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ämäTyökirja"/>
  <mc:AlternateContent xmlns:mc="http://schemas.openxmlformats.org/markup-compatibility/2006">
    <mc:Choice Requires="x15">
      <x15ac:absPath xmlns:x15ac="http://schemas.microsoft.com/office/spreadsheetml/2010/11/ac" url="\\valtion.fi\yhteiset_tiedostot\VM\KAO\Sote-uudistus Marinin hallitus\Rahoitusjaosto\Kuntalaskelmat\Jälkikäteistarkistus\Julkaisut\"/>
    </mc:Choice>
  </mc:AlternateContent>
  <bookViews>
    <workbookView xWindow="-105" yWindow="-105" windowWidth="19305" windowHeight="7305" tabRatio="841"/>
  </bookViews>
  <sheets>
    <sheet name="INFO" sheetId="14" r:id="rId1"/>
    <sheet name="Siirtolaskelma" sheetId="21" r:id="rId2"/>
    <sheet name="Siirtyvät kustannukset" sheetId="19" r:id="rId3"/>
    <sheet name="Muutosrajoitin" sheetId="18" r:id="rId4"/>
    <sheet name="Tasapainon muutos, pl. tasaus" sheetId="11" r:id="rId5"/>
    <sheet name="Järjestelmämuutoksen tasaus" sheetId="9" r:id="rId6"/>
  </sheets>
  <definedNames>
    <definedName name="_xlnm.Print_Area" localSheetId="5">'Järjestelmämuutoksen tasaus'!$A:$AH</definedName>
    <definedName name="_xlnm.Print_Titles" localSheetId="5">'Järjestelmämuutoksen tasaus'!$10:$14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15" i="9" l="1"/>
  <c r="AA16" i="9"/>
  <c r="AA17" i="9"/>
  <c r="AA18" i="9"/>
  <c r="AA19" i="9"/>
  <c r="AA20" i="9"/>
  <c r="AA21" i="9"/>
  <c r="AA22" i="9"/>
  <c r="AA23" i="9"/>
  <c r="AA24" i="9"/>
  <c r="AA25" i="9"/>
  <c r="AA26" i="9"/>
  <c r="AA27" i="9"/>
  <c r="AA28" i="9"/>
  <c r="AA29" i="9"/>
  <c r="AA30" i="9"/>
  <c r="AA31" i="9"/>
  <c r="AA32" i="9"/>
  <c r="AA33" i="9"/>
  <c r="AA34" i="9"/>
  <c r="AA35" i="9"/>
  <c r="AA36" i="9"/>
  <c r="AA37" i="9"/>
  <c r="AA38" i="9"/>
  <c r="AA39" i="9"/>
  <c r="AA40" i="9"/>
  <c r="AA41" i="9"/>
  <c r="AA42" i="9"/>
  <c r="AA43" i="9"/>
  <c r="AA44" i="9"/>
  <c r="AA45" i="9"/>
  <c r="AA46" i="9"/>
  <c r="AA47" i="9"/>
  <c r="AA48" i="9"/>
  <c r="AA49" i="9"/>
  <c r="AA50" i="9"/>
  <c r="AA51" i="9"/>
  <c r="AA52" i="9"/>
  <c r="AA53" i="9"/>
  <c r="AA54" i="9"/>
  <c r="AA55" i="9"/>
  <c r="AA56" i="9"/>
  <c r="AA57" i="9"/>
  <c r="AA58" i="9"/>
  <c r="AA59" i="9"/>
  <c r="AA60" i="9"/>
  <c r="AA61" i="9"/>
  <c r="AA62" i="9"/>
  <c r="AA63" i="9"/>
  <c r="AA64" i="9"/>
  <c r="AA65" i="9"/>
  <c r="AA66" i="9"/>
  <c r="AA67" i="9"/>
  <c r="AA68" i="9"/>
  <c r="AA69" i="9"/>
  <c r="AA70" i="9"/>
  <c r="AA71" i="9"/>
  <c r="AA72" i="9"/>
  <c r="AA73" i="9"/>
  <c r="AA74" i="9"/>
  <c r="AA75" i="9"/>
  <c r="AA76" i="9"/>
  <c r="AA77" i="9"/>
  <c r="AA78" i="9"/>
  <c r="AA79" i="9"/>
  <c r="AA80" i="9"/>
  <c r="AA81" i="9"/>
  <c r="AA82" i="9"/>
  <c r="AA83" i="9"/>
  <c r="AA84" i="9"/>
  <c r="AA85" i="9"/>
  <c r="AA86" i="9"/>
  <c r="AA87" i="9"/>
  <c r="AA88" i="9"/>
  <c r="AA89" i="9"/>
  <c r="AA90" i="9"/>
  <c r="AA91" i="9"/>
  <c r="AA92" i="9"/>
  <c r="AA93" i="9"/>
  <c r="AA94" i="9"/>
  <c r="AA95" i="9"/>
  <c r="AA96" i="9"/>
  <c r="AA97" i="9"/>
  <c r="AA98" i="9"/>
  <c r="AA99" i="9"/>
  <c r="AA100" i="9"/>
  <c r="AA101" i="9"/>
  <c r="AA102" i="9"/>
  <c r="AA103" i="9"/>
  <c r="AA104" i="9"/>
  <c r="AA105" i="9"/>
  <c r="AA106" i="9"/>
  <c r="AA107" i="9"/>
  <c r="AA108" i="9"/>
  <c r="AA109" i="9"/>
  <c r="AA110" i="9"/>
  <c r="AA111" i="9"/>
  <c r="AA112" i="9"/>
  <c r="AA113" i="9"/>
  <c r="AA114" i="9"/>
  <c r="AA115" i="9"/>
  <c r="AA116" i="9"/>
  <c r="AA117" i="9"/>
  <c r="AA118" i="9"/>
  <c r="AA119" i="9"/>
  <c r="AA120" i="9"/>
  <c r="AA121" i="9"/>
  <c r="AA122" i="9"/>
  <c r="AA123" i="9"/>
  <c r="AA124" i="9"/>
  <c r="AA125" i="9"/>
  <c r="AA126" i="9"/>
  <c r="AA127" i="9"/>
  <c r="AA128" i="9"/>
  <c r="AA129" i="9"/>
  <c r="AA130" i="9"/>
  <c r="AA131" i="9"/>
  <c r="AA132" i="9"/>
  <c r="AA133" i="9"/>
  <c r="AA134" i="9"/>
  <c r="AA135" i="9"/>
  <c r="AA136" i="9"/>
  <c r="AA137" i="9"/>
  <c r="AA138" i="9"/>
  <c r="AA139" i="9"/>
  <c r="AA140" i="9"/>
  <c r="AA141" i="9"/>
  <c r="AA142" i="9"/>
  <c r="AA143" i="9"/>
  <c r="AA144" i="9"/>
  <c r="AA145" i="9"/>
  <c r="AA146" i="9"/>
  <c r="AA147" i="9"/>
  <c r="AA148" i="9"/>
  <c r="AA149" i="9"/>
  <c r="AA150" i="9"/>
  <c r="AA151" i="9"/>
  <c r="AA152" i="9"/>
  <c r="AA153" i="9"/>
  <c r="AA154" i="9"/>
  <c r="AA155" i="9"/>
  <c r="AA156" i="9"/>
  <c r="AA157" i="9"/>
  <c r="AA158" i="9"/>
  <c r="AA159" i="9"/>
  <c r="AA160" i="9"/>
  <c r="AA161" i="9"/>
  <c r="AA162" i="9"/>
  <c r="AA163" i="9"/>
  <c r="AA164" i="9"/>
  <c r="AA165" i="9"/>
  <c r="AA166" i="9"/>
  <c r="AA167" i="9"/>
  <c r="AA168" i="9"/>
  <c r="AA169" i="9"/>
  <c r="AA170" i="9"/>
  <c r="AA171" i="9"/>
  <c r="AA172" i="9"/>
  <c r="AA173" i="9"/>
  <c r="AA174" i="9"/>
  <c r="AA175" i="9"/>
  <c r="AA176" i="9"/>
  <c r="AA177" i="9"/>
  <c r="AA178" i="9"/>
  <c r="AA179" i="9"/>
  <c r="AA180" i="9"/>
  <c r="AA181" i="9"/>
  <c r="AA182" i="9"/>
  <c r="AA183" i="9"/>
  <c r="AA184" i="9"/>
  <c r="AA185" i="9"/>
  <c r="AA186" i="9"/>
  <c r="AA187" i="9"/>
  <c r="AA188" i="9"/>
  <c r="AA189" i="9"/>
  <c r="AA190" i="9"/>
  <c r="AA191" i="9"/>
  <c r="AA192" i="9"/>
  <c r="AA193" i="9"/>
  <c r="AA194" i="9"/>
  <c r="AA195" i="9"/>
  <c r="AA196" i="9"/>
  <c r="AA197" i="9"/>
  <c r="AA198" i="9"/>
  <c r="AA199" i="9"/>
  <c r="AA200" i="9"/>
  <c r="AA201" i="9"/>
  <c r="AA202" i="9"/>
  <c r="AA203" i="9"/>
  <c r="AA204" i="9"/>
  <c r="AA205" i="9"/>
  <c r="AA206" i="9"/>
  <c r="AA207" i="9"/>
  <c r="AA208" i="9"/>
  <c r="AA209" i="9"/>
  <c r="AA210" i="9"/>
  <c r="AA211" i="9"/>
  <c r="AA212" i="9"/>
  <c r="AA213" i="9"/>
  <c r="AA214" i="9"/>
  <c r="AA215" i="9"/>
  <c r="AA216" i="9"/>
  <c r="AA217" i="9"/>
  <c r="AA218" i="9"/>
  <c r="AA219" i="9"/>
  <c r="AA220" i="9"/>
  <c r="AA221" i="9"/>
  <c r="AA222" i="9"/>
  <c r="AA223" i="9"/>
  <c r="AA224" i="9"/>
  <c r="AA225" i="9"/>
  <c r="AA226" i="9"/>
  <c r="AA227" i="9"/>
  <c r="AA228" i="9"/>
  <c r="AA229" i="9"/>
  <c r="AA230" i="9"/>
  <c r="AA231" i="9"/>
  <c r="AA232" i="9"/>
  <c r="AA233" i="9"/>
  <c r="AA234" i="9"/>
  <c r="AA235" i="9"/>
  <c r="AA236" i="9"/>
  <c r="AA237" i="9"/>
  <c r="AA238" i="9"/>
  <c r="AA239" i="9"/>
  <c r="AA240" i="9"/>
  <c r="AA241" i="9"/>
  <c r="AA242" i="9"/>
  <c r="AA243" i="9"/>
  <c r="AA244" i="9"/>
  <c r="AA245" i="9"/>
  <c r="AA246" i="9"/>
  <c r="AA247" i="9"/>
  <c r="AA248" i="9"/>
  <c r="AA249" i="9"/>
  <c r="AA250" i="9"/>
  <c r="AA251" i="9"/>
  <c r="AA252" i="9"/>
  <c r="AA253" i="9"/>
  <c r="AA254" i="9"/>
  <c r="AA255" i="9"/>
  <c r="AA256" i="9"/>
  <c r="AA257" i="9"/>
  <c r="AA258" i="9"/>
  <c r="AA259" i="9"/>
  <c r="AA260" i="9"/>
  <c r="AA261" i="9"/>
  <c r="AA262" i="9"/>
  <c r="AA263" i="9"/>
  <c r="AA264" i="9"/>
  <c r="AA265" i="9"/>
  <c r="AA266" i="9"/>
  <c r="AA267" i="9"/>
  <c r="AA268" i="9"/>
  <c r="AA269" i="9"/>
  <c r="AA270" i="9"/>
  <c r="AA271" i="9"/>
  <c r="AA272" i="9"/>
  <c r="AA273" i="9"/>
  <c r="AA274" i="9"/>
  <c r="AA275" i="9"/>
  <c r="AA276" i="9"/>
  <c r="AA277" i="9"/>
  <c r="AA278" i="9"/>
  <c r="AA279" i="9"/>
  <c r="AA280" i="9"/>
  <c r="AA281" i="9"/>
  <c r="AA282" i="9"/>
  <c r="AA283" i="9"/>
  <c r="AA284" i="9"/>
  <c r="AA285" i="9"/>
  <c r="AA286" i="9"/>
  <c r="AA287" i="9"/>
  <c r="AA288" i="9"/>
  <c r="AA289" i="9"/>
  <c r="AA290" i="9"/>
  <c r="AA291" i="9"/>
  <c r="AA292" i="9"/>
  <c r="AA293" i="9"/>
  <c r="AA294" i="9"/>
  <c r="AA295" i="9"/>
  <c r="AA296" i="9"/>
  <c r="AA297" i="9"/>
  <c r="AA298" i="9"/>
  <c r="AA299" i="9"/>
  <c r="AA300" i="9"/>
  <c r="AA301" i="9"/>
  <c r="AA302" i="9"/>
  <c r="AA303" i="9"/>
  <c r="AA304" i="9"/>
  <c r="AA305" i="9"/>
  <c r="AA306" i="9"/>
  <c r="AA307" i="9"/>
  <c r="P8" i="11"/>
  <c r="O6" i="18"/>
  <c r="N11" i="18"/>
  <c r="N12" i="18"/>
  <c r="N19" i="18"/>
  <c r="N20" i="18"/>
  <c r="N27" i="18"/>
  <c r="N28" i="18"/>
  <c r="N35" i="18"/>
  <c r="N36" i="18"/>
  <c r="N43" i="18"/>
  <c r="N44" i="18"/>
  <c r="N51" i="18"/>
  <c r="N52" i="18"/>
  <c r="N59" i="18"/>
  <c r="N60" i="18"/>
  <c r="N67" i="18"/>
  <c r="N68" i="18"/>
  <c r="N75" i="18"/>
  <c r="N76" i="18"/>
  <c r="N83" i="18"/>
  <c r="N84" i="18"/>
  <c r="N91" i="18"/>
  <c r="N92" i="18"/>
  <c r="N99" i="18"/>
  <c r="N100" i="18"/>
  <c r="N107" i="18"/>
  <c r="N108" i="18"/>
  <c r="N115" i="18"/>
  <c r="N116" i="18"/>
  <c r="N123" i="18"/>
  <c r="N124" i="18"/>
  <c r="N131" i="18"/>
  <c r="N132" i="18"/>
  <c r="N139" i="18"/>
  <c r="N140" i="18"/>
  <c r="N147" i="18"/>
  <c r="N148" i="18"/>
  <c r="N155" i="18"/>
  <c r="N156" i="18"/>
  <c r="N163" i="18"/>
  <c r="N164" i="18"/>
  <c r="N171" i="18"/>
  <c r="N172" i="18"/>
  <c r="N179" i="18"/>
  <c r="N180" i="18"/>
  <c r="N187" i="18"/>
  <c r="N188" i="18"/>
  <c r="N195" i="18"/>
  <c r="N196" i="18"/>
  <c r="N203" i="18"/>
  <c r="N204" i="18"/>
  <c r="N211" i="18"/>
  <c r="N212" i="18"/>
  <c r="N219" i="18"/>
  <c r="N220" i="18"/>
  <c r="N227" i="18"/>
  <c r="N228" i="18"/>
  <c r="N235" i="18"/>
  <c r="N236" i="18"/>
  <c r="N243" i="18"/>
  <c r="N244" i="18"/>
  <c r="N251" i="18"/>
  <c r="N252" i="18"/>
  <c r="N259" i="18"/>
  <c r="N260" i="18"/>
  <c r="N267" i="18"/>
  <c r="N268" i="18"/>
  <c r="N275" i="18"/>
  <c r="N276" i="18"/>
  <c r="N283" i="18"/>
  <c r="N284" i="18"/>
  <c r="N291" i="18"/>
  <c r="N292" i="18"/>
  <c r="N6" i="18"/>
  <c r="M7" i="18"/>
  <c r="M8" i="18"/>
  <c r="M9" i="18"/>
  <c r="M10" i="18"/>
  <c r="M11" i="18"/>
  <c r="M12" i="18"/>
  <c r="M13" i="18"/>
  <c r="M14" i="18"/>
  <c r="M15" i="18"/>
  <c r="M16" i="18"/>
  <c r="M17" i="18"/>
  <c r="M18" i="18"/>
  <c r="M19" i="18"/>
  <c r="M20" i="18"/>
  <c r="M21" i="18"/>
  <c r="M22" i="18"/>
  <c r="M23" i="18"/>
  <c r="M24" i="18"/>
  <c r="M25" i="18"/>
  <c r="M26" i="18"/>
  <c r="M27" i="18"/>
  <c r="M28" i="18"/>
  <c r="M29" i="18"/>
  <c r="M30" i="18"/>
  <c r="M31" i="18"/>
  <c r="M32" i="18"/>
  <c r="M33" i="18"/>
  <c r="M34" i="18"/>
  <c r="M35" i="18"/>
  <c r="M36" i="18"/>
  <c r="M37" i="18"/>
  <c r="M38" i="18"/>
  <c r="M39" i="18"/>
  <c r="M40" i="18"/>
  <c r="M41" i="18"/>
  <c r="M42" i="18"/>
  <c r="M43" i="18"/>
  <c r="M44" i="18"/>
  <c r="M45" i="18"/>
  <c r="M46" i="18"/>
  <c r="M47" i="18"/>
  <c r="M48" i="18"/>
  <c r="M49" i="18"/>
  <c r="M50" i="18"/>
  <c r="M51" i="18"/>
  <c r="M52" i="18"/>
  <c r="M53" i="18"/>
  <c r="M54" i="18"/>
  <c r="M55" i="18"/>
  <c r="M56" i="18"/>
  <c r="M57" i="18"/>
  <c r="M58" i="18"/>
  <c r="M59" i="18"/>
  <c r="M60" i="18"/>
  <c r="M61" i="18"/>
  <c r="M62" i="18"/>
  <c r="M63" i="18"/>
  <c r="M64" i="18"/>
  <c r="M65" i="18"/>
  <c r="M66" i="18"/>
  <c r="M67" i="18"/>
  <c r="M68" i="18"/>
  <c r="M69" i="18"/>
  <c r="M70" i="18"/>
  <c r="M71" i="18"/>
  <c r="M72" i="18"/>
  <c r="M73" i="18"/>
  <c r="M74" i="18"/>
  <c r="M75" i="18"/>
  <c r="M76" i="18"/>
  <c r="M77" i="18"/>
  <c r="M78" i="18"/>
  <c r="M79" i="18"/>
  <c r="M80" i="18"/>
  <c r="M81" i="18"/>
  <c r="M82" i="18"/>
  <c r="M83" i="18"/>
  <c r="M84" i="18"/>
  <c r="M85" i="18"/>
  <c r="M86" i="18"/>
  <c r="M87" i="18"/>
  <c r="M88" i="18"/>
  <c r="M89" i="18"/>
  <c r="M90" i="18"/>
  <c r="M91" i="18"/>
  <c r="M92" i="18"/>
  <c r="M93" i="18"/>
  <c r="M94" i="18"/>
  <c r="M95" i="18"/>
  <c r="M96" i="18"/>
  <c r="M97" i="18"/>
  <c r="M98" i="18"/>
  <c r="M99" i="18"/>
  <c r="M100" i="18"/>
  <c r="M101" i="18"/>
  <c r="M102" i="18"/>
  <c r="M103" i="18"/>
  <c r="M104" i="18"/>
  <c r="M105" i="18"/>
  <c r="M106" i="18"/>
  <c r="M107" i="18"/>
  <c r="M108" i="18"/>
  <c r="M109" i="18"/>
  <c r="M110" i="18"/>
  <c r="M111" i="18"/>
  <c r="M112" i="18"/>
  <c r="M113" i="18"/>
  <c r="M114" i="18"/>
  <c r="M115" i="18"/>
  <c r="M116" i="18"/>
  <c r="M117" i="18"/>
  <c r="M118" i="18"/>
  <c r="M119" i="18"/>
  <c r="M120" i="18"/>
  <c r="M121" i="18"/>
  <c r="M122" i="18"/>
  <c r="M123" i="18"/>
  <c r="M124" i="18"/>
  <c r="M125" i="18"/>
  <c r="M126" i="18"/>
  <c r="M127" i="18"/>
  <c r="M128" i="18"/>
  <c r="M129" i="18"/>
  <c r="M130" i="18"/>
  <c r="M131" i="18"/>
  <c r="M132" i="18"/>
  <c r="M133" i="18"/>
  <c r="M134" i="18"/>
  <c r="M135" i="18"/>
  <c r="M136" i="18"/>
  <c r="M137" i="18"/>
  <c r="M138" i="18"/>
  <c r="M139" i="18"/>
  <c r="M140" i="18"/>
  <c r="M141" i="18"/>
  <c r="M142" i="18"/>
  <c r="M143" i="18"/>
  <c r="M144" i="18"/>
  <c r="M145" i="18"/>
  <c r="M146" i="18"/>
  <c r="M147" i="18"/>
  <c r="M148" i="18"/>
  <c r="M149" i="18"/>
  <c r="M150" i="18"/>
  <c r="M151" i="18"/>
  <c r="M152" i="18"/>
  <c r="M153" i="18"/>
  <c r="M154" i="18"/>
  <c r="M155" i="18"/>
  <c r="M156" i="18"/>
  <c r="M157" i="18"/>
  <c r="M158" i="18"/>
  <c r="M159" i="18"/>
  <c r="M160" i="18"/>
  <c r="M161" i="18"/>
  <c r="M162" i="18"/>
  <c r="M163" i="18"/>
  <c r="M164" i="18"/>
  <c r="M165" i="18"/>
  <c r="M166" i="18"/>
  <c r="M167" i="18"/>
  <c r="M168" i="18"/>
  <c r="M169" i="18"/>
  <c r="M170" i="18"/>
  <c r="M171" i="18"/>
  <c r="M172" i="18"/>
  <c r="M173" i="18"/>
  <c r="M174" i="18"/>
  <c r="M175" i="18"/>
  <c r="M176" i="18"/>
  <c r="M177" i="18"/>
  <c r="M178" i="18"/>
  <c r="M179" i="18"/>
  <c r="M180" i="18"/>
  <c r="M181" i="18"/>
  <c r="M182" i="18"/>
  <c r="M183" i="18"/>
  <c r="M184" i="18"/>
  <c r="M185" i="18"/>
  <c r="M186" i="18"/>
  <c r="M187" i="18"/>
  <c r="M188" i="18"/>
  <c r="M189" i="18"/>
  <c r="M190" i="18"/>
  <c r="M191" i="18"/>
  <c r="M192" i="18"/>
  <c r="M193" i="18"/>
  <c r="M194" i="18"/>
  <c r="M195" i="18"/>
  <c r="M196" i="18"/>
  <c r="M197" i="18"/>
  <c r="M198" i="18"/>
  <c r="M199" i="18"/>
  <c r="M200" i="18"/>
  <c r="M201" i="18"/>
  <c r="M202" i="18"/>
  <c r="M203" i="18"/>
  <c r="M204" i="18"/>
  <c r="M205" i="18"/>
  <c r="M206" i="18"/>
  <c r="M207" i="18"/>
  <c r="M208" i="18"/>
  <c r="M209" i="18"/>
  <c r="M210" i="18"/>
  <c r="M211" i="18"/>
  <c r="M212" i="18"/>
  <c r="M213" i="18"/>
  <c r="M214" i="18"/>
  <c r="M215" i="18"/>
  <c r="M216" i="18"/>
  <c r="M217" i="18"/>
  <c r="M218" i="18"/>
  <c r="M219" i="18"/>
  <c r="M220" i="18"/>
  <c r="M221" i="18"/>
  <c r="M222" i="18"/>
  <c r="M223" i="18"/>
  <c r="M224" i="18"/>
  <c r="M225" i="18"/>
  <c r="M226" i="18"/>
  <c r="M227" i="18"/>
  <c r="M228" i="18"/>
  <c r="M229" i="18"/>
  <c r="M230" i="18"/>
  <c r="M231" i="18"/>
  <c r="M232" i="18"/>
  <c r="M233" i="18"/>
  <c r="M234" i="18"/>
  <c r="M235" i="18"/>
  <c r="M236" i="18"/>
  <c r="M237" i="18"/>
  <c r="M238" i="18"/>
  <c r="M239" i="18"/>
  <c r="M240" i="18"/>
  <c r="M241" i="18"/>
  <c r="M242" i="18"/>
  <c r="M243" i="18"/>
  <c r="M244" i="18"/>
  <c r="M245" i="18"/>
  <c r="M246" i="18"/>
  <c r="M247" i="18"/>
  <c r="M248" i="18"/>
  <c r="M249" i="18"/>
  <c r="M250" i="18"/>
  <c r="M251" i="18"/>
  <c r="M252" i="18"/>
  <c r="M253" i="18"/>
  <c r="M254" i="18"/>
  <c r="M255" i="18"/>
  <c r="M256" i="18"/>
  <c r="M257" i="18"/>
  <c r="M258" i="18"/>
  <c r="M259" i="18"/>
  <c r="M260" i="18"/>
  <c r="M261" i="18"/>
  <c r="M262" i="18"/>
  <c r="M263" i="18"/>
  <c r="M264" i="18"/>
  <c r="M265" i="18"/>
  <c r="M266" i="18"/>
  <c r="M267" i="18"/>
  <c r="M268" i="18"/>
  <c r="M269" i="18"/>
  <c r="M270" i="18"/>
  <c r="M271" i="18"/>
  <c r="M272" i="18"/>
  <c r="M273" i="18"/>
  <c r="M274" i="18"/>
  <c r="M275" i="18"/>
  <c r="M276" i="18"/>
  <c r="M277" i="18"/>
  <c r="M278" i="18"/>
  <c r="M279" i="18"/>
  <c r="M280" i="18"/>
  <c r="M281" i="18"/>
  <c r="M282" i="18"/>
  <c r="M283" i="18"/>
  <c r="M284" i="18"/>
  <c r="M285" i="18"/>
  <c r="M286" i="18"/>
  <c r="M287" i="18"/>
  <c r="M288" i="18"/>
  <c r="M289" i="18"/>
  <c r="M290" i="18"/>
  <c r="M291" i="18"/>
  <c r="M292" i="18"/>
  <c r="M293" i="18"/>
  <c r="M294" i="18"/>
  <c r="M295" i="18"/>
  <c r="M296" i="18"/>
  <c r="M297" i="18"/>
  <c r="M298" i="18"/>
  <c r="M6" i="18"/>
  <c r="F7" i="18"/>
  <c r="N7" i="18" s="1"/>
  <c r="F8" i="18"/>
  <c r="N8" i="18" s="1"/>
  <c r="F9" i="18"/>
  <c r="N9" i="18" s="1"/>
  <c r="F10" i="18"/>
  <c r="N10" i="18" s="1"/>
  <c r="F11" i="18"/>
  <c r="F12" i="18"/>
  <c r="F13" i="18"/>
  <c r="N13" i="18" s="1"/>
  <c r="F14" i="18"/>
  <c r="N14" i="18" s="1"/>
  <c r="F15" i="18"/>
  <c r="N15" i="18" s="1"/>
  <c r="F16" i="18"/>
  <c r="N16" i="18" s="1"/>
  <c r="F17" i="18"/>
  <c r="N17" i="18" s="1"/>
  <c r="F18" i="18"/>
  <c r="N18" i="18" s="1"/>
  <c r="F19" i="18"/>
  <c r="F20" i="18"/>
  <c r="F21" i="18"/>
  <c r="N21" i="18" s="1"/>
  <c r="F22" i="18"/>
  <c r="N22" i="18" s="1"/>
  <c r="F23" i="18"/>
  <c r="N23" i="18" s="1"/>
  <c r="F24" i="18"/>
  <c r="N24" i="18" s="1"/>
  <c r="F25" i="18"/>
  <c r="N25" i="18" s="1"/>
  <c r="F26" i="18"/>
  <c r="N26" i="18" s="1"/>
  <c r="F27" i="18"/>
  <c r="F28" i="18"/>
  <c r="F29" i="18"/>
  <c r="N29" i="18" s="1"/>
  <c r="F30" i="18"/>
  <c r="N30" i="18" s="1"/>
  <c r="F31" i="18"/>
  <c r="N31" i="18" s="1"/>
  <c r="F32" i="18"/>
  <c r="N32" i="18" s="1"/>
  <c r="F33" i="18"/>
  <c r="N33" i="18" s="1"/>
  <c r="F34" i="18"/>
  <c r="N34" i="18" s="1"/>
  <c r="F35" i="18"/>
  <c r="F36" i="18"/>
  <c r="F37" i="18"/>
  <c r="N37" i="18" s="1"/>
  <c r="F38" i="18"/>
  <c r="N38" i="18" s="1"/>
  <c r="F39" i="18"/>
  <c r="N39" i="18" s="1"/>
  <c r="F40" i="18"/>
  <c r="N40" i="18" s="1"/>
  <c r="F41" i="18"/>
  <c r="N41" i="18" s="1"/>
  <c r="F42" i="18"/>
  <c r="N42" i="18" s="1"/>
  <c r="F43" i="18"/>
  <c r="F44" i="18"/>
  <c r="F45" i="18"/>
  <c r="N45" i="18" s="1"/>
  <c r="F46" i="18"/>
  <c r="N46" i="18" s="1"/>
  <c r="F47" i="18"/>
  <c r="N47" i="18" s="1"/>
  <c r="F48" i="18"/>
  <c r="N48" i="18" s="1"/>
  <c r="F49" i="18"/>
  <c r="N49" i="18" s="1"/>
  <c r="F50" i="18"/>
  <c r="N50" i="18" s="1"/>
  <c r="F51" i="18"/>
  <c r="F52" i="18"/>
  <c r="F53" i="18"/>
  <c r="N53" i="18" s="1"/>
  <c r="F54" i="18"/>
  <c r="N54" i="18" s="1"/>
  <c r="F55" i="18"/>
  <c r="N55" i="18" s="1"/>
  <c r="F56" i="18"/>
  <c r="N56" i="18" s="1"/>
  <c r="F57" i="18"/>
  <c r="N57" i="18" s="1"/>
  <c r="F58" i="18"/>
  <c r="N58" i="18" s="1"/>
  <c r="F59" i="18"/>
  <c r="F60" i="18"/>
  <c r="F61" i="18"/>
  <c r="N61" i="18" s="1"/>
  <c r="F62" i="18"/>
  <c r="N62" i="18" s="1"/>
  <c r="F63" i="18"/>
  <c r="N63" i="18" s="1"/>
  <c r="F64" i="18"/>
  <c r="N64" i="18" s="1"/>
  <c r="F65" i="18"/>
  <c r="N65" i="18" s="1"/>
  <c r="F66" i="18"/>
  <c r="N66" i="18" s="1"/>
  <c r="F67" i="18"/>
  <c r="F68" i="18"/>
  <c r="F69" i="18"/>
  <c r="N69" i="18" s="1"/>
  <c r="F70" i="18"/>
  <c r="N70" i="18" s="1"/>
  <c r="F71" i="18"/>
  <c r="N71" i="18" s="1"/>
  <c r="F72" i="18"/>
  <c r="N72" i="18" s="1"/>
  <c r="F73" i="18"/>
  <c r="N73" i="18" s="1"/>
  <c r="F74" i="18"/>
  <c r="N74" i="18" s="1"/>
  <c r="F75" i="18"/>
  <c r="F76" i="18"/>
  <c r="F77" i="18"/>
  <c r="N77" i="18" s="1"/>
  <c r="F78" i="18"/>
  <c r="N78" i="18" s="1"/>
  <c r="F79" i="18"/>
  <c r="N79" i="18" s="1"/>
  <c r="F80" i="18"/>
  <c r="N80" i="18" s="1"/>
  <c r="F81" i="18"/>
  <c r="N81" i="18" s="1"/>
  <c r="F82" i="18"/>
  <c r="N82" i="18" s="1"/>
  <c r="F83" i="18"/>
  <c r="F84" i="18"/>
  <c r="F85" i="18"/>
  <c r="N85" i="18" s="1"/>
  <c r="F86" i="18"/>
  <c r="N86" i="18" s="1"/>
  <c r="F87" i="18"/>
  <c r="N87" i="18" s="1"/>
  <c r="F88" i="18"/>
  <c r="N88" i="18" s="1"/>
  <c r="F89" i="18"/>
  <c r="N89" i="18" s="1"/>
  <c r="F90" i="18"/>
  <c r="N90" i="18" s="1"/>
  <c r="F91" i="18"/>
  <c r="F92" i="18"/>
  <c r="F93" i="18"/>
  <c r="N93" i="18" s="1"/>
  <c r="F94" i="18"/>
  <c r="N94" i="18" s="1"/>
  <c r="F95" i="18"/>
  <c r="N95" i="18" s="1"/>
  <c r="F96" i="18"/>
  <c r="N96" i="18" s="1"/>
  <c r="F97" i="18"/>
  <c r="N97" i="18" s="1"/>
  <c r="F98" i="18"/>
  <c r="N98" i="18" s="1"/>
  <c r="F99" i="18"/>
  <c r="F100" i="18"/>
  <c r="F101" i="18"/>
  <c r="N101" i="18" s="1"/>
  <c r="F102" i="18"/>
  <c r="N102" i="18" s="1"/>
  <c r="F103" i="18"/>
  <c r="N103" i="18" s="1"/>
  <c r="F104" i="18"/>
  <c r="N104" i="18" s="1"/>
  <c r="F105" i="18"/>
  <c r="N105" i="18" s="1"/>
  <c r="F106" i="18"/>
  <c r="N106" i="18" s="1"/>
  <c r="F107" i="18"/>
  <c r="F108" i="18"/>
  <c r="F109" i="18"/>
  <c r="N109" i="18" s="1"/>
  <c r="F110" i="18"/>
  <c r="N110" i="18" s="1"/>
  <c r="F111" i="18"/>
  <c r="N111" i="18" s="1"/>
  <c r="F112" i="18"/>
  <c r="N112" i="18" s="1"/>
  <c r="F113" i="18"/>
  <c r="N113" i="18" s="1"/>
  <c r="F114" i="18"/>
  <c r="N114" i="18" s="1"/>
  <c r="F115" i="18"/>
  <c r="F116" i="18"/>
  <c r="F117" i="18"/>
  <c r="N117" i="18" s="1"/>
  <c r="F118" i="18"/>
  <c r="N118" i="18" s="1"/>
  <c r="F119" i="18"/>
  <c r="N119" i="18" s="1"/>
  <c r="F120" i="18"/>
  <c r="N120" i="18" s="1"/>
  <c r="F121" i="18"/>
  <c r="N121" i="18" s="1"/>
  <c r="F122" i="18"/>
  <c r="N122" i="18" s="1"/>
  <c r="F123" i="18"/>
  <c r="F124" i="18"/>
  <c r="F125" i="18"/>
  <c r="N125" i="18" s="1"/>
  <c r="F126" i="18"/>
  <c r="N126" i="18" s="1"/>
  <c r="F127" i="18"/>
  <c r="N127" i="18" s="1"/>
  <c r="F128" i="18"/>
  <c r="N128" i="18" s="1"/>
  <c r="F129" i="18"/>
  <c r="N129" i="18" s="1"/>
  <c r="F130" i="18"/>
  <c r="N130" i="18" s="1"/>
  <c r="F131" i="18"/>
  <c r="F132" i="18"/>
  <c r="F133" i="18"/>
  <c r="N133" i="18" s="1"/>
  <c r="F134" i="18"/>
  <c r="N134" i="18" s="1"/>
  <c r="F135" i="18"/>
  <c r="N135" i="18" s="1"/>
  <c r="F136" i="18"/>
  <c r="N136" i="18" s="1"/>
  <c r="F137" i="18"/>
  <c r="N137" i="18" s="1"/>
  <c r="F138" i="18"/>
  <c r="N138" i="18" s="1"/>
  <c r="F139" i="18"/>
  <c r="F140" i="18"/>
  <c r="F141" i="18"/>
  <c r="N141" i="18" s="1"/>
  <c r="F142" i="18"/>
  <c r="N142" i="18" s="1"/>
  <c r="F143" i="18"/>
  <c r="N143" i="18" s="1"/>
  <c r="F144" i="18"/>
  <c r="N144" i="18" s="1"/>
  <c r="F145" i="18"/>
  <c r="N145" i="18" s="1"/>
  <c r="F146" i="18"/>
  <c r="N146" i="18" s="1"/>
  <c r="F147" i="18"/>
  <c r="F148" i="18"/>
  <c r="F149" i="18"/>
  <c r="N149" i="18" s="1"/>
  <c r="F150" i="18"/>
  <c r="N150" i="18" s="1"/>
  <c r="F151" i="18"/>
  <c r="N151" i="18" s="1"/>
  <c r="F152" i="18"/>
  <c r="N152" i="18" s="1"/>
  <c r="F153" i="18"/>
  <c r="N153" i="18" s="1"/>
  <c r="F154" i="18"/>
  <c r="N154" i="18" s="1"/>
  <c r="F155" i="18"/>
  <c r="F156" i="18"/>
  <c r="F157" i="18"/>
  <c r="N157" i="18" s="1"/>
  <c r="F158" i="18"/>
  <c r="N158" i="18" s="1"/>
  <c r="F159" i="18"/>
  <c r="N159" i="18" s="1"/>
  <c r="F160" i="18"/>
  <c r="N160" i="18" s="1"/>
  <c r="F161" i="18"/>
  <c r="N161" i="18" s="1"/>
  <c r="F162" i="18"/>
  <c r="N162" i="18" s="1"/>
  <c r="F163" i="18"/>
  <c r="F164" i="18"/>
  <c r="F165" i="18"/>
  <c r="N165" i="18" s="1"/>
  <c r="F166" i="18"/>
  <c r="N166" i="18" s="1"/>
  <c r="F167" i="18"/>
  <c r="N167" i="18" s="1"/>
  <c r="F168" i="18"/>
  <c r="N168" i="18" s="1"/>
  <c r="F169" i="18"/>
  <c r="N169" i="18" s="1"/>
  <c r="F170" i="18"/>
  <c r="N170" i="18" s="1"/>
  <c r="F171" i="18"/>
  <c r="F172" i="18"/>
  <c r="F173" i="18"/>
  <c r="N173" i="18" s="1"/>
  <c r="F174" i="18"/>
  <c r="N174" i="18" s="1"/>
  <c r="F175" i="18"/>
  <c r="N175" i="18" s="1"/>
  <c r="F176" i="18"/>
  <c r="N176" i="18" s="1"/>
  <c r="F177" i="18"/>
  <c r="N177" i="18" s="1"/>
  <c r="F178" i="18"/>
  <c r="N178" i="18" s="1"/>
  <c r="F179" i="18"/>
  <c r="F180" i="18"/>
  <c r="F181" i="18"/>
  <c r="N181" i="18" s="1"/>
  <c r="F182" i="18"/>
  <c r="N182" i="18" s="1"/>
  <c r="F183" i="18"/>
  <c r="N183" i="18" s="1"/>
  <c r="F184" i="18"/>
  <c r="N184" i="18" s="1"/>
  <c r="F185" i="18"/>
  <c r="N185" i="18" s="1"/>
  <c r="F186" i="18"/>
  <c r="N186" i="18" s="1"/>
  <c r="F187" i="18"/>
  <c r="F188" i="18"/>
  <c r="F189" i="18"/>
  <c r="N189" i="18" s="1"/>
  <c r="F190" i="18"/>
  <c r="N190" i="18" s="1"/>
  <c r="F191" i="18"/>
  <c r="N191" i="18" s="1"/>
  <c r="F192" i="18"/>
  <c r="N192" i="18" s="1"/>
  <c r="F193" i="18"/>
  <c r="N193" i="18" s="1"/>
  <c r="F194" i="18"/>
  <c r="N194" i="18" s="1"/>
  <c r="F195" i="18"/>
  <c r="F196" i="18"/>
  <c r="F197" i="18"/>
  <c r="N197" i="18" s="1"/>
  <c r="F198" i="18"/>
  <c r="N198" i="18" s="1"/>
  <c r="F199" i="18"/>
  <c r="N199" i="18" s="1"/>
  <c r="F200" i="18"/>
  <c r="N200" i="18" s="1"/>
  <c r="F201" i="18"/>
  <c r="N201" i="18" s="1"/>
  <c r="F202" i="18"/>
  <c r="N202" i="18" s="1"/>
  <c r="F203" i="18"/>
  <c r="F204" i="18"/>
  <c r="F205" i="18"/>
  <c r="N205" i="18" s="1"/>
  <c r="F206" i="18"/>
  <c r="N206" i="18" s="1"/>
  <c r="F207" i="18"/>
  <c r="N207" i="18" s="1"/>
  <c r="F208" i="18"/>
  <c r="N208" i="18" s="1"/>
  <c r="F209" i="18"/>
  <c r="N209" i="18" s="1"/>
  <c r="F210" i="18"/>
  <c r="N210" i="18" s="1"/>
  <c r="F211" i="18"/>
  <c r="F212" i="18"/>
  <c r="F213" i="18"/>
  <c r="N213" i="18" s="1"/>
  <c r="F214" i="18"/>
  <c r="N214" i="18" s="1"/>
  <c r="F215" i="18"/>
  <c r="N215" i="18" s="1"/>
  <c r="F216" i="18"/>
  <c r="N216" i="18" s="1"/>
  <c r="F217" i="18"/>
  <c r="N217" i="18" s="1"/>
  <c r="F218" i="18"/>
  <c r="N218" i="18" s="1"/>
  <c r="F219" i="18"/>
  <c r="F220" i="18"/>
  <c r="F221" i="18"/>
  <c r="N221" i="18" s="1"/>
  <c r="F222" i="18"/>
  <c r="N222" i="18" s="1"/>
  <c r="F223" i="18"/>
  <c r="N223" i="18" s="1"/>
  <c r="F224" i="18"/>
  <c r="N224" i="18" s="1"/>
  <c r="F225" i="18"/>
  <c r="N225" i="18" s="1"/>
  <c r="F226" i="18"/>
  <c r="N226" i="18" s="1"/>
  <c r="F227" i="18"/>
  <c r="F228" i="18"/>
  <c r="F229" i="18"/>
  <c r="N229" i="18" s="1"/>
  <c r="F230" i="18"/>
  <c r="N230" i="18" s="1"/>
  <c r="F231" i="18"/>
  <c r="N231" i="18" s="1"/>
  <c r="F232" i="18"/>
  <c r="N232" i="18" s="1"/>
  <c r="F233" i="18"/>
  <c r="N233" i="18" s="1"/>
  <c r="F234" i="18"/>
  <c r="N234" i="18" s="1"/>
  <c r="F235" i="18"/>
  <c r="F236" i="18"/>
  <c r="F237" i="18"/>
  <c r="N237" i="18" s="1"/>
  <c r="F238" i="18"/>
  <c r="N238" i="18" s="1"/>
  <c r="F239" i="18"/>
  <c r="N239" i="18" s="1"/>
  <c r="F240" i="18"/>
  <c r="N240" i="18" s="1"/>
  <c r="F241" i="18"/>
  <c r="N241" i="18" s="1"/>
  <c r="F242" i="18"/>
  <c r="N242" i="18" s="1"/>
  <c r="F243" i="18"/>
  <c r="F244" i="18"/>
  <c r="F245" i="18"/>
  <c r="N245" i="18" s="1"/>
  <c r="F246" i="18"/>
  <c r="N246" i="18" s="1"/>
  <c r="F247" i="18"/>
  <c r="N247" i="18" s="1"/>
  <c r="F248" i="18"/>
  <c r="N248" i="18" s="1"/>
  <c r="F249" i="18"/>
  <c r="N249" i="18" s="1"/>
  <c r="F250" i="18"/>
  <c r="N250" i="18" s="1"/>
  <c r="F251" i="18"/>
  <c r="F252" i="18"/>
  <c r="F253" i="18"/>
  <c r="N253" i="18" s="1"/>
  <c r="F254" i="18"/>
  <c r="N254" i="18" s="1"/>
  <c r="F255" i="18"/>
  <c r="N255" i="18" s="1"/>
  <c r="F256" i="18"/>
  <c r="N256" i="18" s="1"/>
  <c r="F257" i="18"/>
  <c r="N257" i="18" s="1"/>
  <c r="F258" i="18"/>
  <c r="N258" i="18" s="1"/>
  <c r="F259" i="18"/>
  <c r="F260" i="18"/>
  <c r="F261" i="18"/>
  <c r="N261" i="18" s="1"/>
  <c r="F262" i="18"/>
  <c r="N262" i="18" s="1"/>
  <c r="F263" i="18"/>
  <c r="N263" i="18" s="1"/>
  <c r="F264" i="18"/>
  <c r="N264" i="18" s="1"/>
  <c r="F265" i="18"/>
  <c r="N265" i="18" s="1"/>
  <c r="F266" i="18"/>
  <c r="N266" i="18" s="1"/>
  <c r="F267" i="18"/>
  <c r="F268" i="18"/>
  <c r="F269" i="18"/>
  <c r="N269" i="18" s="1"/>
  <c r="F270" i="18"/>
  <c r="N270" i="18" s="1"/>
  <c r="F271" i="18"/>
  <c r="N271" i="18" s="1"/>
  <c r="F272" i="18"/>
  <c r="N272" i="18" s="1"/>
  <c r="F273" i="18"/>
  <c r="N273" i="18" s="1"/>
  <c r="F274" i="18"/>
  <c r="N274" i="18" s="1"/>
  <c r="F275" i="18"/>
  <c r="F276" i="18"/>
  <c r="F277" i="18"/>
  <c r="N277" i="18" s="1"/>
  <c r="F278" i="18"/>
  <c r="N278" i="18" s="1"/>
  <c r="F279" i="18"/>
  <c r="N279" i="18" s="1"/>
  <c r="F280" i="18"/>
  <c r="N280" i="18" s="1"/>
  <c r="F281" i="18"/>
  <c r="N281" i="18" s="1"/>
  <c r="F282" i="18"/>
  <c r="N282" i="18" s="1"/>
  <c r="F283" i="18"/>
  <c r="F284" i="18"/>
  <c r="F285" i="18"/>
  <c r="N285" i="18" s="1"/>
  <c r="F286" i="18"/>
  <c r="N286" i="18" s="1"/>
  <c r="F287" i="18"/>
  <c r="N287" i="18" s="1"/>
  <c r="F288" i="18"/>
  <c r="N288" i="18" s="1"/>
  <c r="F289" i="18"/>
  <c r="N289" i="18" s="1"/>
  <c r="F290" i="18"/>
  <c r="N290" i="18" s="1"/>
  <c r="F291" i="18"/>
  <c r="F292" i="18"/>
  <c r="F293" i="18"/>
  <c r="N293" i="18" s="1"/>
  <c r="F294" i="18"/>
  <c r="N294" i="18" s="1"/>
  <c r="F295" i="18"/>
  <c r="N295" i="18" s="1"/>
  <c r="F296" i="18"/>
  <c r="N296" i="18" s="1"/>
  <c r="F297" i="18"/>
  <c r="N297" i="18" s="1"/>
  <c r="F298" i="18"/>
  <c r="N298" i="18" s="1"/>
  <c r="F6" i="18"/>
  <c r="F13" i="21"/>
  <c r="F12" i="21"/>
  <c r="F11" i="21"/>
  <c r="F6" i="21"/>
  <c r="F5" i="18" l="1"/>
  <c r="H5" i="21"/>
  <c r="H6" i="21"/>
  <c r="H7" i="21"/>
  <c r="H8" i="21"/>
  <c r="H9" i="21"/>
  <c r="H10" i="21"/>
  <c r="H11" i="21"/>
  <c r="H12" i="21"/>
  <c r="H13" i="21"/>
  <c r="H4" i="21"/>
  <c r="G5" i="21"/>
  <c r="G6" i="21"/>
  <c r="G7" i="21"/>
  <c r="G8" i="21"/>
  <c r="G9" i="21"/>
  <c r="G10" i="21"/>
  <c r="G11" i="21"/>
  <c r="G12" i="21"/>
  <c r="G13" i="21"/>
  <c r="G4" i="21"/>
  <c r="H14" i="9" l="1"/>
  <c r="E11" i="21" l="1"/>
  <c r="E6" i="21"/>
  <c r="E12" i="21" s="1"/>
  <c r="E13" i="21" s="1"/>
  <c r="B13" i="21"/>
  <c r="B12" i="21"/>
  <c r="B11" i="21"/>
  <c r="B6" i="21"/>
  <c r="I6" i="19" l="1"/>
  <c r="I5" i="19"/>
  <c r="D11" i="21"/>
  <c r="H15" i="9" l="1"/>
  <c r="I15" i="9" s="1"/>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4" i="9"/>
  <c r="H95" i="9"/>
  <c r="H96" i="9"/>
  <c r="H97" i="9"/>
  <c r="H98" i="9"/>
  <c r="H99" i="9"/>
  <c r="H100" i="9"/>
  <c r="H101" i="9"/>
  <c r="H102" i="9"/>
  <c r="H103" i="9"/>
  <c r="H104" i="9"/>
  <c r="H105" i="9"/>
  <c r="H106" i="9"/>
  <c r="H107" i="9"/>
  <c r="H108" i="9"/>
  <c r="H109" i="9"/>
  <c r="H110" i="9"/>
  <c r="H111" i="9"/>
  <c r="H112" i="9"/>
  <c r="H113" i="9"/>
  <c r="H114" i="9"/>
  <c r="H115" i="9"/>
  <c r="H116" i="9"/>
  <c r="H117" i="9"/>
  <c r="H118" i="9"/>
  <c r="H119" i="9"/>
  <c r="H120" i="9"/>
  <c r="H121" i="9"/>
  <c r="H122" i="9"/>
  <c r="H123" i="9"/>
  <c r="H124" i="9"/>
  <c r="H125" i="9"/>
  <c r="H126" i="9"/>
  <c r="H127" i="9"/>
  <c r="H128" i="9"/>
  <c r="H129" i="9"/>
  <c r="H130" i="9"/>
  <c r="H131" i="9"/>
  <c r="H132" i="9"/>
  <c r="H133" i="9"/>
  <c r="H134" i="9"/>
  <c r="H135" i="9"/>
  <c r="H136" i="9"/>
  <c r="H137" i="9"/>
  <c r="H138" i="9"/>
  <c r="H139" i="9"/>
  <c r="H140" i="9"/>
  <c r="H141" i="9"/>
  <c r="H142" i="9"/>
  <c r="H143" i="9"/>
  <c r="H144" i="9"/>
  <c r="H145" i="9"/>
  <c r="H146" i="9"/>
  <c r="H147" i="9"/>
  <c r="H148" i="9"/>
  <c r="H149" i="9"/>
  <c r="H150" i="9"/>
  <c r="H151" i="9"/>
  <c r="H152" i="9"/>
  <c r="H153" i="9"/>
  <c r="H154" i="9"/>
  <c r="H155" i="9"/>
  <c r="H156" i="9"/>
  <c r="H157" i="9"/>
  <c r="H158" i="9"/>
  <c r="H159" i="9"/>
  <c r="H160" i="9"/>
  <c r="H161" i="9"/>
  <c r="H162" i="9"/>
  <c r="H163" i="9"/>
  <c r="H164" i="9"/>
  <c r="H165" i="9"/>
  <c r="H166" i="9"/>
  <c r="H167" i="9"/>
  <c r="H168" i="9"/>
  <c r="H169" i="9"/>
  <c r="H170" i="9"/>
  <c r="H171" i="9"/>
  <c r="H172" i="9"/>
  <c r="H173" i="9"/>
  <c r="H174" i="9"/>
  <c r="H175" i="9"/>
  <c r="H176" i="9"/>
  <c r="H177" i="9"/>
  <c r="H178" i="9"/>
  <c r="H179" i="9"/>
  <c r="H180" i="9"/>
  <c r="H181" i="9"/>
  <c r="H182" i="9"/>
  <c r="H183" i="9"/>
  <c r="H184" i="9"/>
  <c r="H185" i="9"/>
  <c r="H186" i="9"/>
  <c r="H187" i="9"/>
  <c r="H188" i="9"/>
  <c r="H189" i="9"/>
  <c r="H190" i="9"/>
  <c r="H191" i="9"/>
  <c r="H192" i="9"/>
  <c r="H193" i="9"/>
  <c r="H194" i="9"/>
  <c r="H195" i="9"/>
  <c r="H196" i="9"/>
  <c r="H197" i="9"/>
  <c r="H198" i="9"/>
  <c r="H199" i="9"/>
  <c r="H200" i="9"/>
  <c r="H201" i="9"/>
  <c r="H202" i="9"/>
  <c r="H203" i="9"/>
  <c r="H204" i="9"/>
  <c r="H205" i="9"/>
  <c r="H206" i="9"/>
  <c r="H207" i="9"/>
  <c r="H208" i="9"/>
  <c r="H209" i="9"/>
  <c r="H210" i="9"/>
  <c r="H211" i="9"/>
  <c r="H212" i="9"/>
  <c r="H213" i="9"/>
  <c r="H214" i="9"/>
  <c r="H215" i="9"/>
  <c r="H216" i="9"/>
  <c r="H217" i="9"/>
  <c r="H218" i="9"/>
  <c r="H219" i="9"/>
  <c r="H220" i="9"/>
  <c r="H221" i="9"/>
  <c r="H222" i="9"/>
  <c r="H223" i="9"/>
  <c r="H224" i="9"/>
  <c r="H225" i="9"/>
  <c r="H226" i="9"/>
  <c r="H227" i="9"/>
  <c r="H228" i="9"/>
  <c r="H229" i="9"/>
  <c r="H230" i="9"/>
  <c r="H231" i="9"/>
  <c r="H232" i="9"/>
  <c r="H233" i="9"/>
  <c r="H234" i="9"/>
  <c r="H235" i="9"/>
  <c r="H236" i="9"/>
  <c r="H237" i="9"/>
  <c r="H238" i="9"/>
  <c r="H239" i="9"/>
  <c r="H240" i="9"/>
  <c r="H241" i="9"/>
  <c r="H242" i="9"/>
  <c r="H243" i="9"/>
  <c r="H244" i="9"/>
  <c r="H245" i="9"/>
  <c r="H246" i="9"/>
  <c r="H247" i="9"/>
  <c r="H248" i="9"/>
  <c r="H249" i="9"/>
  <c r="H250" i="9"/>
  <c r="H251" i="9"/>
  <c r="H252" i="9"/>
  <c r="H253" i="9"/>
  <c r="H254" i="9"/>
  <c r="H255" i="9"/>
  <c r="H256" i="9"/>
  <c r="H257" i="9"/>
  <c r="H258" i="9"/>
  <c r="H259" i="9"/>
  <c r="H260" i="9"/>
  <c r="H261" i="9"/>
  <c r="H262" i="9"/>
  <c r="H263" i="9"/>
  <c r="H264" i="9"/>
  <c r="H265" i="9"/>
  <c r="H266" i="9"/>
  <c r="H267" i="9"/>
  <c r="H268" i="9"/>
  <c r="H269" i="9"/>
  <c r="H270" i="9"/>
  <c r="H271" i="9"/>
  <c r="H272" i="9"/>
  <c r="H273" i="9"/>
  <c r="H274" i="9"/>
  <c r="H275" i="9"/>
  <c r="H276" i="9"/>
  <c r="H277" i="9"/>
  <c r="H278" i="9"/>
  <c r="H279" i="9"/>
  <c r="H280" i="9"/>
  <c r="H281" i="9"/>
  <c r="H282" i="9"/>
  <c r="H283" i="9"/>
  <c r="H284" i="9"/>
  <c r="H285" i="9"/>
  <c r="H286" i="9"/>
  <c r="H287" i="9"/>
  <c r="H288" i="9"/>
  <c r="H289" i="9"/>
  <c r="H290" i="9"/>
  <c r="H291" i="9"/>
  <c r="H292" i="9"/>
  <c r="H293" i="9"/>
  <c r="H294" i="9"/>
  <c r="H295" i="9"/>
  <c r="H296" i="9"/>
  <c r="H297" i="9"/>
  <c r="H298" i="9"/>
  <c r="H299" i="9"/>
  <c r="H300" i="9"/>
  <c r="H301" i="9"/>
  <c r="H302" i="9"/>
  <c r="H303" i="9"/>
  <c r="H304" i="9"/>
  <c r="H305" i="9"/>
  <c r="H306" i="9"/>
  <c r="H307" i="9"/>
  <c r="M5" i="19"/>
  <c r="I7" i="19"/>
  <c r="I8" i="19"/>
  <c r="I9" i="19"/>
  <c r="I10" i="19"/>
  <c r="I11" i="19"/>
  <c r="I12" i="19"/>
  <c r="I13" i="19"/>
  <c r="I14" i="19"/>
  <c r="I15" i="19"/>
  <c r="I16" i="19"/>
  <c r="I17" i="19"/>
  <c r="I18" i="19"/>
  <c r="I19" i="19"/>
  <c r="I20" i="19"/>
  <c r="I21" i="19"/>
  <c r="I22" i="19"/>
  <c r="I23" i="19"/>
  <c r="I24" i="19"/>
  <c r="I25" i="19"/>
  <c r="I26" i="19"/>
  <c r="I27" i="19"/>
  <c r="I28" i="19"/>
  <c r="I29" i="19"/>
  <c r="I30" i="19"/>
  <c r="I31" i="19"/>
  <c r="I32" i="19"/>
  <c r="I33" i="19"/>
  <c r="I34" i="19"/>
  <c r="I35" i="19"/>
  <c r="I36" i="19"/>
  <c r="I37" i="19"/>
  <c r="I38" i="19"/>
  <c r="I39" i="19"/>
  <c r="I40" i="19"/>
  <c r="I41" i="19"/>
  <c r="I42" i="19"/>
  <c r="I43" i="19"/>
  <c r="I44" i="19"/>
  <c r="I45" i="19"/>
  <c r="I46" i="19"/>
  <c r="I47" i="19"/>
  <c r="I48" i="19"/>
  <c r="I49" i="19"/>
  <c r="I50" i="19"/>
  <c r="I51" i="19"/>
  <c r="I52" i="19"/>
  <c r="I53" i="19"/>
  <c r="I54" i="19"/>
  <c r="I55" i="19"/>
  <c r="I56" i="19"/>
  <c r="I57" i="19"/>
  <c r="I58" i="19"/>
  <c r="I59" i="19"/>
  <c r="I60" i="19"/>
  <c r="I61" i="19"/>
  <c r="I62" i="19"/>
  <c r="I63" i="19"/>
  <c r="I64" i="19"/>
  <c r="I65" i="19"/>
  <c r="I66" i="19"/>
  <c r="I67" i="19"/>
  <c r="I68" i="19"/>
  <c r="I69" i="19"/>
  <c r="I70" i="19"/>
  <c r="I71" i="19"/>
  <c r="I72" i="19"/>
  <c r="I73" i="19"/>
  <c r="I74" i="19"/>
  <c r="I75" i="19"/>
  <c r="I76" i="19"/>
  <c r="I77" i="19"/>
  <c r="I78" i="19"/>
  <c r="I79" i="19"/>
  <c r="I80" i="19"/>
  <c r="I81" i="19"/>
  <c r="I82" i="19"/>
  <c r="I83" i="19"/>
  <c r="I84" i="19"/>
  <c r="I85" i="19"/>
  <c r="I86" i="19"/>
  <c r="I87" i="19"/>
  <c r="I88" i="19"/>
  <c r="I89" i="19"/>
  <c r="I90" i="19"/>
  <c r="I91" i="19"/>
  <c r="I92" i="19"/>
  <c r="I93" i="19"/>
  <c r="I94" i="19"/>
  <c r="I95" i="19"/>
  <c r="I96" i="19"/>
  <c r="I97" i="19"/>
  <c r="I98" i="19"/>
  <c r="I99" i="19"/>
  <c r="I100" i="19"/>
  <c r="I101" i="19"/>
  <c r="I102" i="19"/>
  <c r="I103" i="19"/>
  <c r="I104" i="19"/>
  <c r="I105" i="19"/>
  <c r="I106" i="19"/>
  <c r="I107" i="19"/>
  <c r="I108" i="19"/>
  <c r="I109" i="19"/>
  <c r="I110" i="19"/>
  <c r="I111" i="19"/>
  <c r="I112" i="19"/>
  <c r="I113" i="19"/>
  <c r="I114" i="19"/>
  <c r="I115" i="19"/>
  <c r="I116" i="19"/>
  <c r="I117" i="19"/>
  <c r="I118" i="19"/>
  <c r="I119" i="19"/>
  <c r="I120" i="19"/>
  <c r="I121" i="19"/>
  <c r="I122" i="19"/>
  <c r="I123" i="19"/>
  <c r="I124" i="19"/>
  <c r="I125" i="19"/>
  <c r="I126" i="19"/>
  <c r="I127" i="19"/>
  <c r="I128" i="19"/>
  <c r="I129" i="19"/>
  <c r="I130" i="19"/>
  <c r="I131" i="19"/>
  <c r="I132" i="19"/>
  <c r="I133" i="19"/>
  <c r="I134" i="19"/>
  <c r="I135" i="19"/>
  <c r="I136" i="19"/>
  <c r="I137" i="19"/>
  <c r="I138" i="19"/>
  <c r="I139" i="19"/>
  <c r="I140" i="19"/>
  <c r="I141" i="19"/>
  <c r="I142" i="19"/>
  <c r="I143" i="19"/>
  <c r="I144" i="19"/>
  <c r="I145" i="19"/>
  <c r="I146" i="19"/>
  <c r="I147" i="19"/>
  <c r="I148" i="19"/>
  <c r="I149" i="19"/>
  <c r="I150" i="19"/>
  <c r="I151" i="19"/>
  <c r="I152" i="19"/>
  <c r="I153" i="19"/>
  <c r="I154" i="19"/>
  <c r="I155" i="19"/>
  <c r="I156" i="19"/>
  <c r="I157" i="19"/>
  <c r="I158" i="19"/>
  <c r="I159" i="19"/>
  <c r="I160" i="19"/>
  <c r="I161" i="19"/>
  <c r="I162" i="19"/>
  <c r="I163" i="19"/>
  <c r="I164" i="19"/>
  <c r="I165" i="19"/>
  <c r="I166" i="19"/>
  <c r="I167" i="19"/>
  <c r="I168" i="19"/>
  <c r="I169" i="19"/>
  <c r="I170" i="19"/>
  <c r="I171" i="19"/>
  <c r="I172" i="19"/>
  <c r="I173" i="19"/>
  <c r="I174" i="19"/>
  <c r="I175" i="19"/>
  <c r="I176" i="19"/>
  <c r="I177" i="19"/>
  <c r="I178" i="19"/>
  <c r="I179" i="19"/>
  <c r="I180" i="19"/>
  <c r="I181" i="19"/>
  <c r="I182" i="19"/>
  <c r="I183" i="19"/>
  <c r="I184" i="19"/>
  <c r="I185" i="19"/>
  <c r="I186" i="19"/>
  <c r="I187" i="19"/>
  <c r="I188" i="19"/>
  <c r="I189" i="19"/>
  <c r="I190" i="19"/>
  <c r="I191" i="19"/>
  <c r="I192" i="19"/>
  <c r="I193" i="19"/>
  <c r="I194" i="19"/>
  <c r="I195" i="19"/>
  <c r="I196" i="19"/>
  <c r="I197" i="19"/>
  <c r="I198" i="19"/>
  <c r="I199" i="19"/>
  <c r="I200" i="19"/>
  <c r="I201" i="19"/>
  <c r="I202" i="19"/>
  <c r="I203" i="19"/>
  <c r="I204" i="19"/>
  <c r="I205" i="19"/>
  <c r="I206" i="19"/>
  <c r="I207" i="19"/>
  <c r="I208" i="19"/>
  <c r="I209" i="19"/>
  <c r="I210" i="19"/>
  <c r="I211" i="19"/>
  <c r="I212" i="19"/>
  <c r="I213" i="19"/>
  <c r="I214" i="19"/>
  <c r="I215" i="19"/>
  <c r="I216" i="19"/>
  <c r="I217" i="19"/>
  <c r="I218" i="19"/>
  <c r="I219" i="19"/>
  <c r="I220" i="19"/>
  <c r="I221" i="19"/>
  <c r="I222" i="19"/>
  <c r="I223" i="19"/>
  <c r="I224" i="19"/>
  <c r="I225" i="19"/>
  <c r="I226" i="19"/>
  <c r="I227" i="19"/>
  <c r="I228" i="19"/>
  <c r="I229" i="19"/>
  <c r="I230" i="19"/>
  <c r="I231" i="19"/>
  <c r="I232" i="19"/>
  <c r="I233" i="19"/>
  <c r="I234" i="19"/>
  <c r="I235" i="19"/>
  <c r="I236" i="19"/>
  <c r="I237" i="19"/>
  <c r="I238" i="19"/>
  <c r="I239" i="19"/>
  <c r="I240" i="19"/>
  <c r="I241" i="19"/>
  <c r="I242" i="19"/>
  <c r="I243" i="19"/>
  <c r="I244" i="19"/>
  <c r="I245" i="19"/>
  <c r="I246" i="19"/>
  <c r="I247" i="19"/>
  <c r="I248" i="19"/>
  <c r="I249" i="19"/>
  <c r="I250" i="19"/>
  <c r="I251" i="19"/>
  <c r="I252" i="19"/>
  <c r="I253" i="19"/>
  <c r="I254" i="19"/>
  <c r="I255" i="19"/>
  <c r="I256" i="19"/>
  <c r="I257" i="19"/>
  <c r="I258" i="19"/>
  <c r="I259" i="19"/>
  <c r="I260" i="19"/>
  <c r="I261" i="19"/>
  <c r="I262" i="19"/>
  <c r="I263" i="19"/>
  <c r="I264" i="19"/>
  <c r="I265" i="19"/>
  <c r="I266" i="19"/>
  <c r="I267" i="19"/>
  <c r="I268" i="19"/>
  <c r="I269" i="19"/>
  <c r="I270" i="19"/>
  <c r="I271" i="19"/>
  <c r="I272" i="19"/>
  <c r="I273" i="19"/>
  <c r="I274" i="19"/>
  <c r="I275" i="19"/>
  <c r="I276" i="19"/>
  <c r="I277" i="19"/>
  <c r="I278" i="19"/>
  <c r="I279" i="19"/>
  <c r="I280" i="19"/>
  <c r="I281" i="19"/>
  <c r="I282" i="19"/>
  <c r="I283" i="19"/>
  <c r="I284" i="19"/>
  <c r="I285" i="19"/>
  <c r="I286" i="19"/>
  <c r="I287" i="19"/>
  <c r="I288" i="19"/>
  <c r="I289" i="19"/>
  <c r="I290" i="19"/>
  <c r="I291" i="19"/>
  <c r="I292" i="19"/>
  <c r="I293" i="19"/>
  <c r="I294" i="19"/>
  <c r="I295" i="19"/>
  <c r="I296" i="19"/>
  <c r="I297" i="19"/>
  <c r="H4" i="19"/>
  <c r="G4" i="19"/>
  <c r="E4" i="19"/>
  <c r="D4" i="19"/>
  <c r="J279" i="19" l="1"/>
  <c r="J151" i="19"/>
  <c r="J111" i="19"/>
  <c r="I4" i="19"/>
  <c r="J176" i="19" s="1"/>
  <c r="J241" i="19"/>
  <c r="J100" i="19"/>
  <c r="J249" i="19"/>
  <c r="J135" i="19"/>
  <c r="J121" i="19"/>
  <c r="J7" i="19"/>
  <c r="J273" i="19"/>
  <c r="J145" i="19"/>
  <c r="J132" i="19"/>
  <c r="J31" i="19"/>
  <c r="J17" i="19"/>
  <c r="J208" i="19"/>
  <c r="J195" i="19"/>
  <c r="J92" i="19"/>
  <c r="J80" i="19"/>
  <c r="J283" i="19"/>
  <c r="J257" i="19"/>
  <c r="J155" i="19"/>
  <c r="J143" i="19"/>
  <c r="J40" i="19"/>
  <c r="J27" i="19"/>
  <c r="J217" i="19"/>
  <c r="J204" i="19"/>
  <c r="J103" i="19"/>
  <c r="J89" i="19"/>
  <c r="J278" i="19"/>
  <c r="J262" i="19"/>
  <c r="J166" i="19"/>
  <c r="J150" i="19"/>
  <c r="J86" i="19"/>
  <c r="J70" i="19"/>
  <c r="J6" i="19"/>
  <c r="J294" i="19"/>
  <c r="J293" i="19"/>
  <c r="J285" i="19"/>
  <c r="J229" i="19"/>
  <c r="J221" i="19"/>
  <c r="J165" i="19"/>
  <c r="J157" i="19"/>
  <c r="J101" i="19"/>
  <c r="J93" i="19"/>
  <c r="J37" i="19"/>
  <c r="J29" i="19"/>
  <c r="J258" i="19"/>
  <c r="J250" i="19"/>
  <c r="J194" i="19"/>
  <c r="J186" i="19"/>
  <c r="J130" i="19"/>
  <c r="J122" i="19"/>
  <c r="J66" i="19"/>
  <c r="J58" i="19"/>
  <c r="C11" i="21"/>
  <c r="J255" i="19" l="1"/>
  <c r="J138" i="19"/>
  <c r="J202" i="19"/>
  <c r="J266" i="19"/>
  <c r="J45" i="19"/>
  <c r="J109" i="19"/>
  <c r="J173" i="19"/>
  <c r="J237" i="19"/>
  <c r="J158" i="19"/>
  <c r="J22" i="19"/>
  <c r="J94" i="19"/>
  <c r="J174" i="19"/>
  <c r="J286" i="19"/>
  <c r="J115" i="19"/>
  <c r="J231" i="19"/>
  <c r="J52" i="19"/>
  <c r="J180" i="19"/>
  <c r="J296" i="19"/>
  <c r="J105" i="19"/>
  <c r="J220" i="19"/>
  <c r="J43" i="19"/>
  <c r="J171" i="19"/>
  <c r="J19" i="19"/>
  <c r="J147" i="19"/>
  <c r="J288" i="19"/>
  <c r="J139" i="19"/>
  <c r="J267" i="19"/>
  <c r="J200" i="19"/>
  <c r="J9" i="19"/>
  <c r="J264" i="19"/>
  <c r="J47" i="19"/>
  <c r="J263" i="19"/>
  <c r="J74" i="19"/>
  <c r="J146" i="19"/>
  <c r="J117" i="19"/>
  <c r="J30" i="19"/>
  <c r="J12" i="19"/>
  <c r="J79" i="19"/>
  <c r="J119" i="19"/>
  <c r="J32" i="19"/>
  <c r="J152" i="19"/>
  <c r="J26" i="19"/>
  <c r="J90" i="19"/>
  <c r="J154" i="19"/>
  <c r="J218" i="19"/>
  <c r="J282" i="19"/>
  <c r="J61" i="19"/>
  <c r="J125" i="19"/>
  <c r="J189" i="19"/>
  <c r="J253" i="19"/>
  <c r="J230" i="19"/>
  <c r="J38" i="19"/>
  <c r="J110" i="19"/>
  <c r="J190" i="19"/>
  <c r="J25" i="19"/>
  <c r="J140" i="19"/>
  <c r="J268" i="19"/>
  <c r="J91" i="19"/>
  <c r="J207" i="19"/>
  <c r="J10" i="19"/>
  <c r="J131" i="19"/>
  <c r="J247" i="19"/>
  <c r="J68" i="19"/>
  <c r="J209" i="19"/>
  <c r="J44" i="19"/>
  <c r="J185" i="19"/>
  <c r="J36" i="19"/>
  <c r="J164" i="19"/>
  <c r="J59" i="19"/>
  <c r="J148" i="19"/>
  <c r="J87" i="19"/>
  <c r="J210" i="19"/>
  <c r="J214" i="19"/>
  <c r="J56" i="19"/>
  <c r="J69" i="19"/>
  <c r="J246" i="19"/>
  <c r="J198" i="19"/>
  <c r="J167" i="19"/>
  <c r="J281" i="19"/>
  <c r="J104" i="19"/>
  <c r="J219" i="19"/>
  <c r="J28" i="19"/>
  <c r="J144" i="19"/>
  <c r="J259" i="19"/>
  <c r="J95" i="19"/>
  <c r="J223" i="19"/>
  <c r="J57" i="19"/>
  <c r="J211" i="19"/>
  <c r="J49" i="19"/>
  <c r="J177" i="19"/>
  <c r="J99" i="19"/>
  <c r="J188" i="19"/>
  <c r="J8" i="19"/>
  <c r="J239" i="19"/>
  <c r="J82" i="19"/>
  <c r="J53" i="19"/>
  <c r="J245" i="19"/>
  <c r="J182" i="19"/>
  <c r="J243" i="19"/>
  <c r="J5" i="19"/>
  <c r="J160" i="19"/>
  <c r="J34" i="19"/>
  <c r="J162" i="19"/>
  <c r="J290" i="19"/>
  <c r="J197" i="19"/>
  <c r="J118" i="19"/>
  <c r="J170" i="19"/>
  <c r="J77" i="19"/>
  <c r="J205" i="19"/>
  <c r="J269" i="19"/>
  <c r="J54" i="19"/>
  <c r="J126" i="19"/>
  <c r="J206" i="19"/>
  <c r="J64" i="19"/>
  <c r="J179" i="19"/>
  <c r="J295" i="19"/>
  <c r="J116" i="19"/>
  <c r="J232" i="19"/>
  <c r="J41" i="19"/>
  <c r="J156" i="19"/>
  <c r="J284" i="19"/>
  <c r="J107" i="19"/>
  <c r="J235" i="19"/>
  <c r="J83" i="19"/>
  <c r="J224" i="19"/>
  <c r="J63" i="19"/>
  <c r="J203" i="19"/>
  <c r="J123" i="19"/>
  <c r="J212" i="19"/>
  <c r="J48" i="19"/>
  <c r="J127" i="19"/>
  <c r="J18" i="19"/>
  <c r="J274" i="19"/>
  <c r="J181" i="19"/>
  <c r="J102" i="19"/>
  <c r="J128" i="19"/>
  <c r="J193" i="19"/>
  <c r="J233" i="19"/>
  <c r="J196" i="19"/>
  <c r="J24" i="19"/>
  <c r="J98" i="19"/>
  <c r="J226" i="19"/>
  <c r="J133" i="19"/>
  <c r="J261" i="19"/>
  <c r="J46" i="19"/>
  <c r="J39" i="19"/>
  <c r="J42" i="19"/>
  <c r="J106" i="19"/>
  <c r="J234" i="19"/>
  <c r="J13" i="19"/>
  <c r="J141" i="19"/>
  <c r="J254" i="19"/>
  <c r="J50" i="19"/>
  <c r="J114" i="19"/>
  <c r="J178" i="19"/>
  <c r="J242" i="19"/>
  <c r="J21" i="19"/>
  <c r="J85" i="19"/>
  <c r="J149" i="19"/>
  <c r="J213" i="19"/>
  <c r="J277" i="19"/>
  <c r="J270" i="19"/>
  <c r="J62" i="19"/>
  <c r="J134" i="19"/>
  <c r="J238" i="19"/>
  <c r="J76" i="19"/>
  <c r="J192" i="19"/>
  <c r="J15" i="19"/>
  <c r="J129" i="19"/>
  <c r="J244" i="19"/>
  <c r="J55" i="19"/>
  <c r="J183" i="19"/>
  <c r="J297" i="19"/>
  <c r="J120" i="19"/>
  <c r="J248" i="19"/>
  <c r="J108" i="19"/>
  <c r="J236" i="19"/>
  <c r="J75" i="19"/>
  <c r="J228" i="19"/>
  <c r="J163" i="19"/>
  <c r="J252" i="19"/>
  <c r="J112" i="19"/>
  <c r="J280" i="19"/>
  <c r="J187" i="19"/>
  <c r="J201" i="19"/>
  <c r="J23" i="19"/>
  <c r="J240" i="19"/>
  <c r="J136" i="19"/>
  <c r="J159" i="19"/>
  <c r="J260" i="19"/>
  <c r="J71" i="19"/>
  <c r="J172" i="19"/>
  <c r="J275" i="19"/>
  <c r="J88" i="19"/>
  <c r="J191" i="19"/>
  <c r="J292" i="19"/>
  <c r="J227" i="19"/>
  <c r="J60" i="19"/>
  <c r="J215" i="19"/>
  <c r="J33" i="19"/>
  <c r="J16" i="19"/>
  <c r="J72" i="19"/>
  <c r="J276" i="19"/>
  <c r="J175" i="19"/>
  <c r="J225" i="19"/>
  <c r="J20" i="19"/>
  <c r="J251" i="19"/>
  <c r="J84" i="19"/>
  <c r="J73" i="19"/>
  <c r="J97" i="19"/>
  <c r="J137" i="19"/>
  <c r="J14" i="19"/>
  <c r="J78" i="19"/>
  <c r="J142" i="19"/>
  <c r="J222" i="19"/>
  <c r="J51" i="19"/>
  <c r="J153" i="19"/>
  <c r="J256" i="19"/>
  <c r="J65" i="19"/>
  <c r="J168" i="19"/>
  <c r="J271" i="19"/>
  <c r="J67" i="19"/>
  <c r="J169" i="19"/>
  <c r="J272" i="19"/>
  <c r="J81" i="19"/>
  <c r="J184" i="19"/>
  <c r="J287" i="19"/>
  <c r="J96" i="19"/>
  <c r="J199" i="19"/>
  <c r="J11" i="19"/>
  <c r="J113" i="19"/>
  <c r="J216" i="19"/>
  <c r="J35" i="19"/>
  <c r="J291" i="19"/>
  <c r="J124" i="19"/>
  <c r="J289" i="19"/>
  <c r="J161" i="19"/>
  <c r="J265" i="19"/>
  <c r="D6" i="21"/>
  <c r="C6" i="21"/>
  <c r="D12" i="21" l="1"/>
  <c r="C12" i="21"/>
  <c r="C13" i="21" s="1"/>
  <c r="D13" i="21"/>
  <c r="X8" i="11" l="1"/>
  <c r="Y8" i="11" s="1"/>
  <c r="Z8" i="11" l="1"/>
  <c r="P9" i="11"/>
  <c r="P10" i="11"/>
  <c r="P11" i="11"/>
  <c r="P12" i="11"/>
  <c r="P13" i="11"/>
  <c r="P14" i="11"/>
  <c r="P15" i="11"/>
  <c r="P16" i="11"/>
  <c r="P17" i="11"/>
  <c r="P18" i="11"/>
  <c r="P19" i="11"/>
  <c r="P20" i="11"/>
  <c r="P21" i="11"/>
  <c r="P22" i="11"/>
  <c r="P23" i="11"/>
  <c r="P24" i="11"/>
  <c r="P25" i="11"/>
  <c r="P26" i="11"/>
  <c r="P27" i="11"/>
  <c r="P28" i="11"/>
  <c r="P29" i="11"/>
  <c r="P30" i="11"/>
  <c r="P31" i="11"/>
  <c r="P32" i="11"/>
  <c r="P33" i="11"/>
  <c r="P34" i="11"/>
  <c r="P35" i="11"/>
  <c r="P36" i="11"/>
  <c r="P37" i="11"/>
  <c r="P38" i="11"/>
  <c r="P39" i="11"/>
  <c r="P40" i="11"/>
  <c r="P41" i="11"/>
  <c r="P42" i="11"/>
  <c r="P43" i="11"/>
  <c r="P44" i="11"/>
  <c r="P45" i="11"/>
  <c r="P46" i="11"/>
  <c r="P47" i="11"/>
  <c r="P48" i="11"/>
  <c r="P49" i="11"/>
  <c r="P50" i="11"/>
  <c r="P51" i="11"/>
  <c r="P52" i="11"/>
  <c r="P53" i="11"/>
  <c r="P54" i="11"/>
  <c r="P55" i="11"/>
  <c r="P56" i="11"/>
  <c r="P57" i="11"/>
  <c r="P58" i="11"/>
  <c r="P59" i="11"/>
  <c r="P60" i="11"/>
  <c r="P61" i="11"/>
  <c r="P62" i="11"/>
  <c r="P63" i="11"/>
  <c r="P64" i="11"/>
  <c r="P65" i="11"/>
  <c r="P66" i="11"/>
  <c r="P67" i="11"/>
  <c r="P68" i="11"/>
  <c r="P69" i="11"/>
  <c r="P70" i="11"/>
  <c r="P71" i="11"/>
  <c r="P72" i="11"/>
  <c r="P73" i="11"/>
  <c r="P74" i="11"/>
  <c r="P75" i="11"/>
  <c r="P76" i="11"/>
  <c r="P77" i="11"/>
  <c r="P78" i="11"/>
  <c r="P79" i="11"/>
  <c r="P80" i="11"/>
  <c r="P81" i="11"/>
  <c r="P82" i="11"/>
  <c r="P83" i="11"/>
  <c r="P84" i="11"/>
  <c r="P85" i="11"/>
  <c r="P86" i="11"/>
  <c r="P87" i="11"/>
  <c r="P88" i="11"/>
  <c r="P89" i="11"/>
  <c r="P90" i="11"/>
  <c r="P91" i="11"/>
  <c r="P92" i="11"/>
  <c r="P93" i="11"/>
  <c r="P94" i="11"/>
  <c r="P95" i="11"/>
  <c r="P96" i="11"/>
  <c r="P97" i="11"/>
  <c r="P98" i="11"/>
  <c r="P99" i="11"/>
  <c r="P100" i="11"/>
  <c r="P101" i="11"/>
  <c r="P102" i="11"/>
  <c r="P103" i="11"/>
  <c r="P104" i="11"/>
  <c r="P105" i="11"/>
  <c r="P106" i="11"/>
  <c r="P107" i="11"/>
  <c r="P108" i="11"/>
  <c r="P109" i="11"/>
  <c r="P110" i="11"/>
  <c r="P111" i="11"/>
  <c r="P112" i="11"/>
  <c r="P113" i="11"/>
  <c r="P114" i="11"/>
  <c r="P115" i="11"/>
  <c r="P116" i="11"/>
  <c r="P117" i="11"/>
  <c r="P118" i="11"/>
  <c r="P119" i="11"/>
  <c r="P120" i="11"/>
  <c r="P121" i="11"/>
  <c r="P122" i="11"/>
  <c r="P123" i="11"/>
  <c r="P124" i="11"/>
  <c r="P125" i="11"/>
  <c r="P126" i="11"/>
  <c r="P127" i="11"/>
  <c r="P128" i="11"/>
  <c r="P129" i="11"/>
  <c r="P130" i="11"/>
  <c r="P131" i="11"/>
  <c r="P132" i="11"/>
  <c r="P133" i="11"/>
  <c r="P134" i="11"/>
  <c r="P135" i="11"/>
  <c r="P136" i="11"/>
  <c r="P137" i="11"/>
  <c r="P138" i="11"/>
  <c r="P139" i="11"/>
  <c r="P140" i="11"/>
  <c r="P141" i="11"/>
  <c r="P142" i="11"/>
  <c r="P143" i="11"/>
  <c r="P144" i="11"/>
  <c r="P145" i="11"/>
  <c r="P146" i="11"/>
  <c r="P147" i="11"/>
  <c r="P148" i="11"/>
  <c r="P149" i="11"/>
  <c r="P150" i="11"/>
  <c r="P151" i="11"/>
  <c r="P152" i="11"/>
  <c r="P153" i="11"/>
  <c r="P154" i="11"/>
  <c r="P155" i="11"/>
  <c r="P156" i="11"/>
  <c r="P157" i="11"/>
  <c r="P158" i="11"/>
  <c r="P159" i="11"/>
  <c r="P160" i="11"/>
  <c r="P161" i="11"/>
  <c r="P162" i="11"/>
  <c r="P163" i="11"/>
  <c r="P164" i="11"/>
  <c r="P165" i="11"/>
  <c r="P166" i="11"/>
  <c r="P167" i="11"/>
  <c r="P168" i="11"/>
  <c r="P169" i="11"/>
  <c r="P170" i="11"/>
  <c r="P171" i="11"/>
  <c r="P172" i="11"/>
  <c r="P173" i="11"/>
  <c r="P174" i="11"/>
  <c r="P175" i="11"/>
  <c r="P176" i="11"/>
  <c r="P177" i="11"/>
  <c r="P178" i="11"/>
  <c r="P179" i="11"/>
  <c r="P180" i="11"/>
  <c r="P181" i="11"/>
  <c r="P182" i="11"/>
  <c r="P183" i="11"/>
  <c r="P184" i="11"/>
  <c r="P185" i="11"/>
  <c r="P186" i="11"/>
  <c r="P187" i="11"/>
  <c r="P188" i="11"/>
  <c r="P189" i="11"/>
  <c r="P190" i="11"/>
  <c r="P191" i="11"/>
  <c r="P192" i="11"/>
  <c r="P193" i="11"/>
  <c r="P194" i="11"/>
  <c r="P195" i="11"/>
  <c r="P196" i="11"/>
  <c r="P197" i="11"/>
  <c r="P198" i="11"/>
  <c r="P199" i="11"/>
  <c r="P200" i="11"/>
  <c r="P201" i="11"/>
  <c r="P202" i="11"/>
  <c r="P203" i="11"/>
  <c r="P204" i="11"/>
  <c r="P205" i="11"/>
  <c r="P206" i="11"/>
  <c r="P207" i="11"/>
  <c r="P208" i="11"/>
  <c r="P209" i="11"/>
  <c r="P210" i="11"/>
  <c r="P211" i="11"/>
  <c r="P212" i="11"/>
  <c r="P213" i="11"/>
  <c r="P214" i="11"/>
  <c r="P215" i="11"/>
  <c r="P216" i="11"/>
  <c r="P217" i="11"/>
  <c r="P218" i="11"/>
  <c r="P219" i="11"/>
  <c r="P220" i="11"/>
  <c r="P221" i="11"/>
  <c r="P222" i="11"/>
  <c r="P223" i="11"/>
  <c r="P224" i="11"/>
  <c r="P225" i="11"/>
  <c r="P226" i="11"/>
  <c r="P227" i="11"/>
  <c r="P228" i="11"/>
  <c r="P229" i="11"/>
  <c r="P230" i="11"/>
  <c r="P231" i="11"/>
  <c r="P232" i="11"/>
  <c r="P233" i="11"/>
  <c r="P234" i="11"/>
  <c r="P235" i="11"/>
  <c r="P236" i="11"/>
  <c r="P237" i="11"/>
  <c r="P238" i="11"/>
  <c r="P239" i="11"/>
  <c r="P240" i="11"/>
  <c r="P241" i="11"/>
  <c r="P242" i="11"/>
  <c r="P243" i="11"/>
  <c r="P244" i="11"/>
  <c r="P245" i="11"/>
  <c r="P246" i="11"/>
  <c r="P247" i="11"/>
  <c r="P248" i="11"/>
  <c r="P249" i="11"/>
  <c r="P250" i="11"/>
  <c r="P251" i="11"/>
  <c r="P252" i="11"/>
  <c r="P253" i="11"/>
  <c r="P254" i="11"/>
  <c r="P255" i="11"/>
  <c r="P256" i="11"/>
  <c r="P257" i="11"/>
  <c r="P258" i="11"/>
  <c r="P259" i="11"/>
  <c r="P260" i="11"/>
  <c r="P261" i="11"/>
  <c r="P262" i="11"/>
  <c r="P263" i="11"/>
  <c r="P264" i="11"/>
  <c r="P265" i="11"/>
  <c r="P266" i="11"/>
  <c r="P267" i="11"/>
  <c r="P268" i="11"/>
  <c r="P269" i="11"/>
  <c r="P270" i="11"/>
  <c r="P271" i="11"/>
  <c r="P272" i="11"/>
  <c r="P273" i="11"/>
  <c r="P274" i="11"/>
  <c r="P275" i="11"/>
  <c r="P276" i="11"/>
  <c r="P277" i="11"/>
  <c r="P278" i="11"/>
  <c r="P279" i="11"/>
  <c r="P280" i="11"/>
  <c r="P281" i="11"/>
  <c r="P282" i="11"/>
  <c r="P283" i="11"/>
  <c r="P284" i="11"/>
  <c r="P285" i="11"/>
  <c r="P286" i="11"/>
  <c r="P287" i="11"/>
  <c r="P288" i="11"/>
  <c r="P289" i="11"/>
  <c r="P290" i="11"/>
  <c r="P291" i="11"/>
  <c r="P292" i="11"/>
  <c r="P293" i="11"/>
  <c r="P294" i="11"/>
  <c r="P295" i="11"/>
  <c r="P296" i="11"/>
  <c r="P297" i="11"/>
  <c r="P298" i="11"/>
  <c r="P299" i="11"/>
  <c r="P300" i="11"/>
  <c r="O7" i="11"/>
  <c r="L5" i="18"/>
  <c r="G13" i="9" l="1"/>
  <c r="J15" i="9" l="1"/>
  <c r="K15" i="9"/>
  <c r="L15"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4" i="9"/>
  <c r="E65" i="9"/>
  <c r="E66" i="9"/>
  <c r="E67" i="9"/>
  <c r="E68" i="9"/>
  <c r="E69" i="9"/>
  <c r="E70" i="9"/>
  <c r="E71" i="9"/>
  <c r="E72" i="9"/>
  <c r="E73" i="9"/>
  <c r="E74" i="9"/>
  <c r="E75" i="9"/>
  <c r="E76" i="9"/>
  <c r="E77" i="9"/>
  <c r="E78" i="9"/>
  <c r="E79" i="9"/>
  <c r="E80" i="9"/>
  <c r="E81" i="9"/>
  <c r="E82" i="9"/>
  <c r="E83" i="9"/>
  <c r="E84" i="9"/>
  <c r="E85" i="9"/>
  <c r="E86" i="9"/>
  <c r="E87" i="9"/>
  <c r="E88" i="9"/>
  <c r="E89" i="9"/>
  <c r="E90" i="9"/>
  <c r="E91" i="9"/>
  <c r="E92" i="9"/>
  <c r="E93" i="9"/>
  <c r="E94" i="9"/>
  <c r="E95" i="9"/>
  <c r="E96" i="9"/>
  <c r="E97" i="9"/>
  <c r="E98" i="9"/>
  <c r="E99" i="9"/>
  <c r="E100" i="9"/>
  <c r="E101" i="9"/>
  <c r="E102" i="9"/>
  <c r="E103" i="9"/>
  <c r="E104" i="9"/>
  <c r="E105" i="9"/>
  <c r="E106" i="9"/>
  <c r="E107" i="9"/>
  <c r="E108" i="9"/>
  <c r="E109" i="9"/>
  <c r="E110" i="9"/>
  <c r="E111" i="9"/>
  <c r="E112" i="9"/>
  <c r="E113" i="9"/>
  <c r="E114" i="9"/>
  <c r="E115" i="9"/>
  <c r="E116" i="9"/>
  <c r="E117" i="9"/>
  <c r="E118" i="9"/>
  <c r="E119" i="9"/>
  <c r="E120" i="9"/>
  <c r="E121" i="9"/>
  <c r="E122" i="9"/>
  <c r="E123" i="9"/>
  <c r="E124" i="9"/>
  <c r="E125" i="9"/>
  <c r="E126" i="9"/>
  <c r="E127" i="9"/>
  <c r="E128" i="9"/>
  <c r="E129" i="9"/>
  <c r="E130" i="9"/>
  <c r="E131" i="9"/>
  <c r="E132" i="9"/>
  <c r="E133" i="9"/>
  <c r="E134" i="9"/>
  <c r="E135" i="9"/>
  <c r="E136" i="9"/>
  <c r="E137" i="9"/>
  <c r="E138" i="9"/>
  <c r="E139" i="9"/>
  <c r="E140" i="9"/>
  <c r="E141" i="9"/>
  <c r="E142" i="9"/>
  <c r="E143" i="9"/>
  <c r="E144" i="9"/>
  <c r="E145" i="9"/>
  <c r="E146" i="9"/>
  <c r="E147" i="9"/>
  <c r="E148" i="9"/>
  <c r="E149" i="9"/>
  <c r="E150" i="9"/>
  <c r="E151" i="9"/>
  <c r="E152" i="9"/>
  <c r="E153" i="9"/>
  <c r="E154" i="9"/>
  <c r="E155" i="9"/>
  <c r="E156" i="9"/>
  <c r="E157" i="9"/>
  <c r="E158" i="9"/>
  <c r="E159" i="9"/>
  <c r="E160" i="9"/>
  <c r="E161" i="9"/>
  <c r="E162" i="9"/>
  <c r="E163" i="9"/>
  <c r="E164" i="9"/>
  <c r="E165" i="9"/>
  <c r="E166" i="9"/>
  <c r="E167" i="9"/>
  <c r="E168" i="9"/>
  <c r="E169" i="9"/>
  <c r="E170" i="9"/>
  <c r="E171" i="9"/>
  <c r="E172" i="9"/>
  <c r="E173" i="9"/>
  <c r="E174" i="9"/>
  <c r="E175" i="9"/>
  <c r="E176" i="9"/>
  <c r="E177" i="9"/>
  <c r="E178" i="9"/>
  <c r="E179" i="9"/>
  <c r="E180" i="9"/>
  <c r="E181" i="9"/>
  <c r="E182" i="9"/>
  <c r="E183" i="9"/>
  <c r="E184" i="9"/>
  <c r="E185" i="9"/>
  <c r="E186" i="9"/>
  <c r="E187" i="9"/>
  <c r="E188" i="9"/>
  <c r="E189" i="9"/>
  <c r="E190" i="9"/>
  <c r="E191" i="9"/>
  <c r="E192" i="9"/>
  <c r="E193" i="9"/>
  <c r="E194" i="9"/>
  <c r="E195" i="9"/>
  <c r="E196" i="9"/>
  <c r="E197" i="9"/>
  <c r="E198" i="9"/>
  <c r="E199" i="9"/>
  <c r="E200" i="9"/>
  <c r="E201" i="9"/>
  <c r="E202" i="9"/>
  <c r="E203" i="9"/>
  <c r="E204" i="9"/>
  <c r="E205" i="9"/>
  <c r="E206" i="9"/>
  <c r="E207" i="9"/>
  <c r="E208" i="9"/>
  <c r="E209" i="9"/>
  <c r="E210" i="9"/>
  <c r="E211" i="9"/>
  <c r="E212" i="9"/>
  <c r="E213" i="9"/>
  <c r="E214" i="9"/>
  <c r="E215" i="9"/>
  <c r="E216" i="9"/>
  <c r="E217" i="9"/>
  <c r="E218" i="9"/>
  <c r="E219" i="9"/>
  <c r="E220" i="9"/>
  <c r="E221" i="9"/>
  <c r="E222" i="9"/>
  <c r="E223" i="9"/>
  <c r="E224" i="9"/>
  <c r="E225" i="9"/>
  <c r="E226" i="9"/>
  <c r="E227" i="9"/>
  <c r="E228" i="9"/>
  <c r="E229" i="9"/>
  <c r="E230" i="9"/>
  <c r="E231" i="9"/>
  <c r="E232" i="9"/>
  <c r="E233" i="9"/>
  <c r="E234" i="9"/>
  <c r="E235" i="9"/>
  <c r="E236" i="9"/>
  <c r="E237" i="9"/>
  <c r="E238" i="9"/>
  <c r="E239" i="9"/>
  <c r="E240" i="9"/>
  <c r="E241" i="9"/>
  <c r="E242" i="9"/>
  <c r="E243" i="9"/>
  <c r="E244" i="9"/>
  <c r="E245" i="9"/>
  <c r="E246" i="9"/>
  <c r="E247" i="9"/>
  <c r="E248" i="9"/>
  <c r="E249" i="9"/>
  <c r="E250" i="9"/>
  <c r="E251" i="9"/>
  <c r="E252" i="9"/>
  <c r="E253" i="9"/>
  <c r="E254" i="9"/>
  <c r="E255" i="9"/>
  <c r="E256" i="9"/>
  <c r="E257" i="9"/>
  <c r="E258" i="9"/>
  <c r="E259" i="9"/>
  <c r="E260" i="9"/>
  <c r="E261" i="9"/>
  <c r="E262" i="9"/>
  <c r="E263" i="9"/>
  <c r="E264" i="9"/>
  <c r="E265" i="9"/>
  <c r="E266" i="9"/>
  <c r="E267" i="9"/>
  <c r="E268" i="9"/>
  <c r="E269" i="9"/>
  <c r="E270" i="9"/>
  <c r="E271" i="9"/>
  <c r="E272" i="9"/>
  <c r="E273" i="9"/>
  <c r="E274" i="9"/>
  <c r="E275" i="9"/>
  <c r="E276" i="9"/>
  <c r="E277" i="9"/>
  <c r="E278" i="9"/>
  <c r="E279" i="9"/>
  <c r="E280" i="9"/>
  <c r="E281" i="9"/>
  <c r="E282" i="9"/>
  <c r="E283" i="9"/>
  <c r="E284" i="9"/>
  <c r="E285" i="9"/>
  <c r="E286" i="9"/>
  <c r="E287" i="9"/>
  <c r="E288" i="9"/>
  <c r="E289" i="9"/>
  <c r="E290" i="9"/>
  <c r="E291" i="9"/>
  <c r="E292" i="9"/>
  <c r="E293" i="9"/>
  <c r="E294" i="9"/>
  <c r="E295" i="9"/>
  <c r="E296" i="9"/>
  <c r="E297" i="9"/>
  <c r="E298" i="9"/>
  <c r="E299" i="9"/>
  <c r="E300" i="9"/>
  <c r="E301" i="9"/>
  <c r="E302" i="9"/>
  <c r="E303" i="9"/>
  <c r="E304" i="9"/>
  <c r="E305" i="9"/>
  <c r="E306" i="9"/>
  <c r="E307" i="9"/>
  <c r="P15" i="9" l="1"/>
  <c r="Q15" i="9"/>
  <c r="L4" i="19"/>
  <c r="K4" i="19"/>
  <c r="M6" i="19"/>
  <c r="M7" i="19"/>
  <c r="M8" i="19"/>
  <c r="M9" i="19"/>
  <c r="M10" i="19"/>
  <c r="M11" i="19"/>
  <c r="M12" i="19"/>
  <c r="M13" i="19"/>
  <c r="M14" i="19"/>
  <c r="M15" i="19"/>
  <c r="M16" i="19"/>
  <c r="M17" i="19"/>
  <c r="M18" i="19"/>
  <c r="M19" i="19"/>
  <c r="M20" i="19"/>
  <c r="M21" i="19"/>
  <c r="M22" i="19"/>
  <c r="M23" i="19"/>
  <c r="M24" i="19"/>
  <c r="M25" i="19"/>
  <c r="M26" i="19"/>
  <c r="M27" i="19"/>
  <c r="M28" i="19"/>
  <c r="M29" i="19"/>
  <c r="M30" i="19"/>
  <c r="M31" i="19"/>
  <c r="M32" i="19"/>
  <c r="M33" i="19"/>
  <c r="M34" i="19"/>
  <c r="M35" i="19"/>
  <c r="M36" i="19"/>
  <c r="M37" i="19"/>
  <c r="M38" i="19"/>
  <c r="M39" i="19"/>
  <c r="M40" i="19"/>
  <c r="M41" i="19"/>
  <c r="M42" i="19"/>
  <c r="M43" i="19"/>
  <c r="M44" i="19"/>
  <c r="M45" i="19"/>
  <c r="M46" i="19"/>
  <c r="M47" i="19"/>
  <c r="M48" i="19"/>
  <c r="M49" i="19"/>
  <c r="M50" i="19"/>
  <c r="M51" i="19"/>
  <c r="M52" i="19"/>
  <c r="M53" i="19"/>
  <c r="M54" i="19"/>
  <c r="M55" i="19"/>
  <c r="M56" i="19"/>
  <c r="M57" i="19"/>
  <c r="M58" i="19"/>
  <c r="M59" i="19"/>
  <c r="M60" i="19"/>
  <c r="M61" i="19"/>
  <c r="M62" i="19"/>
  <c r="M63" i="19"/>
  <c r="M64" i="19"/>
  <c r="M65" i="19"/>
  <c r="M66" i="19"/>
  <c r="M67" i="19"/>
  <c r="M68" i="19"/>
  <c r="M69" i="19"/>
  <c r="M70" i="19"/>
  <c r="M71" i="19"/>
  <c r="M72" i="19"/>
  <c r="M73" i="19"/>
  <c r="M74" i="19"/>
  <c r="M75" i="19"/>
  <c r="M76" i="19"/>
  <c r="M77" i="19"/>
  <c r="M78" i="19"/>
  <c r="M79" i="19"/>
  <c r="M80" i="19"/>
  <c r="M81" i="19"/>
  <c r="M82" i="19"/>
  <c r="M83" i="19"/>
  <c r="M84" i="19"/>
  <c r="M85" i="19"/>
  <c r="M86" i="19"/>
  <c r="M87" i="19"/>
  <c r="M88" i="19"/>
  <c r="M89" i="19"/>
  <c r="M90" i="19"/>
  <c r="M91" i="19"/>
  <c r="M92" i="19"/>
  <c r="M93" i="19"/>
  <c r="M94" i="19"/>
  <c r="M95" i="19"/>
  <c r="M96" i="19"/>
  <c r="M97" i="19"/>
  <c r="M98" i="19"/>
  <c r="M99" i="19"/>
  <c r="M100" i="19"/>
  <c r="M101" i="19"/>
  <c r="M102" i="19"/>
  <c r="M103" i="19"/>
  <c r="M104" i="19"/>
  <c r="M105" i="19"/>
  <c r="M106" i="19"/>
  <c r="M107" i="19"/>
  <c r="M108" i="19"/>
  <c r="M109" i="19"/>
  <c r="M110" i="19"/>
  <c r="M111" i="19"/>
  <c r="M112" i="19"/>
  <c r="M113" i="19"/>
  <c r="M114" i="19"/>
  <c r="M115" i="19"/>
  <c r="M116" i="19"/>
  <c r="M117" i="19"/>
  <c r="M118" i="19"/>
  <c r="M119" i="19"/>
  <c r="M120" i="19"/>
  <c r="M121" i="19"/>
  <c r="M122" i="19"/>
  <c r="M123" i="19"/>
  <c r="M124" i="19"/>
  <c r="M125" i="19"/>
  <c r="M126" i="19"/>
  <c r="M127" i="19"/>
  <c r="M128" i="19"/>
  <c r="M129" i="19"/>
  <c r="M130" i="19"/>
  <c r="M131" i="19"/>
  <c r="M132" i="19"/>
  <c r="M133" i="19"/>
  <c r="M134" i="19"/>
  <c r="M135" i="19"/>
  <c r="M136" i="19"/>
  <c r="M137" i="19"/>
  <c r="M138" i="19"/>
  <c r="M139" i="19"/>
  <c r="M140" i="19"/>
  <c r="M141" i="19"/>
  <c r="M142" i="19"/>
  <c r="M143" i="19"/>
  <c r="M144" i="19"/>
  <c r="M145" i="19"/>
  <c r="M146" i="19"/>
  <c r="M147" i="19"/>
  <c r="M148" i="19"/>
  <c r="M149" i="19"/>
  <c r="M150" i="19"/>
  <c r="M151" i="19"/>
  <c r="M152" i="19"/>
  <c r="M153" i="19"/>
  <c r="M154" i="19"/>
  <c r="M155" i="19"/>
  <c r="M156" i="19"/>
  <c r="M157" i="19"/>
  <c r="M158" i="19"/>
  <c r="M159" i="19"/>
  <c r="M160" i="19"/>
  <c r="M161" i="19"/>
  <c r="M162" i="19"/>
  <c r="M163" i="19"/>
  <c r="M164" i="19"/>
  <c r="M165" i="19"/>
  <c r="M166" i="19"/>
  <c r="M167" i="19"/>
  <c r="M168" i="19"/>
  <c r="M169" i="19"/>
  <c r="M170" i="19"/>
  <c r="M171" i="19"/>
  <c r="M172" i="19"/>
  <c r="M173" i="19"/>
  <c r="M174" i="19"/>
  <c r="M175" i="19"/>
  <c r="M176" i="19"/>
  <c r="M177" i="19"/>
  <c r="M178" i="19"/>
  <c r="M179" i="19"/>
  <c r="M180" i="19"/>
  <c r="M181" i="19"/>
  <c r="M182" i="19"/>
  <c r="M183" i="19"/>
  <c r="M184" i="19"/>
  <c r="M185" i="19"/>
  <c r="M186" i="19"/>
  <c r="M187" i="19"/>
  <c r="M188" i="19"/>
  <c r="M189" i="19"/>
  <c r="M190" i="19"/>
  <c r="M191" i="19"/>
  <c r="M192" i="19"/>
  <c r="M193" i="19"/>
  <c r="M194" i="19"/>
  <c r="M195" i="19"/>
  <c r="M196" i="19"/>
  <c r="M197" i="19"/>
  <c r="M198" i="19"/>
  <c r="M199" i="19"/>
  <c r="M200" i="19"/>
  <c r="M201" i="19"/>
  <c r="M202" i="19"/>
  <c r="M203" i="19"/>
  <c r="M204" i="19"/>
  <c r="M205" i="19"/>
  <c r="M206" i="19"/>
  <c r="M207" i="19"/>
  <c r="M208" i="19"/>
  <c r="M209" i="19"/>
  <c r="M210" i="19"/>
  <c r="M211" i="19"/>
  <c r="M212" i="19"/>
  <c r="M213" i="19"/>
  <c r="M214" i="19"/>
  <c r="M215" i="19"/>
  <c r="M216" i="19"/>
  <c r="M217" i="19"/>
  <c r="M218" i="19"/>
  <c r="M219" i="19"/>
  <c r="M220" i="19"/>
  <c r="M221" i="19"/>
  <c r="M222" i="19"/>
  <c r="M223" i="19"/>
  <c r="M224" i="19"/>
  <c r="M225" i="19"/>
  <c r="M226" i="19"/>
  <c r="M227" i="19"/>
  <c r="M228" i="19"/>
  <c r="M229" i="19"/>
  <c r="M230" i="19"/>
  <c r="M231" i="19"/>
  <c r="M232" i="19"/>
  <c r="M233" i="19"/>
  <c r="M234" i="19"/>
  <c r="M235" i="19"/>
  <c r="M236" i="19"/>
  <c r="M237" i="19"/>
  <c r="M238" i="19"/>
  <c r="M239" i="19"/>
  <c r="M240" i="19"/>
  <c r="M241" i="19"/>
  <c r="M242" i="19"/>
  <c r="M243" i="19"/>
  <c r="M244" i="19"/>
  <c r="M245" i="19"/>
  <c r="M246" i="19"/>
  <c r="M247" i="19"/>
  <c r="M248" i="19"/>
  <c r="M249" i="19"/>
  <c r="M250" i="19"/>
  <c r="M251" i="19"/>
  <c r="M252" i="19"/>
  <c r="M253" i="19"/>
  <c r="M254" i="19"/>
  <c r="M255" i="19"/>
  <c r="M256" i="19"/>
  <c r="M257" i="19"/>
  <c r="M258" i="19"/>
  <c r="M259" i="19"/>
  <c r="M260" i="19"/>
  <c r="M261" i="19"/>
  <c r="M262" i="19"/>
  <c r="M263" i="19"/>
  <c r="M264" i="19"/>
  <c r="M265" i="19"/>
  <c r="M266" i="19"/>
  <c r="M267" i="19"/>
  <c r="M268" i="19"/>
  <c r="M269" i="19"/>
  <c r="M270" i="19"/>
  <c r="M271" i="19"/>
  <c r="M272" i="19"/>
  <c r="M273" i="19"/>
  <c r="M274" i="19"/>
  <c r="M275" i="19"/>
  <c r="M276" i="19"/>
  <c r="M277" i="19"/>
  <c r="M278" i="19"/>
  <c r="M279" i="19"/>
  <c r="M280" i="19"/>
  <c r="M281" i="19"/>
  <c r="M282" i="19"/>
  <c r="M283" i="19"/>
  <c r="M284" i="19"/>
  <c r="M285" i="19"/>
  <c r="M286" i="19"/>
  <c r="M287" i="19"/>
  <c r="M288" i="19"/>
  <c r="M289" i="19"/>
  <c r="M290" i="19"/>
  <c r="M291" i="19"/>
  <c r="M292" i="19"/>
  <c r="M293" i="19"/>
  <c r="M294" i="19"/>
  <c r="M295" i="19"/>
  <c r="M296" i="19"/>
  <c r="M297" i="19"/>
  <c r="F4" i="19"/>
  <c r="C4" i="19"/>
  <c r="M4" i="19" l="1"/>
  <c r="N272" i="19" l="1"/>
  <c r="N5" i="19"/>
  <c r="N210" i="19"/>
  <c r="N220" i="19"/>
  <c r="N171" i="19"/>
  <c r="N37" i="19"/>
  <c r="N53" i="19"/>
  <c r="N18" i="19"/>
  <c r="N257" i="19"/>
  <c r="N125" i="19"/>
  <c r="N262" i="19"/>
  <c r="N193" i="19"/>
  <c r="N23" i="19"/>
  <c r="N270" i="19"/>
  <c r="N104" i="19"/>
  <c r="N198" i="19"/>
  <c r="O198" i="19" s="1"/>
  <c r="N45" i="19"/>
  <c r="N77" i="19"/>
  <c r="N235" i="19"/>
  <c r="N84" i="19"/>
  <c r="N213" i="19"/>
  <c r="N168" i="19"/>
  <c r="N134" i="19"/>
  <c r="N212" i="19"/>
  <c r="N218" i="19"/>
  <c r="N201" i="19"/>
  <c r="N39" i="19"/>
  <c r="N276" i="19"/>
  <c r="N119" i="19"/>
  <c r="N282" i="19"/>
  <c r="O282" i="19" s="1"/>
  <c r="N284" i="19"/>
  <c r="N135" i="19"/>
  <c r="N82" i="19"/>
  <c r="N65" i="19"/>
  <c r="N90" i="19"/>
  <c r="N51" i="19"/>
  <c r="N14" i="19"/>
  <c r="N73" i="19"/>
  <c r="N92" i="19"/>
  <c r="N221" i="19"/>
  <c r="O221" i="19" s="1"/>
  <c r="N232" i="19"/>
  <c r="N142" i="19"/>
  <c r="N32" i="19"/>
  <c r="N20" i="19"/>
  <c r="N26" i="19"/>
  <c r="N9" i="19"/>
  <c r="N133" i="19"/>
  <c r="N6" i="19"/>
  <c r="N146" i="19"/>
  <c r="O146" i="19" s="1"/>
  <c r="N107" i="19"/>
  <c r="N70" i="19"/>
  <c r="N129" i="19"/>
  <c r="N148" i="19"/>
  <c r="N293" i="19"/>
  <c r="N87" i="19"/>
  <c r="N95" i="19"/>
  <c r="N296" i="19"/>
  <c r="O296" i="19" s="1"/>
  <c r="N179" i="19"/>
  <c r="N206" i="19"/>
  <c r="N274" i="19"/>
  <c r="N243" i="19"/>
  <c r="N265" i="19"/>
  <c r="N28" i="19"/>
  <c r="N43" i="19"/>
  <c r="N154" i="19"/>
  <c r="N115" i="19"/>
  <c r="N78" i="19"/>
  <c r="N137" i="19"/>
  <c r="N156" i="19"/>
  <c r="N183" i="19"/>
  <c r="N167" i="19"/>
  <c r="N127" i="19"/>
  <c r="N176" i="19"/>
  <c r="N290" i="19"/>
  <c r="N59" i="19"/>
  <c r="N123" i="19"/>
  <c r="N187" i="19"/>
  <c r="N251" i="19"/>
  <c r="N22" i="19"/>
  <c r="N86" i="19"/>
  <c r="N150" i="19"/>
  <c r="N17" i="19"/>
  <c r="N81" i="19"/>
  <c r="N145" i="19"/>
  <c r="N209" i="19"/>
  <c r="N273" i="19"/>
  <c r="N36" i="19"/>
  <c r="N100" i="19"/>
  <c r="N164" i="19"/>
  <c r="N228" i="19"/>
  <c r="N292" i="19"/>
  <c r="N279" i="19"/>
  <c r="N61" i="19"/>
  <c r="N149" i="19"/>
  <c r="N229" i="19"/>
  <c r="O70" i="19"/>
  <c r="N214" i="19"/>
  <c r="N278" i="19"/>
  <c r="N199" i="19"/>
  <c r="N47" i="19"/>
  <c r="N207" i="19"/>
  <c r="N141" i="19"/>
  <c r="O272" i="19"/>
  <c r="N159" i="19"/>
  <c r="N120" i="19"/>
  <c r="N184" i="19"/>
  <c r="N248" i="19"/>
  <c r="N34" i="19"/>
  <c r="N234" i="19"/>
  <c r="N259" i="19"/>
  <c r="N158" i="19"/>
  <c r="N153" i="19"/>
  <c r="N281" i="19"/>
  <c r="N44" i="19"/>
  <c r="N108" i="19"/>
  <c r="O108" i="19" s="1"/>
  <c r="N172" i="19"/>
  <c r="N236" i="19"/>
  <c r="N69" i="19"/>
  <c r="N157" i="19"/>
  <c r="N245" i="19"/>
  <c r="N151" i="19"/>
  <c r="O151" i="19" s="1"/>
  <c r="N222" i="19"/>
  <c r="N286" i="19"/>
  <c r="N215" i="19"/>
  <c r="N55" i="19"/>
  <c r="N247" i="19"/>
  <c r="N173" i="19"/>
  <c r="N191" i="19"/>
  <c r="N128" i="19"/>
  <c r="N192" i="19"/>
  <c r="N256" i="19"/>
  <c r="N98" i="19"/>
  <c r="N42" i="19"/>
  <c r="N30" i="19"/>
  <c r="N25" i="19"/>
  <c r="N217" i="19"/>
  <c r="N114" i="19"/>
  <c r="O114" i="19" s="1"/>
  <c r="N242" i="19"/>
  <c r="N75" i="19"/>
  <c r="N139" i="19"/>
  <c r="N267" i="19"/>
  <c r="N38" i="19"/>
  <c r="N102" i="19"/>
  <c r="N166" i="19"/>
  <c r="N33" i="19"/>
  <c r="N97" i="19"/>
  <c r="N161" i="19"/>
  <c r="N225" i="19"/>
  <c r="N289" i="19"/>
  <c r="O51" i="19"/>
  <c r="N143" i="19"/>
  <c r="N52" i="19"/>
  <c r="N116" i="19"/>
  <c r="N180" i="19"/>
  <c r="N244" i="19"/>
  <c r="N40" i="19"/>
  <c r="N85" i="19"/>
  <c r="N165" i="19"/>
  <c r="N253" i="19"/>
  <c r="N263" i="19"/>
  <c r="N230" i="19"/>
  <c r="N294" i="19"/>
  <c r="N231" i="19"/>
  <c r="N71" i="19"/>
  <c r="N271" i="19"/>
  <c r="O107" i="19"/>
  <c r="N205" i="19"/>
  <c r="N223" i="19"/>
  <c r="N136" i="19"/>
  <c r="N200" i="19"/>
  <c r="N264" i="19"/>
  <c r="N240" i="19"/>
  <c r="N226" i="19"/>
  <c r="O226" i="19" s="1"/>
  <c r="N106" i="19"/>
  <c r="N67" i="19"/>
  <c r="N195" i="19"/>
  <c r="O195" i="19" s="1"/>
  <c r="N94" i="19"/>
  <c r="N89" i="19"/>
  <c r="N50" i="19"/>
  <c r="N178" i="19"/>
  <c r="N11" i="19"/>
  <c r="N203" i="19"/>
  <c r="N58" i="19"/>
  <c r="N122" i="19"/>
  <c r="N186" i="19"/>
  <c r="N250" i="19"/>
  <c r="N19" i="19"/>
  <c r="N83" i="19"/>
  <c r="N147" i="19"/>
  <c r="N211" i="19"/>
  <c r="N275" i="19"/>
  <c r="N46" i="19"/>
  <c r="O46" i="19" s="1"/>
  <c r="N110" i="19"/>
  <c r="N8" i="19"/>
  <c r="N41" i="19"/>
  <c r="N105" i="19"/>
  <c r="N169" i="19"/>
  <c r="N233" i="19"/>
  <c r="N297" i="19"/>
  <c r="N175" i="19"/>
  <c r="N295" i="19"/>
  <c r="N60" i="19"/>
  <c r="O60" i="19" s="1"/>
  <c r="N124" i="19"/>
  <c r="N188" i="19"/>
  <c r="N252" i="19"/>
  <c r="N56" i="19"/>
  <c r="O56" i="19" s="1"/>
  <c r="N93" i="19"/>
  <c r="N181" i="19"/>
  <c r="N261" i="19"/>
  <c r="N174" i="19"/>
  <c r="N238" i="19"/>
  <c r="N79" i="19"/>
  <c r="N269" i="19"/>
  <c r="O269" i="19" s="1"/>
  <c r="N255" i="19"/>
  <c r="N72" i="19"/>
  <c r="O72" i="19" s="1"/>
  <c r="N144" i="19"/>
  <c r="N208" i="19"/>
  <c r="O156" i="19"/>
  <c r="N109" i="19"/>
  <c r="N237" i="19"/>
  <c r="N130" i="19"/>
  <c r="N258" i="19"/>
  <c r="N155" i="19"/>
  <c r="N283" i="19"/>
  <c r="N118" i="19"/>
  <c r="O118" i="19" s="1"/>
  <c r="N49" i="19"/>
  <c r="N177" i="19"/>
  <c r="O179" i="19"/>
  <c r="O168" i="19"/>
  <c r="O104" i="19"/>
  <c r="O148" i="19"/>
  <c r="O32" i="19"/>
  <c r="N239" i="19"/>
  <c r="N64" i="19"/>
  <c r="N68" i="19"/>
  <c r="N132" i="19"/>
  <c r="N196" i="19"/>
  <c r="N260" i="19"/>
  <c r="O14" i="19"/>
  <c r="N21" i="19"/>
  <c r="N101" i="19"/>
  <c r="N189" i="19"/>
  <c r="N277" i="19"/>
  <c r="N182" i="19"/>
  <c r="O182" i="19" s="1"/>
  <c r="N246" i="19"/>
  <c r="N7" i="19"/>
  <c r="N103" i="19"/>
  <c r="N48" i="19"/>
  <c r="O142" i="19"/>
  <c r="O183" i="19"/>
  <c r="N31" i="19"/>
  <c r="N287" i="19"/>
  <c r="N88" i="19"/>
  <c r="N152" i="19"/>
  <c r="N216" i="19"/>
  <c r="N280" i="19"/>
  <c r="N112" i="19"/>
  <c r="N162" i="19"/>
  <c r="O162" i="19" s="1"/>
  <c r="N170" i="19"/>
  <c r="O170" i="19" s="1"/>
  <c r="N131" i="19"/>
  <c r="O131" i="19" s="1"/>
  <c r="N66" i="19"/>
  <c r="N194" i="19"/>
  <c r="N27" i="19"/>
  <c r="N91" i="19"/>
  <c r="N219" i="19"/>
  <c r="N54" i="19"/>
  <c r="N16" i="19"/>
  <c r="O16" i="19" s="1"/>
  <c r="N113" i="19"/>
  <c r="N241" i="19"/>
  <c r="N10" i="19"/>
  <c r="N74" i="19"/>
  <c r="N138" i="19"/>
  <c r="N202" i="19"/>
  <c r="N266" i="19"/>
  <c r="N35" i="19"/>
  <c r="N99" i="19"/>
  <c r="O99" i="19" s="1"/>
  <c r="N163" i="19"/>
  <c r="N227" i="19"/>
  <c r="N291" i="19"/>
  <c r="N62" i="19"/>
  <c r="N126" i="19"/>
  <c r="N24" i="19"/>
  <c r="N57" i="19"/>
  <c r="N121" i="19"/>
  <c r="N185" i="19"/>
  <c r="N249" i="19"/>
  <c r="O210" i="19"/>
  <c r="N12" i="19"/>
  <c r="N76" i="19"/>
  <c r="N140" i="19"/>
  <c r="N204" i="19"/>
  <c r="N268" i="19"/>
  <c r="N29" i="19"/>
  <c r="N117" i="19"/>
  <c r="N197" i="19"/>
  <c r="N285" i="19"/>
  <c r="N190" i="19"/>
  <c r="N254" i="19"/>
  <c r="N15" i="19"/>
  <c r="N111" i="19"/>
  <c r="N80" i="19"/>
  <c r="N13" i="19"/>
  <c r="O119" i="19"/>
  <c r="N63" i="19"/>
  <c r="N96" i="19"/>
  <c r="O96" i="19" s="1"/>
  <c r="N160" i="19"/>
  <c r="N224" i="19"/>
  <c r="N288" i="19"/>
  <c r="O84" i="19"/>
  <c r="O213" i="19" l="1"/>
  <c r="O297" i="19"/>
  <c r="O247" i="19"/>
  <c r="O57" i="19"/>
  <c r="O289" i="19"/>
  <c r="O10" i="19"/>
  <c r="O242" i="19"/>
  <c r="O181" i="19"/>
  <c r="O100" i="19"/>
  <c r="O268" i="19"/>
  <c r="O184" i="19"/>
  <c r="O219" i="19"/>
  <c r="O196" i="19"/>
  <c r="O68" i="19"/>
  <c r="O89" i="19"/>
  <c r="O266" i="19"/>
  <c r="O190" i="19"/>
  <c r="O202" i="19"/>
  <c r="O37" i="19"/>
  <c r="O293" i="19"/>
  <c r="O134" i="19"/>
  <c r="O45" i="19"/>
  <c r="O73" i="19"/>
  <c r="O220" i="19"/>
  <c r="O171" i="19"/>
  <c r="O239" i="19"/>
  <c r="O35" i="19"/>
  <c r="O246" i="19"/>
  <c r="O223" i="19"/>
  <c r="O140" i="19"/>
  <c r="O109" i="19"/>
  <c r="O91" i="19"/>
  <c r="O237" i="19"/>
  <c r="O21" i="19"/>
  <c r="O86" i="19"/>
  <c r="O53" i="19"/>
  <c r="O154" i="19"/>
  <c r="O87" i="19"/>
  <c r="O26" i="19"/>
  <c r="O212" i="19"/>
  <c r="O115" i="19"/>
  <c r="O206" i="19"/>
  <c r="O43" i="19"/>
  <c r="O201" i="19"/>
  <c r="O256" i="19"/>
  <c r="O78" i="19"/>
  <c r="O98" i="19"/>
  <c r="O285" i="19"/>
  <c r="O27" i="19"/>
  <c r="O294" i="19"/>
  <c r="O112" i="19"/>
  <c r="O12" i="19"/>
  <c r="O194" i="19"/>
  <c r="O64" i="19"/>
  <c r="O49" i="19"/>
  <c r="O255" i="19"/>
  <c r="O66" i="19"/>
  <c r="O287" i="19"/>
  <c r="O240" i="19"/>
  <c r="O13" i="19"/>
  <c r="O63" i="19"/>
  <c r="O31" i="19"/>
  <c r="O41" i="19"/>
  <c r="O50" i="19"/>
  <c r="O17" i="19"/>
  <c r="O18" i="19"/>
  <c r="O82" i="19"/>
  <c r="O243" i="19"/>
  <c r="O20" i="19"/>
  <c r="O23" i="19"/>
  <c r="O137" i="19"/>
  <c r="O6" i="19"/>
  <c r="O167" i="19"/>
  <c r="O218" i="19"/>
  <c r="O121" i="19"/>
  <c r="O30" i="19"/>
  <c r="O250" i="19"/>
  <c r="O254" i="19"/>
  <c r="O24" i="19"/>
  <c r="O174" i="19"/>
  <c r="O188" i="19"/>
  <c r="O205" i="19"/>
  <c r="O225" i="19"/>
  <c r="O265" i="19"/>
  <c r="O232" i="19"/>
  <c r="O39" i="19"/>
  <c r="O9" i="19"/>
  <c r="O241" i="19"/>
  <c r="O233" i="19"/>
  <c r="O106" i="19"/>
  <c r="O65" i="19"/>
  <c r="O235" i="19"/>
  <c r="O129" i="19"/>
  <c r="O135" i="19"/>
  <c r="O178" i="19"/>
  <c r="O166" i="19"/>
  <c r="O217" i="19"/>
  <c r="O274" i="19"/>
  <c r="O92" i="19"/>
  <c r="O175" i="19"/>
  <c r="O8" i="19"/>
  <c r="O62" i="19"/>
  <c r="O216" i="19"/>
  <c r="O110" i="19"/>
  <c r="O271" i="19"/>
  <c r="O77" i="19"/>
  <c r="O262" i="19"/>
  <c r="O288" i="19"/>
  <c r="O204" i="19"/>
  <c r="O160" i="19"/>
  <c r="O197" i="19"/>
  <c r="O133" i="19"/>
  <c r="O85" i="19"/>
  <c r="O139" i="19"/>
  <c r="O42" i="19"/>
  <c r="O281" i="19"/>
  <c r="O290" i="19"/>
  <c r="O28" i="19"/>
  <c r="O125" i="19"/>
  <c r="O147" i="19"/>
  <c r="O257" i="19"/>
  <c r="O276" i="19"/>
  <c r="O83" i="19"/>
  <c r="O222" i="19"/>
  <c r="O236" i="19"/>
  <c r="O61" i="19"/>
  <c r="O90" i="19"/>
  <c r="O19" i="19"/>
  <c r="O159" i="19"/>
  <c r="O193" i="19"/>
  <c r="O128" i="19"/>
  <c r="O127" i="19"/>
  <c r="O284" i="19"/>
  <c r="O54" i="19"/>
  <c r="O224" i="19"/>
  <c r="O76" i="19"/>
  <c r="O291" i="19"/>
  <c r="O74" i="19"/>
  <c r="O152" i="19"/>
  <c r="O277" i="19"/>
  <c r="O132" i="19"/>
  <c r="O200" i="19"/>
  <c r="O263" i="19"/>
  <c r="O180" i="19"/>
  <c r="O102" i="19"/>
  <c r="O25" i="19"/>
  <c r="O234" i="19"/>
  <c r="O292" i="19"/>
  <c r="O22" i="19"/>
  <c r="O111" i="19"/>
  <c r="O117" i="19"/>
  <c r="O38" i="19"/>
  <c r="O248" i="19"/>
  <c r="O270" i="19"/>
  <c r="O214" i="19"/>
  <c r="O228" i="19"/>
  <c r="O251" i="19"/>
  <c r="O15" i="19"/>
  <c r="O95" i="19"/>
  <c r="O101" i="19"/>
  <c r="O52" i="19"/>
  <c r="O11" i="19"/>
  <c r="O88" i="19"/>
  <c r="O48" i="19"/>
  <c r="O189" i="19"/>
  <c r="O177" i="19"/>
  <c r="O105" i="19"/>
  <c r="O136" i="19"/>
  <c r="O253" i="19"/>
  <c r="O116" i="19"/>
  <c r="O286" i="19"/>
  <c r="O278" i="19"/>
  <c r="J4" i="19"/>
  <c r="O138" i="19"/>
  <c r="O7" i="19"/>
  <c r="O238" i="19"/>
  <c r="O252" i="19"/>
  <c r="O71" i="19"/>
  <c r="O143" i="19"/>
  <c r="O192" i="19"/>
  <c r="O172" i="19"/>
  <c r="O158" i="19"/>
  <c r="O164" i="19"/>
  <c r="O209" i="19"/>
  <c r="O187" i="19"/>
  <c r="O267" i="19"/>
  <c r="O283" i="19"/>
  <c r="O208" i="19"/>
  <c r="O186" i="19"/>
  <c r="O94" i="19"/>
  <c r="O231" i="19"/>
  <c r="O40" i="19"/>
  <c r="O161" i="19"/>
  <c r="O75" i="19"/>
  <c r="O245" i="19"/>
  <c r="O259" i="19"/>
  <c r="O120" i="19"/>
  <c r="O229" i="19"/>
  <c r="O145" i="19"/>
  <c r="O123" i="19"/>
  <c r="O169" i="19"/>
  <c r="O103" i="19"/>
  <c r="O5" i="19"/>
  <c r="N4" i="19"/>
  <c r="O80" i="19"/>
  <c r="O249" i="19"/>
  <c r="O227" i="19"/>
  <c r="O155" i="19"/>
  <c r="O144" i="19"/>
  <c r="O261" i="19"/>
  <c r="O124" i="19"/>
  <c r="O122" i="19"/>
  <c r="O97" i="19"/>
  <c r="O157" i="19"/>
  <c r="O44" i="19"/>
  <c r="O207" i="19"/>
  <c r="O149" i="19"/>
  <c r="O36" i="19"/>
  <c r="O81" i="19"/>
  <c r="O59" i="19"/>
  <c r="O165" i="19"/>
  <c r="O153" i="19"/>
  <c r="O163" i="19"/>
  <c r="O280" i="19"/>
  <c r="O260" i="19"/>
  <c r="O258" i="19"/>
  <c r="O275" i="19"/>
  <c r="O58" i="19"/>
  <c r="O67" i="19"/>
  <c r="O33" i="19"/>
  <c r="O173" i="19"/>
  <c r="O55" i="19"/>
  <c r="O69" i="19"/>
  <c r="O34" i="19"/>
  <c r="O141" i="19"/>
  <c r="O47" i="19"/>
  <c r="O126" i="19"/>
  <c r="O273" i="19"/>
  <c r="O29" i="19"/>
  <c r="O185" i="19"/>
  <c r="O113" i="19"/>
  <c r="O130" i="19"/>
  <c r="O79" i="19"/>
  <c r="O93" i="19"/>
  <c r="O295" i="19"/>
  <c r="O211" i="19"/>
  <c r="O203" i="19"/>
  <c r="O264" i="19"/>
  <c r="O230" i="19"/>
  <c r="O244" i="19"/>
  <c r="O191" i="19"/>
  <c r="O215" i="19"/>
  <c r="O199" i="19"/>
  <c r="O279" i="19"/>
  <c r="O150" i="19"/>
  <c r="O176" i="19"/>
  <c r="O4" i="19" l="1"/>
  <c r="I7" i="11" l="1"/>
  <c r="O7" i="18" l="1"/>
  <c r="O11" i="18"/>
  <c r="O12" i="18"/>
  <c r="O13" i="18"/>
  <c r="O16" i="18"/>
  <c r="O19" i="18"/>
  <c r="O20" i="18"/>
  <c r="O21" i="18"/>
  <c r="O22" i="18"/>
  <c r="O24" i="18"/>
  <c r="O27" i="18"/>
  <c r="O28" i="18"/>
  <c r="O29" i="18"/>
  <c r="O30" i="18"/>
  <c r="O32" i="18"/>
  <c r="O35" i="18"/>
  <c r="O36" i="18"/>
  <c r="O37" i="18"/>
  <c r="O38" i="18"/>
  <c r="O40" i="18"/>
  <c r="O43" i="18"/>
  <c r="O44" i="18"/>
  <c r="O45" i="18"/>
  <c r="O46" i="18"/>
  <c r="O48" i="18"/>
  <c r="O52" i="18"/>
  <c r="O53" i="18"/>
  <c r="O54" i="18"/>
  <c r="O56" i="18"/>
  <c r="O59" i="18"/>
  <c r="O60" i="18"/>
  <c r="O61" i="18"/>
  <c r="O62" i="18"/>
  <c r="O64" i="18"/>
  <c r="O67" i="18"/>
  <c r="O68" i="18"/>
  <c r="O69" i="18"/>
  <c r="O70" i="18"/>
  <c r="O72" i="18"/>
  <c r="O75" i="18"/>
  <c r="O76" i="18"/>
  <c r="O77" i="18"/>
  <c r="O78" i="18"/>
  <c r="O80" i="18"/>
  <c r="O85" i="18"/>
  <c r="O86" i="18"/>
  <c r="O88" i="18"/>
  <c r="O91" i="18"/>
  <c r="O92" i="18"/>
  <c r="O93" i="18"/>
  <c r="O94" i="18"/>
  <c r="O96" i="18"/>
  <c r="O99" i="18"/>
  <c r="O100" i="18"/>
  <c r="O101" i="18"/>
  <c r="O102" i="18"/>
  <c r="O104" i="18"/>
  <c r="O107" i="18"/>
  <c r="O108" i="18"/>
  <c r="O109" i="18"/>
  <c r="O110" i="18"/>
  <c r="O112" i="18"/>
  <c r="O118" i="18"/>
  <c r="O120" i="18"/>
  <c r="O123" i="18"/>
  <c r="O124" i="18"/>
  <c r="O125" i="18"/>
  <c r="O126" i="18"/>
  <c r="O128" i="18"/>
  <c r="O131" i="18"/>
  <c r="O132" i="18"/>
  <c r="O133" i="18"/>
  <c r="O134" i="18"/>
  <c r="O139" i="18"/>
  <c r="O140" i="18"/>
  <c r="O141" i="18"/>
  <c r="O142" i="18"/>
  <c r="O144" i="18"/>
  <c r="O149" i="18"/>
  <c r="O150" i="18"/>
  <c r="O152" i="18"/>
  <c r="O155" i="18"/>
  <c r="O156" i="18"/>
  <c r="O157" i="18"/>
  <c r="O158" i="18"/>
  <c r="O160" i="18"/>
  <c r="O163" i="18"/>
  <c r="O164" i="18"/>
  <c r="O165" i="18"/>
  <c r="O166" i="18"/>
  <c r="O168" i="18"/>
  <c r="O171" i="18"/>
  <c r="O172" i="18"/>
  <c r="O173" i="18"/>
  <c r="O174" i="18"/>
  <c r="O176" i="18"/>
  <c r="O179" i="18"/>
  <c r="O180" i="18"/>
  <c r="O181" i="18"/>
  <c r="O182" i="18"/>
  <c r="O184" i="18"/>
  <c r="O187" i="18"/>
  <c r="O188" i="18"/>
  <c r="O189" i="18"/>
  <c r="O190" i="18"/>
  <c r="O192" i="18"/>
  <c r="O195" i="18"/>
  <c r="O196" i="18"/>
  <c r="O197" i="18"/>
  <c r="O198" i="18"/>
  <c r="O200" i="18"/>
  <c r="O203" i="18"/>
  <c r="O204" i="18"/>
  <c r="O205" i="18"/>
  <c r="O206" i="18"/>
  <c r="O208" i="18"/>
  <c r="O211" i="18"/>
  <c r="O212" i="18"/>
  <c r="O213" i="18"/>
  <c r="O214" i="18"/>
  <c r="O216" i="18"/>
  <c r="O219" i="18"/>
  <c r="O220" i="18"/>
  <c r="O221" i="18"/>
  <c r="O222" i="18"/>
  <c r="O224" i="18"/>
  <c r="O227" i="18"/>
  <c r="O228" i="18"/>
  <c r="O229" i="18"/>
  <c r="O230" i="18"/>
  <c r="O232" i="18"/>
  <c r="O235" i="18"/>
  <c r="O236" i="18"/>
  <c r="O237" i="18"/>
  <c r="O238" i="18"/>
  <c r="O240" i="18"/>
  <c r="O244" i="18"/>
  <c r="O245" i="18"/>
  <c r="O246" i="18"/>
  <c r="O248" i="18"/>
  <c r="O251" i="18"/>
  <c r="O252" i="18"/>
  <c r="O253" i="18"/>
  <c r="O254" i="18"/>
  <c r="O256" i="18"/>
  <c r="O259" i="18"/>
  <c r="O260" i="18"/>
  <c r="O261" i="18"/>
  <c r="O262" i="18"/>
  <c r="O264" i="18"/>
  <c r="O267" i="18"/>
  <c r="O268" i="18"/>
  <c r="O269" i="18"/>
  <c r="O270" i="18"/>
  <c r="O272" i="18"/>
  <c r="O275" i="18"/>
  <c r="O276" i="18"/>
  <c r="O277" i="18"/>
  <c r="O278" i="18"/>
  <c r="O280" i="18"/>
  <c r="O283" i="18"/>
  <c r="O284" i="18"/>
  <c r="O286" i="18"/>
  <c r="O288" i="18"/>
  <c r="O291" i="18"/>
  <c r="O292" i="18"/>
  <c r="O293" i="18"/>
  <c r="O294" i="18"/>
  <c r="O296" i="18"/>
  <c r="C5" i="18"/>
  <c r="D5" i="18"/>
  <c r="G5" i="18"/>
  <c r="H5" i="18"/>
  <c r="J5" i="18"/>
  <c r="I5" i="18"/>
  <c r="E5" i="18"/>
  <c r="K5" i="18"/>
  <c r="O8" i="18"/>
  <c r="O9" i="18"/>
  <c r="O10" i="18"/>
  <c r="O15" i="18"/>
  <c r="O17" i="18"/>
  <c r="O18" i="18"/>
  <c r="O23" i="18"/>
  <c r="O25" i="18"/>
  <c r="O26" i="18"/>
  <c r="O31" i="18"/>
  <c r="O33" i="18"/>
  <c r="O34" i="18"/>
  <c r="O39" i="18"/>
  <c r="O41" i="18"/>
  <c r="O42" i="18"/>
  <c r="O47" i="18"/>
  <c r="O49" i="18"/>
  <c r="O50" i="18"/>
  <c r="O51" i="18"/>
  <c r="O55" i="18"/>
  <c r="O57" i="18"/>
  <c r="O58" i="18"/>
  <c r="O63" i="18"/>
  <c r="O65" i="18"/>
  <c r="O66" i="18"/>
  <c r="O71" i="18"/>
  <c r="O73" i="18"/>
  <c r="O74" i="18"/>
  <c r="O79" i="18"/>
  <c r="O81" i="18"/>
  <c r="O82" i="18"/>
  <c r="O83" i="18"/>
  <c r="O84" i="18"/>
  <c r="O87" i="18"/>
  <c r="O89" i="18"/>
  <c r="O90" i="18"/>
  <c r="O95" i="18"/>
  <c r="O97" i="18"/>
  <c r="O98" i="18"/>
  <c r="O103" i="18"/>
  <c r="O105" i="18"/>
  <c r="O106" i="18"/>
  <c r="O111" i="18"/>
  <c r="O113" i="18"/>
  <c r="O114" i="18"/>
  <c r="O115" i="18"/>
  <c r="O116" i="18"/>
  <c r="O117" i="18"/>
  <c r="O119" i="18"/>
  <c r="O121" i="18"/>
  <c r="O122" i="18"/>
  <c r="O127" i="18"/>
  <c r="O129" i="18"/>
  <c r="O130" i="18"/>
  <c r="O135" i="18"/>
  <c r="O136" i="18"/>
  <c r="O137" i="18"/>
  <c r="O138" i="18"/>
  <c r="O143" i="18"/>
  <c r="O145" i="18"/>
  <c r="O146" i="18"/>
  <c r="O147" i="18"/>
  <c r="O148" i="18"/>
  <c r="O151" i="18"/>
  <c r="O153" i="18"/>
  <c r="O154" i="18"/>
  <c r="O159" i="18"/>
  <c r="O161" i="18"/>
  <c r="O162" i="18"/>
  <c r="O167" i="18"/>
  <c r="O169" i="18"/>
  <c r="O170" i="18"/>
  <c r="O175" i="18"/>
  <c r="O177" i="18"/>
  <c r="O178" i="18"/>
  <c r="O183" i="18"/>
  <c r="O185" i="18"/>
  <c r="O186" i="18"/>
  <c r="O191" i="18"/>
  <c r="O193" i="18"/>
  <c r="O194" i="18"/>
  <c r="O199" i="18"/>
  <c r="O201" i="18"/>
  <c r="O202" i="18"/>
  <c r="O207" i="18"/>
  <c r="O209" i="18"/>
  <c r="O210" i="18"/>
  <c r="O215" i="18"/>
  <c r="O217" i="18"/>
  <c r="O218" i="18"/>
  <c r="O223" i="18"/>
  <c r="O225" i="18"/>
  <c r="O226" i="18"/>
  <c r="O231" i="18"/>
  <c r="O233" i="18"/>
  <c r="O234" i="18"/>
  <c r="O239" i="18"/>
  <c r="O241" i="18"/>
  <c r="O242" i="18"/>
  <c r="O243" i="18"/>
  <c r="O247" i="18"/>
  <c r="O249" i="18"/>
  <c r="O250" i="18"/>
  <c r="O255" i="18"/>
  <c r="O257" i="18"/>
  <c r="O258" i="18"/>
  <c r="O263" i="18"/>
  <c r="O265" i="18"/>
  <c r="O266" i="18"/>
  <c r="O271" i="18"/>
  <c r="O273" i="18"/>
  <c r="O274" i="18"/>
  <c r="O279" i="18"/>
  <c r="O281" i="18"/>
  <c r="O282" i="18"/>
  <c r="O285" i="18"/>
  <c r="O287" i="18"/>
  <c r="O289" i="18"/>
  <c r="O290" i="18"/>
  <c r="O295" i="18"/>
  <c r="O297" i="18"/>
  <c r="O298" i="18"/>
  <c r="M5" i="18" l="1"/>
  <c r="N5" i="18" s="1"/>
  <c r="O14" i="18"/>
  <c r="O5" i="18" s="1"/>
  <c r="Z10" i="9" l="1"/>
  <c r="Z11" i="9"/>
  <c r="Z13" i="9"/>
  <c r="J54" i="9"/>
  <c r="K85" i="9"/>
  <c r="J101" i="9"/>
  <c r="K107" i="9"/>
  <c r="J109" i="9"/>
  <c r="K155" i="9"/>
  <c r="K171" i="9"/>
  <c r="K235" i="9"/>
  <c r="K291" i="9"/>
  <c r="I306" i="9"/>
  <c r="G10" i="9"/>
  <c r="G11" i="9"/>
  <c r="F13" i="9"/>
  <c r="F11" i="9"/>
  <c r="F10" i="9"/>
  <c r="Z12" i="9" l="1"/>
  <c r="J265" i="9"/>
  <c r="J241" i="9"/>
  <c r="J209" i="9"/>
  <c r="J129" i="9"/>
  <c r="J97" i="9"/>
  <c r="J49" i="9"/>
  <c r="M256" i="9"/>
  <c r="N256" i="9" s="1"/>
  <c r="O256" i="9" s="1"/>
  <c r="M128" i="9"/>
  <c r="N128" i="9" s="1"/>
  <c r="O128" i="9" s="1"/>
  <c r="K267" i="9"/>
  <c r="W235" i="9"/>
  <c r="J297" i="9"/>
  <c r="J233" i="9"/>
  <c r="J217" i="9"/>
  <c r="J161" i="9"/>
  <c r="J121" i="9"/>
  <c r="J89" i="9"/>
  <c r="J287" i="9"/>
  <c r="J279" i="9"/>
  <c r="J255" i="9"/>
  <c r="J239" i="9"/>
  <c r="J223" i="9"/>
  <c r="J215" i="9"/>
  <c r="J175" i="9"/>
  <c r="J143" i="9"/>
  <c r="J79" i="9"/>
  <c r="J191" i="9"/>
  <c r="K251" i="9"/>
  <c r="W171" i="9"/>
  <c r="J273" i="9"/>
  <c r="J201" i="9"/>
  <c r="K302" i="9"/>
  <c r="J151" i="9"/>
  <c r="J141" i="9"/>
  <c r="K307" i="9"/>
  <c r="M299" i="9"/>
  <c r="N299" i="9" s="1"/>
  <c r="O299" i="9" s="1"/>
  <c r="W291" i="9"/>
  <c r="M275" i="9"/>
  <c r="N275" i="9" s="1"/>
  <c r="O275" i="9" s="1"/>
  <c r="M235" i="9"/>
  <c r="N235" i="9" s="1"/>
  <c r="O235" i="9" s="1"/>
  <c r="K219" i="9"/>
  <c r="M211" i="9"/>
  <c r="N211" i="9" s="1"/>
  <c r="O211" i="9" s="1"/>
  <c r="K203" i="9"/>
  <c r="K187" i="9"/>
  <c r="W155" i="9"/>
  <c r="W107" i="9"/>
  <c r="K99" i="9"/>
  <c r="K83" i="9"/>
  <c r="J63" i="9"/>
  <c r="K139" i="9"/>
  <c r="K292" i="9"/>
  <c r="K282" i="9"/>
  <c r="J26" i="9"/>
  <c r="K293" i="9"/>
  <c r="K123" i="9"/>
  <c r="U306" i="9"/>
  <c r="U15" i="9"/>
  <c r="V54" i="9"/>
  <c r="V109" i="9"/>
  <c r="V101" i="9"/>
  <c r="W85" i="9"/>
  <c r="M305" i="9"/>
  <c r="N305" i="9" s="1"/>
  <c r="O305" i="9" s="1"/>
  <c r="K305" i="9"/>
  <c r="M281" i="9"/>
  <c r="N281" i="9" s="1"/>
  <c r="O281" i="9" s="1"/>
  <c r="K281" i="9"/>
  <c r="I249" i="9"/>
  <c r="U249" i="9" s="1"/>
  <c r="M249" i="9"/>
  <c r="N249" i="9" s="1"/>
  <c r="O249" i="9" s="1"/>
  <c r="K249" i="9"/>
  <c r="M185" i="9"/>
  <c r="N185" i="9" s="1"/>
  <c r="O185" i="9" s="1"/>
  <c r="K185" i="9"/>
  <c r="J185" i="9"/>
  <c r="K288" i="9"/>
  <c r="M288" i="9"/>
  <c r="N288" i="9" s="1"/>
  <c r="O288" i="9" s="1"/>
  <c r="J288" i="9"/>
  <c r="M264" i="9"/>
  <c r="N264" i="9" s="1"/>
  <c r="O264" i="9" s="1"/>
  <c r="K264" i="9"/>
  <c r="J264" i="9"/>
  <c r="K240" i="9"/>
  <c r="M240" i="9"/>
  <c r="N240" i="9" s="1"/>
  <c r="O240" i="9" s="1"/>
  <c r="J240" i="9"/>
  <c r="K208" i="9"/>
  <c r="M208" i="9"/>
  <c r="N208" i="9" s="1"/>
  <c r="O208" i="9" s="1"/>
  <c r="J208" i="9"/>
  <c r="K184" i="9"/>
  <c r="M184" i="9"/>
  <c r="N184" i="9" s="1"/>
  <c r="O184" i="9" s="1"/>
  <c r="M168" i="9"/>
  <c r="N168" i="9" s="1"/>
  <c r="O168" i="9" s="1"/>
  <c r="K168" i="9"/>
  <c r="J168" i="9"/>
  <c r="K152" i="9"/>
  <c r="M152" i="9"/>
  <c r="N152" i="9" s="1"/>
  <c r="O152" i="9" s="1"/>
  <c r="J152" i="9"/>
  <c r="K120" i="9"/>
  <c r="M120" i="9"/>
  <c r="N120" i="9" s="1"/>
  <c r="O120" i="9" s="1"/>
  <c r="J120" i="9"/>
  <c r="K112" i="9"/>
  <c r="M112" i="9"/>
  <c r="N112" i="9" s="1"/>
  <c r="O112" i="9" s="1"/>
  <c r="J112" i="9"/>
  <c r="M88" i="9"/>
  <c r="N88" i="9" s="1"/>
  <c r="O88" i="9" s="1"/>
  <c r="K88" i="9"/>
  <c r="J88" i="9"/>
  <c r="M64" i="9"/>
  <c r="N64" i="9" s="1"/>
  <c r="O64" i="9" s="1"/>
  <c r="K64" i="9"/>
  <c r="J64" i="9"/>
  <c r="M40" i="9"/>
  <c r="N40" i="9" s="1"/>
  <c r="O40" i="9" s="1"/>
  <c r="K40" i="9"/>
  <c r="M16" i="9"/>
  <c r="N16" i="9" s="1"/>
  <c r="O16" i="9" s="1"/>
  <c r="K16" i="9"/>
  <c r="J16" i="9"/>
  <c r="M295" i="9"/>
  <c r="N295" i="9" s="1"/>
  <c r="O295" i="9" s="1"/>
  <c r="K295" i="9"/>
  <c r="K271" i="9"/>
  <c r="M271" i="9"/>
  <c r="N271" i="9" s="1"/>
  <c r="O271" i="9" s="1"/>
  <c r="K247" i="9"/>
  <c r="M247" i="9"/>
  <c r="N247" i="9" s="1"/>
  <c r="O247" i="9" s="1"/>
  <c r="M231" i="9"/>
  <c r="N231" i="9" s="1"/>
  <c r="O231" i="9" s="1"/>
  <c r="K231" i="9"/>
  <c r="K207" i="9"/>
  <c r="M207" i="9"/>
  <c r="N207" i="9" s="1"/>
  <c r="O207" i="9" s="1"/>
  <c r="K191" i="9"/>
  <c r="M191" i="9"/>
  <c r="N191" i="9" s="1"/>
  <c r="O191" i="9" s="1"/>
  <c r="M167" i="9"/>
  <c r="N167" i="9" s="1"/>
  <c r="O167" i="9" s="1"/>
  <c r="K167" i="9"/>
  <c r="J167" i="9"/>
  <c r="K151" i="9"/>
  <c r="M151" i="9"/>
  <c r="N151" i="9" s="1"/>
  <c r="O151" i="9" s="1"/>
  <c r="K127" i="9"/>
  <c r="J127" i="9"/>
  <c r="M127" i="9"/>
  <c r="N127" i="9" s="1"/>
  <c r="O127" i="9" s="1"/>
  <c r="K111" i="9"/>
  <c r="M111" i="9"/>
  <c r="N111" i="9" s="1"/>
  <c r="O111" i="9" s="1"/>
  <c r="M87" i="9"/>
  <c r="N87" i="9" s="1"/>
  <c r="O87" i="9" s="1"/>
  <c r="K87" i="9"/>
  <c r="K71" i="9"/>
  <c r="M71" i="9"/>
  <c r="N71" i="9" s="1"/>
  <c r="O71" i="9" s="1"/>
  <c r="J71" i="9"/>
  <c r="M47" i="9"/>
  <c r="N47" i="9" s="1"/>
  <c r="O47" i="9" s="1"/>
  <c r="K47" i="9"/>
  <c r="J47" i="9"/>
  <c r="M302" i="9"/>
  <c r="N302" i="9" s="1"/>
  <c r="O302" i="9" s="1"/>
  <c r="J302" i="9"/>
  <c r="I294" i="9"/>
  <c r="U294" i="9" s="1"/>
  <c r="M294" i="9"/>
  <c r="N294" i="9" s="1"/>
  <c r="O294" i="9" s="1"/>
  <c r="K294" i="9"/>
  <c r="J294" i="9"/>
  <c r="M286" i="9"/>
  <c r="N286" i="9" s="1"/>
  <c r="O286" i="9" s="1"/>
  <c r="K286" i="9"/>
  <c r="J286" i="9"/>
  <c r="M278" i="9"/>
  <c r="N278" i="9" s="1"/>
  <c r="O278" i="9" s="1"/>
  <c r="J278" i="9"/>
  <c r="K278" i="9"/>
  <c r="M270" i="9"/>
  <c r="N270" i="9" s="1"/>
  <c r="O270" i="9" s="1"/>
  <c r="K270" i="9"/>
  <c r="J270" i="9"/>
  <c r="I262" i="9"/>
  <c r="U262" i="9" s="1"/>
  <c r="M262" i="9"/>
  <c r="N262" i="9" s="1"/>
  <c r="O262" i="9" s="1"/>
  <c r="J262" i="9"/>
  <c r="M254" i="9"/>
  <c r="N254" i="9" s="1"/>
  <c r="O254" i="9" s="1"/>
  <c r="K254" i="9"/>
  <c r="J254" i="9"/>
  <c r="M246" i="9"/>
  <c r="N246" i="9" s="1"/>
  <c r="O246" i="9" s="1"/>
  <c r="J246" i="9"/>
  <c r="K246" i="9"/>
  <c r="M238" i="9"/>
  <c r="N238" i="9" s="1"/>
  <c r="O238" i="9" s="1"/>
  <c r="K238" i="9"/>
  <c r="J238" i="9"/>
  <c r="I238" i="9"/>
  <c r="U238" i="9" s="1"/>
  <c r="M230" i="9"/>
  <c r="N230" i="9" s="1"/>
  <c r="O230" i="9" s="1"/>
  <c r="J230" i="9"/>
  <c r="K230" i="9"/>
  <c r="I222" i="9"/>
  <c r="U222" i="9" s="1"/>
  <c r="M222" i="9"/>
  <c r="N222" i="9" s="1"/>
  <c r="O222" i="9" s="1"/>
  <c r="K222" i="9"/>
  <c r="J222" i="9"/>
  <c r="I214" i="9"/>
  <c r="U214" i="9" s="1"/>
  <c r="M214" i="9"/>
  <c r="N214" i="9" s="1"/>
  <c r="O214" i="9" s="1"/>
  <c r="J214" i="9"/>
  <c r="K214" i="9"/>
  <c r="M206" i="9"/>
  <c r="N206" i="9" s="1"/>
  <c r="O206" i="9" s="1"/>
  <c r="K206" i="9"/>
  <c r="J206" i="9"/>
  <c r="M198" i="9"/>
  <c r="N198" i="9" s="1"/>
  <c r="O198" i="9" s="1"/>
  <c r="J198" i="9"/>
  <c r="K198" i="9"/>
  <c r="M190" i="9"/>
  <c r="N190" i="9" s="1"/>
  <c r="O190" i="9" s="1"/>
  <c r="K190" i="9"/>
  <c r="J190" i="9"/>
  <c r="I182" i="9"/>
  <c r="U182" i="9" s="1"/>
  <c r="M182" i="9"/>
  <c r="N182" i="9" s="1"/>
  <c r="O182" i="9" s="1"/>
  <c r="K182" i="9"/>
  <c r="I174" i="9"/>
  <c r="U174" i="9" s="1"/>
  <c r="M174" i="9"/>
  <c r="N174" i="9" s="1"/>
  <c r="O174" i="9" s="1"/>
  <c r="K174" i="9"/>
  <c r="J174" i="9"/>
  <c r="M166" i="9"/>
  <c r="N166" i="9" s="1"/>
  <c r="O166" i="9" s="1"/>
  <c r="J166" i="9"/>
  <c r="K166" i="9"/>
  <c r="I158" i="9"/>
  <c r="U158" i="9" s="1"/>
  <c r="M158" i="9"/>
  <c r="N158" i="9" s="1"/>
  <c r="O158" i="9" s="1"/>
  <c r="K158" i="9"/>
  <c r="J158" i="9"/>
  <c r="M150" i="9"/>
  <c r="N150" i="9" s="1"/>
  <c r="O150" i="9" s="1"/>
  <c r="J150" i="9"/>
  <c r="K150" i="9"/>
  <c r="I142" i="9"/>
  <c r="U142" i="9" s="1"/>
  <c r="M142" i="9"/>
  <c r="N142" i="9" s="1"/>
  <c r="O142" i="9" s="1"/>
  <c r="K142" i="9"/>
  <c r="J142" i="9"/>
  <c r="M134" i="9"/>
  <c r="N134" i="9" s="1"/>
  <c r="O134" i="9" s="1"/>
  <c r="J134" i="9"/>
  <c r="K134" i="9"/>
  <c r="I126" i="9"/>
  <c r="U126" i="9" s="1"/>
  <c r="M126" i="9"/>
  <c r="N126" i="9" s="1"/>
  <c r="O126" i="9" s="1"/>
  <c r="K126" i="9"/>
  <c r="J126" i="9"/>
  <c r="I118" i="9"/>
  <c r="U118" i="9" s="1"/>
  <c r="M118" i="9"/>
  <c r="N118" i="9" s="1"/>
  <c r="O118" i="9" s="1"/>
  <c r="J118" i="9"/>
  <c r="K118" i="9"/>
  <c r="M110" i="9"/>
  <c r="N110" i="9" s="1"/>
  <c r="O110" i="9" s="1"/>
  <c r="K110" i="9"/>
  <c r="I110" i="9"/>
  <c r="U110" i="9" s="1"/>
  <c r="J110" i="9"/>
  <c r="I102" i="9"/>
  <c r="U102" i="9" s="1"/>
  <c r="M102" i="9"/>
  <c r="N102" i="9" s="1"/>
  <c r="O102" i="9" s="1"/>
  <c r="J102" i="9"/>
  <c r="K102" i="9"/>
  <c r="M94" i="9"/>
  <c r="N94" i="9" s="1"/>
  <c r="O94" i="9" s="1"/>
  <c r="J94" i="9"/>
  <c r="K94" i="9"/>
  <c r="M86" i="9"/>
  <c r="N86" i="9" s="1"/>
  <c r="O86" i="9" s="1"/>
  <c r="K86" i="9"/>
  <c r="J86" i="9"/>
  <c r="M78" i="9"/>
  <c r="N78" i="9" s="1"/>
  <c r="O78" i="9" s="1"/>
  <c r="K78" i="9"/>
  <c r="J78" i="9"/>
  <c r="I70" i="9"/>
  <c r="U70" i="9" s="1"/>
  <c r="M70" i="9"/>
  <c r="N70" i="9" s="1"/>
  <c r="O70" i="9" s="1"/>
  <c r="J70" i="9"/>
  <c r="K70" i="9"/>
  <c r="M62" i="9"/>
  <c r="N62" i="9" s="1"/>
  <c r="O62" i="9" s="1"/>
  <c r="K62" i="9"/>
  <c r="J62" i="9"/>
  <c r="M54" i="9"/>
  <c r="N54" i="9" s="1"/>
  <c r="O54" i="9" s="1"/>
  <c r="M46" i="9"/>
  <c r="N46" i="9" s="1"/>
  <c r="O46" i="9" s="1"/>
  <c r="J46" i="9"/>
  <c r="K46" i="9"/>
  <c r="I38" i="9"/>
  <c r="U38" i="9" s="1"/>
  <c r="M38" i="9"/>
  <c r="N38" i="9" s="1"/>
  <c r="O38" i="9" s="1"/>
  <c r="K38" i="9"/>
  <c r="M30" i="9"/>
  <c r="N30" i="9" s="1"/>
  <c r="O30" i="9" s="1"/>
  <c r="K30" i="9"/>
  <c r="J30" i="9"/>
  <c r="I22" i="9"/>
  <c r="U22" i="9" s="1"/>
  <c r="M22" i="9"/>
  <c r="N22" i="9" s="1"/>
  <c r="O22" i="9" s="1"/>
  <c r="K22" i="9"/>
  <c r="J22" i="9"/>
  <c r="J247" i="9"/>
  <c r="J182" i="9"/>
  <c r="K54" i="9"/>
  <c r="I301" i="9"/>
  <c r="U301" i="9" s="1"/>
  <c r="M301" i="9"/>
  <c r="N301" i="9" s="1"/>
  <c r="O301" i="9" s="1"/>
  <c r="J301" i="9"/>
  <c r="K301" i="9"/>
  <c r="I285" i="9"/>
  <c r="U285" i="9" s="1"/>
  <c r="M285" i="9"/>
  <c r="N285" i="9" s="1"/>
  <c r="O285" i="9" s="1"/>
  <c r="K285" i="9"/>
  <c r="J285" i="9"/>
  <c r="M277" i="9"/>
  <c r="N277" i="9" s="1"/>
  <c r="O277" i="9" s="1"/>
  <c r="J277" i="9"/>
  <c r="I269" i="9"/>
  <c r="U269" i="9" s="1"/>
  <c r="M269" i="9"/>
  <c r="N269" i="9" s="1"/>
  <c r="O269" i="9" s="1"/>
  <c r="K269" i="9"/>
  <c r="J269" i="9"/>
  <c r="M261" i="9"/>
  <c r="N261" i="9" s="1"/>
  <c r="O261" i="9" s="1"/>
  <c r="J261" i="9"/>
  <c r="K261" i="9"/>
  <c r="I253" i="9"/>
  <c r="U253" i="9" s="1"/>
  <c r="M253" i="9"/>
  <c r="N253" i="9" s="1"/>
  <c r="O253" i="9" s="1"/>
  <c r="K253" i="9"/>
  <c r="J253" i="9"/>
  <c r="M245" i="9"/>
  <c r="N245" i="9" s="1"/>
  <c r="O245" i="9" s="1"/>
  <c r="J245" i="9"/>
  <c r="K245" i="9"/>
  <c r="M237" i="9"/>
  <c r="N237" i="9" s="1"/>
  <c r="O237" i="9" s="1"/>
  <c r="K237" i="9"/>
  <c r="J237" i="9"/>
  <c r="I229" i="9"/>
  <c r="U229" i="9" s="1"/>
  <c r="M229" i="9"/>
  <c r="N229" i="9" s="1"/>
  <c r="O229" i="9" s="1"/>
  <c r="J229" i="9"/>
  <c r="K229" i="9"/>
  <c r="M221" i="9"/>
  <c r="N221" i="9" s="1"/>
  <c r="O221" i="9" s="1"/>
  <c r="K221" i="9"/>
  <c r="J221" i="9"/>
  <c r="I213" i="9"/>
  <c r="U213" i="9" s="1"/>
  <c r="M213" i="9"/>
  <c r="N213" i="9" s="1"/>
  <c r="O213" i="9" s="1"/>
  <c r="J213" i="9"/>
  <c r="K213" i="9"/>
  <c r="M205" i="9"/>
  <c r="N205" i="9" s="1"/>
  <c r="O205" i="9" s="1"/>
  <c r="K205" i="9"/>
  <c r="J205" i="9"/>
  <c r="I197" i="9"/>
  <c r="U197" i="9" s="1"/>
  <c r="M197" i="9"/>
  <c r="N197" i="9" s="1"/>
  <c r="O197" i="9" s="1"/>
  <c r="J197" i="9"/>
  <c r="K197" i="9"/>
  <c r="I189" i="9"/>
  <c r="U189" i="9" s="1"/>
  <c r="M189" i="9"/>
  <c r="N189" i="9" s="1"/>
  <c r="O189" i="9" s="1"/>
  <c r="K189" i="9"/>
  <c r="J189" i="9"/>
  <c r="M181" i="9"/>
  <c r="N181" i="9" s="1"/>
  <c r="O181" i="9" s="1"/>
  <c r="K181" i="9"/>
  <c r="J181" i="9"/>
  <c r="I173" i="9"/>
  <c r="U173" i="9" s="1"/>
  <c r="M173" i="9"/>
  <c r="N173" i="9" s="1"/>
  <c r="O173" i="9" s="1"/>
  <c r="K173" i="9"/>
  <c r="M165" i="9"/>
  <c r="N165" i="9" s="1"/>
  <c r="O165" i="9" s="1"/>
  <c r="K165" i="9"/>
  <c r="M157" i="9"/>
  <c r="N157" i="9" s="1"/>
  <c r="O157" i="9" s="1"/>
  <c r="K157" i="9"/>
  <c r="J157" i="9"/>
  <c r="M149" i="9"/>
  <c r="N149" i="9" s="1"/>
  <c r="O149" i="9" s="1"/>
  <c r="J149" i="9"/>
  <c r="K149" i="9"/>
  <c r="I141" i="9"/>
  <c r="U141" i="9" s="1"/>
  <c r="M141" i="9"/>
  <c r="N141" i="9" s="1"/>
  <c r="O141" i="9" s="1"/>
  <c r="K141" i="9"/>
  <c r="M133" i="9"/>
  <c r="N133" i="9" s="1"/>
  <c r="O133" i="9" s="1"/>
  <c r="K133" i="9"/>
  <c r="I125" i="9"/>
  <c r="U125" i="9" s="1"/>
  <c r="M125" i="9"/>
  <c r="N125" i="9" s="1"/>
  <c r="O125" i="9" s="1"/>
  <c r="K125" i="9"/>
  <c r="J125" i="9"/>
  <c r="M117" i="9"/>
  <c r="N117" i="9" s="1"/>
  <c r="O117" i="9" s="1"/>
  <c r="J117" i="9"/>
  <c r="K117" i="9"/>
  <c r="M109" i="9"/>
  <c r="N109" i="9" s="1"/>
  <c r="O109" i="9" s="1"/>
  <c r="K109" i="9"/>
  <c r="M101" i="9"/>
  <c r="N101" i="9" s="1"/>
  <c r="O101" i="9" s="1"/>
  <c r="K101" i="9"/>
  <c r="M93" i="9"/>
  <c r="N93" i="9" s="1"/>
  <c r="O93" i="9" s="1"/>
  <c r="J93" i="9"/>
  <c r="K93" i="9"/>
  <c r="M85" i="9"/>
  <c r="N85" i="9" s="1"/>
  <c r="O85" i="9" s="1"/>
  <c r="J85" i="9"/>
  <c r="M77" i="9"/>
  <c r="N77" i="9" s="1"/>
  <c r="O77" i="9" s="1"/>
  <c r="J77" i="9"/>
  <c r="K77" i="9"/>
  <c r="I69" i="9"/>
  <c r="U69" i="9" s="1"/>
  <c r="M69" i="9"/>
  <c r="N69" i="9" s="1"/>
  <c r="O69" i="9" s="1"/>
  <c r="J69" i="9"/>
  <c r="K69" i="9"/>
  <c r="I61" i="9"/>
  <c r="U61" i="9" s="1"/>
  <c r="M61" i="9"/>
  <c r="N61" i="9" s="1"/>
  <c r="O61" i="9" s="1"/>
  <c r="J61" i="9"/>
  <c r="K61" i="9"/>
  <c r="M53" i="9"/>
  <c r="N53" i="9" s="1"/>
  <c r="O53" i="9" s="1"/>
  <c r="J53" i="9"/>
  <c r="K53" i="9"/>
  <c r="I45" i="9"/>
  <c r="U45" i="9" s="1"/>
  <c r="M45" i="9"/>
  <c r="N45" i="9" s="1"/>
  <c r="O45" i="9" s="1"/>
  <c r="J45" i="9"/>
  <c r="K45" i="9"/>
  <c r="M37" i="9"/>
  <c r="N37" i="9" s="1"/>
  <c r="O37" i="9" s="1"/>
  <c r="K37" i="9"/>
  <c r="J37" i="9"/>
  <c r="I29" i="9"/>
  <c r="U29" i="9" s="1"/>
  <c r="M29" i="9"/>
  <c r="N29" i="9" s="1"/>
  <c r="O29" i="9" s="1"/>
  <c r="J29" i="9"/>
  <c r="K29" i="9"/>
  <c r="M21" i="9"/>
  <c r="N21" i="9" s="1"/>
  <c r="O21" i="9" s="1"/>
  <c r="J21" i="9"/>
  <c r="K21" i="9"/>
  <c r="I281" i="9"/>
  <c r="U281" i="9" s="1"/>
  <c r="J305" i="9"/>
  <c r="J133" i="9"/>
  <c r="J40" i="9"/>
  <c r="M289" i="9"/>
  <c r="N289" i="9" s="1"/>
  <c r="O289" i="9" s="1"/>
  <c r="K289" i="9"/>
  <c r="M257" i="9"/>
  <c r="N257" i="9" s="1"/>
  <c r="O257" i="9" s="1"/>
  <c r="K257" i="9"/>
  <c r="M225" i="9"/>
  <c r="N225" i="9" s="1"/>
  <c r="O225" i="9" s="1"/>
  <c r="K225" i="9"/>
  <c r="M209" i="9"/>
  <c r="N209" i="9" s="1"/>
  <c r="O209" i="9" s="1"/>
  <c r="K209" i="9"/>
  <c r="M296" i="9"/>
  <c r="N296" i="9" s="1"/>
  <c r="O296" i="9" s="1"/>
  <c r="K296" i="9"/>
  <c r="J296" i="9"/>
  <c r="K272" i="9"/>
  <c r="M272" i="9"/>
  <c r="N272" i="9" s="1"/>
  <c r="O272" i="9" s="1"/>
  <c r="J272" i="9"/>
  <c r="K248" i="9"/>
  <c r="M248" i="9"/>
  <c r="N248" i="9" s="1"/>
  <c r="O248" i="9" s="1"/>
  <c r="J248" i="9"/>
  <c r="K224" i="9"/>
  <c r="M224" i="9"/>
  <c r="N224" i="9" s="1"/>
  <c r="O224" i="9" s="1"/>
  <c r="J224" i="9"/>
  <c r="M200" i="9"/>
  <c r="N200" i="9" s="1"/>
  <c r="O200" i="9" s="1"/>
  <c r="K200" i="9"/>
  <c r="J200" i="9"/>
  <c r="K176" i="9"/>
  <c r="M176" i="9"/>
  <c r="N176" i="9" s="1"/>
  <c r="O176" i="9" s="1"/>
  <c r="J176" i="9"/>
  <c r="M136" i="9"/>
  <c r="N136" i="9" s="1"/>
  <c r="O136" i="9" s="1"/>
  <c r="K136" i="9"/>
  <c r="J136" i="9"/>
  <c r="K96" i="9"/>
  <c r="J96" i="9"/>
  <c r="M96" i="9"/>
  <c r="N96" i="9" s="1"/>
  <c r="O96" i="9" s="1"/>
  <c r="M72" i="9"/>
  <c r="N72" i="9" s="1"/>
  <c r="O72" i="9" s="1"/>
  <c r="K72" i="9"/>
  <c r="J72" i="9"/>
  <c r="M48" i="9"/>
  <c r="N48" i="9" s="1"/>
  <c r="O48" i="9" s="1"/>
  <c r="K48" i="9"/>
  <c r="J48" i="9"/>
  <c r="K24" i="9"/>
  <c r="M24" i="9"/>
  <c r="N24" i="9" s="1"/>
  <c r="O24" i="9" s="1"/>
  <c r="K303" i="9"/>
  <c r="M303" i="9"/>
  <c r="N303" i="9" s="1"/>
  <c r="O303" i="9" s="1"/>
  <c r="K279" i="9"/>
  <c r="M279" i="9"/>
  <c r="N279" i="9" s="1"/>
  <c r="O279" i="9" s="1"/>
  <c r="K255" i="9"/>
  <c r="M255" i="9"/>
  <c r="N255" i="9" s="1"/>
  <c r="O255" i="9" s="1"/>
  <c r="K215" i="9"/>
  <c r="M215" i="9"/>
  <c r="N215" i="9" s="1"/>
  <c r="O215" i="9" s="1"/>
  <c r="K183" i="9"/>
  <c r="M183" i="9"/>
  <c r="N183" i="9" s="1"/>
  <c r="O183" i="9" s="1"/>
  <c r="J183" i="9"/>
  <c r="M135" i="9"/>
  <c r="N135" i="9" s="1"/>
  <c r="O135" i="9" s="1"/>
  <c r="K135" i="9"/>
  <c r="J135" i="9"/>
  <c r="M103" i="9"/>
  <c r="N103" i="9" s="1"/>
  <c r="O103" i="9" s="1"/>
  <c r="K103" i="9"/>
  <c r="J103" i="9"/>
  <c r="M63" i="9"/>
  <c r="N63" i="9" s="1"/>
  <c r="O63" i="9" s="1"/>
  <c r="K63" i="9"/>
  <c r="M23" i="9"/>
  <c r="N23" i="9" s="1"/>
  <c r="O23" i="9" s="1"/>
  <c r="K23" i="9"/>
  <c r="J23" i="9"/>
  <c r="J281" i="9"/>
  <c r="I293" i="9"/>
  <c r="U293" i="9" s="1"/>
  <c r="M293" i="9"/>
  <c r="N293" i="9" s="1"/>
  <c r="O293" i="9" s="1"/>
  <c r="J293" i="9"/>
  <c r="I51" i="9"/>
  <c r="U51" i="9" s="1"/>
  <c r="J303" i="9"/>
  <c r="J271" i="9"/>
  <c r="J207" i="9"/>
  <c r="J173" i="9"/>
  <c r="J87" i="9"/>
  <c r="J38" i="9"/>
  <c r="K277" i="9"/>
  <c r="J249" i="9"/>
  <c r="J184" i="9"/>
  <c r="J165" i="9"/>
  <c r="I297" i="9"/>
  <c r="U297" i="9" s="1"/>
  <c r="M297" i="9"/>
  <c r="N297" i="9" s="1"/>
  <c r="O297" i="9" s="1"/>
  <c r="K297" i="9"/>
  <c r="I265" i="9"/>
  <c r="U265" i="9" s="1"/>
  <c r="M265" i="9"/>
  <c r="N265" i="9" s="1"/>
  <c r="O265" i="9" s="1"/>
  <c r="K265" i="9"/>
  <c r="M233" i="9"/>
  <c r="N233" i="9" s="1"/>
  <c r="O233" i="9" s="1"/>
  <c r="K233" i="9"/>
  <c r="M193" i="9"/>
  <c r="N193" i="9" s="1"/>
  <c r="O193" i="9" s="1"/>
  <c r="K193" i="9"/>
  <c r="K304" i="9"/>
  <c r="M304" i="9"/>
  <c r="N304" i="9" s="1"/>
  <c r="O304" i="9" s="1"/>
  <c r="J304" i="9"/>
  <c r="K280" i="9"/>
  <c r="M280" i="9"/>
  <c r="N280" i="9" s="1"/>
  <c r="O280" i="9" s="1"/>
  <c r="J280" i="9"/>
  <c r="K256" i="9"/>
  <c r="J256" i="9"/>
  <c r="M232" i="9"/>
  <c r="N232" i="9" s="1"/>
  <c r="O232" i="9" s="1"/>
  <c r="K232" i="9"/>
  <c r="J232" i="9"/>
  <c r="K216" i="9"/>
  <c r="M216" i="9"/>
  <c r="N216" i="9" s="1"/>
  <c r="O216" i="9" s="1"/>
  <c r="J216" i="9"/>
  <c r="K192" i="9"/>
  <c r="M192" i="9"/>
  <c r="N192" i="9" s="1"/>
  <c r="O192" i="9" s="1"/>
  <c r="J192" i="9"/>
  <c r="K160" i="9"/>
  <c r="M160" i="9"/>
  <c r="N160" i="9" s="1"/>
  <c r="O160" i="9" s="1"/>
  <c r="J160" i="9"/>
  <c r="K144" i="9"/>
  <c r="M144" i="9"/>
  <c r="N144" i="9" s="1"/>
  <c r="O144" i="9" s="1"/>
  <c r="J144" i="9"/>
  <c r="K128" i="9"/>
  <c r="J128" i="9"/>
  <c r="M104" i="9"/>
  <c r="N104" i="9" s="1"/>
  <c r="O104" i="9" s="1"/>
  <c r="K104" i="9"/>
  <c r="J104" i="9"/>
  <c r="M80" i="9"/>
  <c r="N80" i="9" s="1"/>
  <c r="O80" i="9" s="1"/>
  <c r="K80" i="9"/>
  <c r="J80" i="9"/>
  <c r="M56" i="9"/>
  <c r="N56" i="9" s="1"/>
  <c r="O56" i="9" s="1"/>
  <c r="K56" i="9"/>
  <c r="J56" i="9"/>
  <c r="K32" i="9"/>
  <c r="M32" i="9"/>
  <c r="N32" i="9" s="1"/>
  <c r="O32" i="9" s="1"/>
  <c r="J32" i="9"/>
  <c r="K287" i="9"/>
  <c r="M287" i="9"/>
  <c r="N287" i="9" s="1"/>
  <c r="O287" i="9" s="1"/>
  <c r="M263" i="9"/>
  <c r="N263" i="9" s="1"/>
  <c r="O263" i="9" s="1"/>
  <c r="K263" i="9"/>
  <c r="K239" i="9"/>
  <c r="M239" i="9"/>
  <c r="N239" i="9" s="1"/>
  <c r="O239" i="9" s="1"/>
  <c r="K223" i="9"/>
  <c r="M223" i="9"/>
  <c r="N223" i="9" s="1"/>
  <c r="O223" i="9" s="1"/>
  <c r="M199" i="9"/>
  <c r="N199" i="9" s="1"/>
  <c r="O199" i="9" s="1"/>
  <c r="K199" i="9"/>
  <c r="K175" i="9"/>
  <c r="M175" i="9"/>
  <c r="N175" i="9" s="1"/>
  <c r="O175" i="9" s="1"/>
  <c r="K159" i="9"/>
  <c r="M159" i="9"/>
  <c r="N159" i="9" s="1"/>
  <c r="O159" i="9" s="1"/>
  <c r="J159" i="9"/>
  <c r="K143" i="9"/>
  <c r="M143" i="9"/>
  <c r="N143" i="9" s="1"/>
  <c r="O143" i="9" s="1"/>
  <c r="K119" i="9"/>
  <c r="M119" i="9"/>
  <c r="N119" i="9" s="1"/>
  <c r="O119" i="9" s="1"/>
  <c r="K95" i="9"/>
  <c r="J95" i="9"/>
  <c r="M95" i="9"/>
  <c r="N95" i="9" s="1"/>
  <c r="O95" i="9" s="1"/>
  <c r="M79" i="9"/>
  <c r="N79" i="9" s="1"/>
  <c r="O79" i="9" s="1"/>
  <c r="K79" i="9"/>
  <c r="K55" i="9"/>
  <c r="M55" i="9"/>
  <c r="N55" i="9" s="1"/>
  <c r="O55" i="9" s="1"/>
  <c r="J55" i="9"/>
  <c r="M39" i="9"/>
  <c r="N39" i="9" s="1"/>
  <c r="O39" i="9" s="1"/>
  <c r="K39" i="9"/>
  <c r="J39" i="9"/>
  <c r="M31" i="9"/>
  <c r="N31" i="9" s="1"/>
  <c r="O31" i="9" s="1"/>
  <c r="K31" i="9"/>
  <c r="J31" i="9"/>
  <c r="M306" i="9"/>
  <c r="N306" i="9" s="1"/>
  <c r="O306" i="9" s="1"/>
  <c r="J306" i="9"/>
  <c r="K306" i="9"/>
  <c r="M298" i="9"/>
  <c r="N298" i="9" s="1"/>
  <c r="O298" i="9" s="1"/>
  <c r="J298" i="9"/>
  <c r="K298" i="9"/>
  <c r="M290" i="9"/>
  <c r="N290" i="9" s="1"/>
  <c r="O290" i="9" s="1"/>
  <c r="J290" i="9"/>
  <c r="K290" i="9"/>
  <c r="M282" i="9"/>
  <c r="N282" i="9" s="1"/>
  <c r="O282" i="9" s="1"/>
  <c r="J282" i="9"/>
  <c r="M274" i="9"/>
  <c r="N274" i="9" s="1"/>
  <c r="O274" i="9" s="1"/>
  <c r="J274" i="9"/>
  <c r="K274" i="9"/>
  <c r="M266" i="9"/>
  <c r="N266" i="9" s="1"/>
  <c r="O266" i="9" s="1"/>
  <c r="J266" i="9"/>
  <c r="K266" i="9"/>
  <c r="M258" i="9"/>
  <c r="N258" i="9" s="1"/>
  <c r="O258" i="9" s="1"/>
  <c r="J258" i="9"/>
  <c r="K258" i="9"/>
  <c r="M250" i="9"/>
  <c r="N250" i="9" s="1"/>
  <c r="O250" i="9" s="1"/>
  <c r="J250" i="9"/>
  <c r="K250" i="9"/>
  <c r="M242" i="9"/>
  <c r="N242" i="9" s="1"/>
  <c r="O242" i="9" s="1"/>
  <c r="J242" i="9"/>
  <c r="K242" i="9"/>
  <c r="M234" i="9"/>
  <c r="N234" i="9" s="1"/>
  <c r="O234" i="9" s="1"/>
  <c r="J234" i="9"/>
  <c r="K234" i="9"/>
  <c r="M226" i="9"/>
  <c r="N226" i="9" s="1"/>
  <c r="O226" i="9" s="1"/>
  <c r="J226" i="9"/>
  <c r="K226" i="9"/>
  <c r="M218" i="9"/>
  <c r="N218" i="9" s="1"/>
  <c r="O218" i="9" s="1"/>
  <c r="J218" i="9"/>
  <c r="K218" i="9"/>
  <c r="M210" i="9"/>
  <c r="N210" i="9" s="1"/>
  <c r="O210" i="9" s="1"/>
  <c r="J210" i="9"/>
  <c r="K210" i="9"/>
  <c r="M202" i="9"/>
  <c r="N202" i="9" s="1"/>
  <c r="O202" i="9" s="1"/>
  <c r="J202" i="9"/>
  <c r="K202" i="9"/>
  <c r="M194" i="9"/>
  <c r="N194" i="9" s="1"/>
  <c r="O194" i="9" s="1"/>
  <c r="J194" i="9"/>
  <c r="K194" i="9"/>
  <c r="M186" i="9"/>
  <c r="N186" i="9" s="1"/>
  <c r="O186" i="9" s="1"/>
  <c r="J186" i="9"/>
  <c r="K186" i="9"/>
  <c r="M178" i="9"/>
  <c r="N178" i="9" s="1"/>
  <c r="O178" i="9" s="1"/>
  <c r="K178" i="9"/>
  <c r="J178" i="9"/>
  <c r="M170" i="9"/>
  <c r="N170" i="9" s="1"/>
  <c r="O170" i="9" s="1"/>
  <c r="J170" i="9"/>
  <c r="K170" i="9"/>
  <c r="M162" i="9"/>
  <c r="N162" i="9" s="1"/>
  <c r="O162" i="9" s="1"/>
  <c r="K162" i="9"/>
  <c r="J162" i="9"/>
  <c r="M154" i="9"/>
  <c r="N154" i="9" s="1"/>
  <c r="O154" i="9" s="1"/>
  <c r="J154" i="9"/>
  <c r="K154" i="9"/>
  <c r="M146" i="9"/>
  <c r="N146" i="9" s="1"/>
  <c r="O146" i="9" s="1"/>
  <c r="K146" i="9"/>
  <c r="J146" i="9"/>
  <c r="M138" i="9"/>
  <c r="N138" i="9" s="1"/>
  <c r="O138" i="9" s="1"/>
  <c r="J138" i="9"/>
  <c r="K138" i="9"/>
  <c r="M130" i="9"/>
  <c r="N130" i="9" s="1"/>
  <c r="O130" i="9" s="1"/>
  <c r="K130" i="9"/>
  <c r="J130" i="9"/>
  <c r="M122" i="9"/>
  <c r="N122" i="9" s="1"/>
  <c r="O122" i="9" s="1"/>
  <c r="J122" i="9"/>
  <c r="K122" i="9"/>
  <c r="M114" i="9"/>
  <c r="N114" i="9" s="1"/>
  <c r="O114" i="9" s="1"/>
  <c r="K114" i="9"/>
  <c r="J114" i="9"/>
  <c r="M106" i="9"/>
  <c r="N106" i="9" s="1"/>
  <c r="O106" i="9" s="1"/>
  <c r="K106" i="9"/>
  <c r="J106" i="9"/>
  <c r="M98" i="9"/>
  <c r="N98" i="9" s="1"/>
  <c r="O98" i="9" s="1"/>
  <c r="K98" i="9"/>
  <c r="J98" i="9"/>
  <c r="M90" i="9"/>
  <c r="N90" i="9" s="1"/>
  <c r="O90" i="9" s="1"/>
  <c r="K90" i="9"/>
  <c r="J90" i="9"/>
  <c r="K82" i="9"/>
  <c r="M82" i="9"/>
  <c r="N82" i="9" s="1"/>
  <c r="O82" i="9" s="1"/>
  <c r="J82" i="9"/>
  <c r="M74" i="9"/>
  <c r="N74" i="9" s="1"/>
  <c r="O74" i="9" s="1"/>
  <c r="K74" i="9"/>
  <c r="M66" i="9"/>
  <c r="N66" i="9" s="1"/>
  <c r="O66" i="9" s="1"/>
  <c r="K66" i="9"/>
  <c r="J66" i="9"/>
  <c r="M58" i="9"/>
  <c r="N58" i="9" s="1"/>
  <c r="O58" i="9" s="1"/>
  <c r="K58" i="9"/>
  <c r="J58" i="9"/>
  <c r="M50" i="9"/>
  <c r="N50" i="9" s="1"/>
  <c r="O50" i="9" s="1"/>
  <c r="K50" i="9"/>
  <c r="J50" i="9"/>
  <c r="M42" i="9"/>
  <c r="N42" i="9" s="1"/>
  <c r="O42" i="9" s="1"/>
  <c r="K42" i="9"/>
  <c r="J42" i="9"/>
  <c r="M34" i="9"/>
  <c r="N34" i="9" s="1"/>
  <c r="O34" i="9" s="1"/>
  <c r="K34" i="9"/>
  <c r="J34" i="9"/>
  <c r="M26" i="9"/>
  <c r="N26" i="9" s="1"/>
  <c r="O26" i="9" s="1"/>
  <c r="K26" i="9"/>
  <c r="M18" i="9"/>
  <c r="N18" i="9" s="1"/>
  <c r="O18" i="9" s="1"/>
  <c r="K18" i="9"/>
  <c r="J18" i="9"/>
  <c r="J295" i="9"/>
  <c r="J263" i="9"/>
  <c r="J231" i="9"/>
  <c r="J199" i="9"/>
  <c r="J119" i="9"/>
  <c r="J74" i="9"/>
  <c r="J24" i="9"/>
  <c r="K262" i="9"/>
  <c r="M273" i="9"/>
  <c r="N273" i="9" s="1"/>
  <c r="O273" i="9" s="1"/>
  <c r="K273" i="9"/>
  <c r="M241" i="9"/>
  <c r="N241" i="9" s="1"/>
  <c r="O241" i="9" s="1"/>
  <c r="K241" i="9"/>
  <c r="M217" i="9"/>
  <c r="N217" i="9" s="1"/>
  <c r="O217" i="9" s="1"/>
  <c r="K217" i="9"/>
  <c r="M201" i="9"/>
  <c r="N201" i="9" s="1"/>
  <c r="O201" i="9" s="1"/>
  <c r="K201" i="9"/>
  <c r="M177" i="9"/>
  <c r="N177" i="9" s="1"/>
  <c r="O177" i="9" s="1"/>
  <c r="K177" i="9"/>
  <c r="J177" i="9"/>
  <c r="M169" i="9"/>
  <c r="N169" i="9" s="1"/>
  <c r="O169" i="9" s="1"/>
  <c r="K169" i="9"/>
  <c r="J169" i="9"/>
  <c r="M161" i="9"/>
  <c r="N161" i="9" s="1"/>
  <c r="O161" i="9" s="1"/>
  <c r="K161" i="9"/>
  <c r="M153" i="9"/>
  <c r="N153" i="9" s="1"/>
  <c r="O153" i="9" s="1"/>
  <c r="K153" i="9"/>
  <c r="M145" i="9"/>
  <c r="N145" i="9" s="1"/>
  <c r="O145" i="9" s="1"/>
  <c r="K145" i="9"/>
  <c r="J145" i="9"/>
  <c r="M137" i="9"/>
  <c r="N137" i="9" s="1"/>
  <c r="O137" i="9" s="1"/>
  <c r="K137" i="9"/>
  <c r="J137" i="9"/>
  <c r="M129" i="9"/>
  <c r="N129" i="9" s="1"/>
  <c r="O129" i="9" s="1"/>
  <c r="K129" i="9"/>
  <c r="M121" i="9"/>
  <c r="N121" i="9" s="1"/>
  <c r="O121" i="9" s="1"/>
  <c r="K121" i="9"/>
  <c r="M113" i="9"/>
  <c r="N113" i="9" s="1"/>
  <c r="O113" i="9" s="1"/>
  <c r="K113" i="9"/>
  <c r="J113" i="9"/>
  <c r="M105" i="9"/>
  <c r="N105" i="9" s="1"/>
  <c r="O105" i="9" s="1"/>
  <c r="K105" i="9"/>
  <c r="J105" i="9"/>
  <c r="M97" i="9"/>
  <c r="N97" i="9" s="1"/>
  <c r="O97" i="9" s="1"/>
  <c r="K97" i="9"/>
  <c r="M89" i="9"/>
  <c r="N89" i="9" s="1"/>
  <c r="O89" i="9" s="1"/>
  <c r="K89" i="9"/>
  <c r="K81" i="9"/>
  <c r="M81" i="9"/>
  <c r="N81" i="9" s="1"/>
  <c r="O81" i="9" s="1"/>
  <c r="J81" i="9"/>
  <c r="M73" i="9"/>
  <c r="N73" i="9" s="1"/>
  <c r="O73" i="9" s="1"/>
  <c r="K73" i="9"/>
  <c r="J73" i="9"/>
  <c r="M65" i="9"/>
  <c r="N65" i="9" s="1"/>
  <c r="O65" i="9" s="1"/>
  <c r="K65" i="9"/>
  <c r="M57" i="9"/>
  <c r="N57" i="9" s="1"/>
  <c r="O57" i="9" s="1"/>
  <c r="K57" i="9"/>
  <c r="J57" i="9"/>
  <c r="M49" i="9"/>
  <c r="N49" i="9" s="1"/>
  <c r="O49" i="9" s="1"/>
  <c r="K49" i="9"/>
  <c r="M41" i="9"/>
  <c r="N41" i="9" s="1"/>
  <c r="O41" i="9" s="1"/>
  <c r="K41" i="9"/>
  <c r="J41" i="9"/>
  <c r="K33" i="9"/>
  <c r="M33" i="9"/>
  <c r="N33" i="9" s="1"/>
  <c r="O33" i="9" s="1"/>
  <c r="J33" i="9"/>
  <c r="K25" i="9"/>
  <c r="M25" i="9"/>
  <c r="N25" i="9" s="1"/>
  <c r="O25" i="9" s="1"/>
  <c r="J25" i="9"/>
  <c r="M17" i="9"/>
  <c r="N17" i="9" s="1"/>
  <c r="O17" i="9" s="1"/>
  <c r="K17" i="9"/>
  <c r="J17" i="9"/>
  <c r="J289" i="9"/>
  <c r="J257" i="9"/>
  <c r="J225" i="9"/>
  <c r="J193" i="9"/>
  <c r="J153" i="9"/>
  <c r="J111" i="9"/>
  <c r="J65" i="9"/>
  <c r="M15" i="9"/>
  <c r="N15" i="9" s="1"/>
  <c r="O15" i="9" s="1"/>
  <c r="M300" i="9"/>
  <c r="N300" i="9" s="1"/>
  <c r="O300" i="9" s="1"/>
  <c r="M292" i="9"/>
  <c r="N292" i="9" s="1"/>
  <c r="O292" i="9" s="1"/>
  <c r="I284" i="9"/>
  <c r="U284" i="9" s="1"/>
  <c r="M284" i="9"/>
  <c r="N284" i="9" s="1"/>
  <c r="O284" i="9" s="1"/>
  <c r="M276" i="9"/>
  <c r="N276" i="9" s="1"/>
  <c r="O276" i="9" s="1"/>
  <c r="M268" i="9"/>
  <c r="N268" i="9" s="1"/>
  <c r="O268" i="9" s="1"/>
  <c r="K268" i="9"/>
  <c r="M260" i="9"/>
  <c r="N260" i="9" s="1"/>
  <c r="O260" i="9" s="1"/>
  <c r="K260" i="9"/>
  <c r="M252" i="9"/>
  <c r="N252" i="9" s="1"/>
  <c r="O252" i="9" s="1"/>
  <c r="K252" i="9"/>
  <c r="M244" i="9"/>
  <c r="N244" i="9" s="1"/>
  <c r="O244" i="9" s="1"/>
  <c r="K244" i="9"/>
  <c r="M236" i="9"/>
  <c r="N236" i="9" s="1"/>
  <c r="O236" i="9" s="1"/>
  <c r="K236" i="9"/>
  <c r="I228" i="9"/>
  <c r="U228" i="9" s="1"/>
  <c r="M228" i="9"/>
  <c r="N228" i="9" s="1"/>
  <c r="O228" i="9" s="1"/>
  <c r="K228" i="9"/>
  <c r="M220" i="9"/>
  <c r="N220" i="9" s="1"/>
  <c r="O220" i="9" s="1"/>
  <c r="K220" i="9"/>
  <c r="M212" i="9"/>
  <c r="N212" i="9" s="1"/>
  <c r="O212" i="9" s="1"/>
  <c r="K212" i="9"/>
  <c r="M204" i="9"/>
  <c r="N204" i="9" s="1"/>
  <c r="O204" i="9" s="1"/>
  <c r="K204" i="9"/>
  <c r="M196" i="9"/>
  <c r="N196" i="9" s="1"/>
  <c r="O196" i="9" s="1"/>
  <c r="K196" i="9"/>
  <c r="M188" i="9"/>
  <c r="N188" i="9" s="1"/>
  <c r="O188" i="9" s="1"/>
  <c r="K188" i="9"/>
  <c r="M180" i="9"/>
  <c r="N180" i="9" s="1"/>
  <c r="O180" i="9" s="1"/>
  <c r="K180" i="9"/>
  <c r="M172" i="9"/>
  <c r="N172" i="9" s="1"/>
  <c r="O172" i="9" s="1"/>
  <c r="J172" i="9"/>
  <c r="K172" i="9"/>
  <c r="M164" i="9"/>
  <c r="N164" i="9" s="1"/>
  <c r="O164" i="9" s="1"/>
  <c r="J164" i="9"/>
  <c r="K164" i="9"/>
  <c r="M156" i="9"/>
  <c r="N156" i="9" s="1"/>
  <c r="O156" i="9" s="1"/>
  <c r="J156" i="9"/>
  <c r="K156" i="9"/>
  <c r="M148" i="9"/>
  <c r="N148" i="9" s="1"/>
  <c r="O148" i="9" s="1"/>
  <c r="J148" i="9"/>
  <c r="K148" i="9"/>
  <c r="M140" i="9"/>
  <c r="N140" i="9" s="1"/>
  <c r="O140" i="9" s="1"/>
  <c r="J140" i="9"/>
  <c r="K140" i="9"/>
  <c r="M132" i="9"/>
  <c r="N132" i="9" s="1"/>
  <c r="O132" i="9" s="1"/>
  <c r="J132" i="9"/>
  <c r="K132" i="9"/>
  <c r="M124" i="9"/>
  <c r="N124" i="9" s="1"/>
  <c r="O124" i="9" s="1"/>
  <c r="J124" i="9"/>
  <c r="K124" i="9"/>
  <c r="M116" i="9"/>
  <c r="N116" i="9" s="1"/>
  <c r="O116" i="9" s="1"/>
  <c r="J116" i="9"/>
  <c r="K116" i="9"/>
  <c r="M108" i="9"/>
  <c r="N108" i="9" s="1"/>
  <c r="O108" i="9" s="1"/>
  <c r="J108" i="9"/>
  <c r="K108" i="9"/>
  <c r="M100" i="9"/>
  <c r="N100" i="9" s="1"/>
  <c r="O100" i="9" s="1"/>
  <c r="J100" i="9"/>
  <c r="K100" i="9"/>
  <c r="M92" i="9"/>
  <c r="N92" i="9" s="1"/>
  <c r="O92" i="9" s="1"/>
  <c r="J92" i="9"/>
  <c r="K92" i="9"/>
  <c r="M84" i="9"/>
  <c r="N84" i="9" s="1"/>
  <c r="O84" i="9" s="1"/>
  <c r="J84" i="9"/>
  <c r="K84" i="9"/>
  <c r="M76" i="9"/>
  <c r="N76" i="9" s="1"/>
  <c r="O76" i="9" s="1"/>
  <c r="J76" i="9"/>
  <c r="K76" i="9"/>
  <c r="M68" i="9"/>
  <c r="N68" i="9" s="1"/>
  <c r="O68" i="9" s="1"/>
  <c r="J68" i="9"/>
  <c r="K68" i="9"/>
  <c r="M60" i="9"/>
  <c r="N60" i="9" s="1"/>
  <c r="O60" i="9" s="1"/>
  <c r="J60" i="9"/>
  <c r="K60" i="9"/>
  <c r="M52" i="9"/>
  <c r="N52" i="9" s="1"/>
  <c r="O52" i="9" s="1"/>
  <c r="J52" i="9"/>
  <c r="K52" i="9"/>
  <c r="M44" i="9"/>
  <c r="N44" i="9" s="1"/>
  <c r="O44" i="9" s="1"/>
  <c r="J44" i="9"/>
  <c r="K44" i="9"/>
  <c r="M36" i="9"/>
  <c r="N36" i="9" s="1"/>
  <c r="O36" i="9" s="1"/>
  <c r="K36" i="9"/>
  <c r="J36" i="9"/>
  <c r="M28" i="9"/>
  <c r="N28" i="9" s="1"/>
  <c r="O28" i="9" s="1"/>
  <c r="J28" i="9"/>
  <c r="K28" i="9"/>
  <c r="M20" i="9"/>
  <c r="N20" i="9" s="1"/>
  <c r="O20" i="9" s="1"/>
  <c r="J20" i="9"/>
  <c r="K276" i="9"/>
  <c r="I307" i="9"/>
  <c r="U307" i="9" s="1"/>
  <c r="M307" i="9"/>
  <c r="N307" i="9" s="1"/>
  <c r="O307" i="9" s="1"/>
  <c r="M291" i="9"/>
  <c r="N291" i="9" s="1"/>
  <c r="O291" i="9" s="1"/>
  <c r="M283" i="9"/>
  <c r="N283" i="9" s="1"/>
  <c r="O283" i="9" s="1"/>
  <c r="M267" i="9"/>
  <c r="N267" i="9" s="1"/>
  <c r="O267" i="9" s="1"/>
  <c r="M259" i="9"/>
  <c r="N259" i="9" s="1"/>
  <c r="O259" i="9" s="1"/>
  <c r="M251" i="9"/>
  <c r="N251" i="9" s="1"/>
  <c r="O251" i="9" s="1"/>
  <c r="M243" i="9"/>
  <c r="N243" i="9" s="1"/>
  <c r="O243" i="9" s="1"/>
  <c r="M227" i="9"/>
  <c r="N227" i="9" s="1"/>
  <c r="O227" i="9" s="1"/>
  <c r="M219" i="9"/>
  <c r="N219" i="9" s="1"/>
  <c r="O219" i="9" s="1"/>
  <c r="I203" i="9"/>
  <c r="U203" i="9" s="1"/>
  <c r="M203" i="9"/>
  <c r="N203" i="9" s="1"/>
  <c r="O203" i="9" s="1"/>
  <c r="M195" i="9"/>
  <c r="N195" i="9" s="1"/>
  <c r="O195" i="9" s="1"/>
  <c r="M187" i="9"/>
  <c r="N187" i="9" s="1"/>
  <c r="O187" i="9" s="1"/>
  <c r="J187" i="9"/>
  <c r="M179" i="9"/>
  <c r="N179" i="9" s="1"/>
  <c r="O179" i="9" s="1"/>
  <c r="J179" i="9"/>
  <c r="M171" i="9"/>
  <c r="N171" i="9" s="1"/>
  <c r="O171" i="9" s="1"/>
  <c r="J171" i="9"/>
  <c r="M163" i="9"/>
  <c r="N163" i="9" s="1"/>
  <c r="O163" i="9" s="1"/>
  <c r="J163" i="9"/>
  <c r="M155" i="9"/>
  <c r="N155" i="9" s="1"/>
  <c r="O155" i="9" s="1"/>
  <c r="J155" i="9"/>
  <c r="M147" i="9"/>
  <c r="N147" i="9" s="1"/>
  <c r="O147" i="9" s="1"/>
  <c r="J147" i="9"/>
  <c r="M139" i="9"/>
  <c r="N139" i="9" s="1"/>
  <c r="O139" i="9" s="1"/>
  <c r="J139" i="9"/>
  <c r="M131" i="9"/>
  <c r="N131" i="9" s="1"/>
  <c r="O131" i="9" s="1"/>
  <c r="J131" i="9"/>
  <c r="M123" i="9"/>
  <c r="N123" i="9" s="1"/>
  <c r="O123" i="9" s="1"/>
  <c r="J123" i="9"/>
  <c r="M115" i="9"/>
  <c r="N115" i="9" s="1"/>
  <c r="O115" i="9" s="1"/>
  <c r="J115" i="9"/>
  <c r="M107" i="9"/>
  <c r="N107" i="9" s="1"/>
  <c r="O107" i="9" s="1"/>
  <c r="J107" i="9"/>
  <c r="M99" i="9"/>
  <c r="N99" i="9" s="1"/>
  <c r="O99" i="9" s="1"/>
  <c r="J99" i="9"/>
  <c r="M91" i="9"/>
  <c r="N91" i="9" s="1"/>
  <c r="O91" i="9" s="1"/>
  <c r="J91" i="9"/>
  <c r="M83" i="9"/>
  <c r="N83" i="9" s="1"/>
  <c r="O83" i="9" s="1"/>
  <c r="J83" i="9"/>
  <c r="M75" i="9"/>
  <c r="N75" i="9" s="1"/>
  <c r="O75" i="9" s="1"/>
  <c r="J75" i="9"/>
  <c r="K75" i="9"/>
  <c r="M67" i="9"/>
  <c r="N67" i="9" s="1"/>
  <c r="O67" i="9" s="1"/>
  <c r="J67" i="9"/>
  <c r="K67" i="9"/>
  <c r="M59" i="9"/>
  <c r="N59" i="9" s="1"/>
  <c r="O59" i="9" s="1"/>
  <c r="J59" i="9"/>
  <c r="K59" i="9"/>
  <c r="M51" i="9"/>
  <c r="N51" i="9" s="1"/>
  <c r="O51" i="9" s="1"/>
  <c r="J51" i="9"/>
  <c r="K51" i="9"/>
  <c r="M43" i="9"/>
  <c r="N43" i="9" s="1"/>
  <c r="O43" i="9" s="1"/>
  <c r="J43" i="9"/>
  <c r="K43" i="9"/>
  <c r="M35" i="9"/>
  <c r="N35" i="9" s="1"/>
  <c r="O35" i="9" s="1"/>
  <c r="J35" i="9"/>
  <c r="M27" i="9"/>
  <c r="N27" i="9" s="1"/>
  <c r="O27" i="9" s="1"/>
  <c r="J27" i="9"/>
  <c r="K27" i="9"/>
  <c r="M19" i="9"/>
  <c r="N19" i="9" s="1"/>
  <c r="O19" i="9" s="1"/>
  <c r="J19" i="9"/>
  <c r="K19" i="9"/>
  <c r="J180" i="9"/>
  <c r="K300" i="9"/>
  <c r="K275" i="9"/>
  <c r="K259" i="9"/>
  <c r="K243" i="9"/>
  <c r="K227" i="9"/>
  <c r="K211" i="9"/>
  <c r="K195" i="9"/>
  <c r="K179" i="9"/>
  <c r="K163" i="9"/>
  <c r="K147" i="9"/>
  <c r="K131" i="9"/>
  <c r="K115" i="9"/>
  <c r="K35" i="9"/>
  <c r="J300" i="9"/>
  <c r="J292" i="9"/>
  <c r="J284" i="9"/>
  <c r="J276" i="9"/>
  <c r="J268" i="9"/>
  <c r="J260" i="9"/>
  <c r="J252" i="9"/>
  <c r="J244" i="9"/>
  <c r="J236" i="9"/>
  <c r="J228" i="9"/>
  <c r="J220" i="9"/>
  <c r="J212" i="9"/>
  <c r="J204" i="9"/>
  <c r="J196" i="9"/>
  <c r="J188" i="9"/>
  <c r="K299" i="9"/>
  <c r="J307" i="9"/>
  <c r="J299" i="9"/>
  <c r="J291" i="9"/>
  <c r="J283" i="9"/>
  <c r="J275" i="9"/>
  <c r="J267" i="9"/>
  <c r="J259" i="9"/>
  <c r="J251" i="9"/>
  <c r="J243" i="9"/>
  <c r="J235" i="9"/>
  <c r="J227" i="9"/>
  <c r="J219" i="9"/>
  <c r="J211" i="9"/>
  <c r="J203" i="9"/>
  <c r="J195" i="9"/>
  <c r="K284" i="9"/>
  <c r="K91" i="9"/>
  <c r="K283" i="9"/>
  <c r="K20" i="9"/>
  <c r="I252" i="9"/>
  <c r="U252" i="9" s="1"/>
  <c r="I305" i="9"/>
  <c r="U305" i="9" s="1"/>
  <c r="I150" i="9"/>
  <c r="U150" i="9" s="1"/>
  <c r="I157" i="9"/>
  <c r="U157" i="9" s="1"/>
  <c r="I273" i="9"/>
  <c r="U273" i="9" s="1"/>
  <c r="I190" i="9"/>
  <c r="U190" i="9" s="1"/>
  <c r="I109" i="9"/>
  <c r="U109" i="9" s="1"/>
  <c r="I46" i="9"/>
  <c r="U46" i="9" s="1"/>
  <c r="I274" i="9"/>
  <c r="U274" i="9" s="1"/>
  <c r="I93" i="9"/>
  <c r="U93" i="9" s="1"/>
  <c r="I97" i="9"/>
  <c r="U97" i="9" s="1"/>
  <c r="I89" i="9"/>
  <c r="U89" i="9" s="1"/>
  <c r="I81" i="9"/>
  <c r="U81" i="9" s="1"/>
  <c r="I218" i="9"/>
  <c r="U218" i="9" s="1"/>
  <c r="I134" i="9"/>
  <c r="U134" i="9" s="1"/>
  <c r="I86" i="9"/>
  <c r="U86" i="9" s="1"/>
  <c r="I32" i="9"/>
  <c r="U32" i="9" s="1"/>
  <c r="I261" i="9"/>
  <c r="U261" i="9" s="1"/>
  <c r="I166" i="9"/>
  <c r="U166" i="9" s="1"/>
  <c r="I302" i="9"/>
  <c r="U302" i="9" s="1"/>
  <c r="I278" i="9"/>
  <c r="U278" i="9" s="1"/>
  <c r="I270" i="9"/>
  <c r="U270" i="9" s="1"/>
  <c r="I246" i="9"/>
  <c r="U246" i="9" s="1"/>
  <c r="I206" i="9"/>
  <c r="U206" i="9" s="1"/>
  <c r="I198" i="9"/>
  <c r="U198" i="9" s="1"/>
  <c r="I78" i="9"/>
  <c r="U78" i="9" s="1"/>
  <c r="I62" i="9"/>
  <c r="U62" i="9" s="1"/>
  <c r="I260" i="9"/>
  <c r="U260" i="9" s="1"/>
  <c r="I244" i="9"/>
  <c r="U244" i="9" s="1"/>
  <c r="I212" i="9"/>
  <c r="U212" i="9" s="1"/>
  <c r="I196" i="9"/>
  <c r="U196" i="9" s="1"/>
  <c r="I188" i="9"/>
  <c r="U188" i="9" s="1"/>
  <c r="I172" i="9"/>
  <c r="U172" i="9" s="1"/>
  <c r="I164" i="9"/>
  <c r="U164" i="9" s="1"/>
  <c r="I156" i="9"/>
  <c r="U156" i="9" s="1"/>
  <c r="I148" i="9"/>
  <c r="U148" i="9" s="1"/>
  <c r="I132" i="9"/>
  <c r="U132" i="9" s="1"/>
  <c r="I124" i="9"/>
  <c r="U124" i="9" s="1"/>
  <c r="I116" i="9"/>
  <c r="U116" i="9" s="1"/>
  <c r="I108" i="9"/>
  <c r="U108" i="9" s="1"/>
  <c r="I100" i="9"/>
  <c r="U100" i="9" s="1"/>
  <c r="I92" i="9"/>
  <c r="U92" i="9" s="1"/>
  <c r="I84" i="9"/>
  <c r="U84" i="9" s="1"/>
  <c r="I76" i="9"/>
  <c r="U76" i="9" s="1"/>
  <c r="I68" i="9"/>
  <c r="U68" i="9" s="1"/>
  <c r="I60" i="9"/>
  <c r="U60" i="9" s="1"/>
  <c r="I52" i="9"/>
  <c r="U52" i="9" s="1"/>
  <c r="I44" i="9"/>
  <c r="U44" i="9" s="1"/>
  <c r="I36" i="9"/>
  <c r="U36" i="9" s="1"/>
  <c r="I28" i="9"/>
  <c r="U28" i="9" s="1"/>
  <c r="I20" i="9"/>
  <c r="U20" i="9" s="1"/>
  <c r="I275" i="9"/>
  <c r="U275" i="9" s="1"/>
  <c r="I300" i="9"/>
  <c r="U300" i="9" s="1"/>
  <c r="I276" i="9"/>
  <c r="U276" i="9" s="1"/>
  <c r="I236" i="9"/>
  <c r="U236" i="9" s="1"/>
  <c r="I220" i="9"/>
  <c r="U220" i="9" s="1"/>
  <c r="I180" i="9"/>
  <c r="U180" i="9" s="1"/>
  <c r="I140" i="9"/>
  <c r="U140" i="9" s="1"/>
  <c r="I259" i="9"/>
  <c r="U259" i="9" s="1"/>
  <c r="I227" i="9"/>
  <c r="U227" i="9" s="1"/>
  <c r="I219" i="9"/>
  <c r="U219" i="9" s="1"/>
  <c r="I211" i="9"/>
  <c r="U211" i="9" s="1"/>
  <c r="I195" i="9"/>
  <c r="U195" i="9" s="1"/>
  <c r="I187" i="9"/>
  <c r="U187" i="9" s="1"/>
  <c r="I179" i="9"/>
  <c r="U179" i="9" s="1"/>
  <c r="I171" i="9"/>
  <c r="U171" i="9" s="1"/>
  <c r="I163" i="9"/>
  <c r="U163" i="9" s="1"/>
  <c r="I155" i="9"/>
  <c r="U155" i="9" s="1"/>
  <c r="I147" i="9"/>
  <c r="U147" i="9" s="1"/>
  <c r="I139" i="9"/>
  <c r="U139" i="9" s="1"/>
  <c r="I131" i="9"/>
  <c r="U131" i="9" s="1"/>
  <c r="I123" i="9"/>
  <c r="U123" i="9" s="1"/>
  <c r="I115" i="9"/>
  <c r="U115" i="9" s="1"/>
  <c r="I107" i="9"/>
  <c r="U107" i="9" s="1"/>
  <c r="I99" i="9"/>
  <c r="U99" i="9" s="1"/>
  <c r="I83" i="9"/>
  <c r="U83" i="9" s="1"/>
  <c r="I75" i="9"/>
  <c r="U75" i="9" s="1"/>
  <c r="I67" i="9"/>
  <c r="U67" i="9" s="1"/>
  <c r="I59" i="9"/>
  <c r="U59" i="9" s="1"/>
  <c r="I43" i="9"/>
  <c r="U43" i="9" s="1"/>
  <c r="I35" i="9"/>
  <c r="U35" i="9" s="1"/>
  <c r="I19" i="9"/>
  <c r="U19" i="9" s="1"/>
  <c r="I91" i="9"/>
  <c r="U91" i="9" s="1"/>
  <c r="I299" i="9"/>
  <c r="U299" i="9" s="1"/>
  <c r="I291" i="9"/>
  <c r="U291" i="9" s="1"/>
  <c r="I283" i="9"/>
  <c r="U283" i="9" s="1"/>
  <c r="I267" i="9"/>
  <c r="U267" i="9" s="1"/>
  <c r="I251" i="9"/>
  <c r="U251" i="9" s="1"/>
  <c r="I235" i="9"/>
  <c r="U235" i="9" s="1"/>
  <c r="I282" i="9"/>
  <c r="U282" i="9" s="1"/>
  <c r="I266" i="9"/>
  <c r="U266" i="9" s="1"/>
  <c r="I250" i="9"/>
  <c r="U250" i="9" s="1"/>
  <c r="I234" i="9"/>
  <c r="U234" i="9" s="1"/>
  <c r="I202" i="9"/>
  <c r="U202" i="9" s="1"/>
  <c r="I243" i="9"/>
  <c r="U243" i="9" s="1"/>
  <c r="I292" i="9"/>
  <c r="U292" i="9" s="1"/>
  <c r="I268" i="9"/>
  <c r="U268" i="9" s="1"/>
  <c r="I298" i="9"/>
  <c r="U298" i="9" s="1"/>
  <c r="I290" i="9"/>
  <c r="U290" i="9" s="1"/>
  <c r="I258" i="9"/>
  <c r="U258" i="9" s="1"/>
  <c r="I226" i="9"/>
  <c r="U226" i="9" s="1"/>
  <c r="I210" i="9"/>
  <c r="U210" i="9" s="1"/>
  <c r="I194" i="9"/>
  <c r="U194" i="9" s="1"/>
  <c r="I242" i="9"/>
  <c r="U242" i="9" s="1"/>
  <c r="I204" i="9"/>
  <c r="U204" i="9" s="1"/>
  <c r="I27" i="9"/>
  <c r="U27" i="9" s="1"/>
  <c r="I90" i="9"/>
  <c r="U90" i="9" s="1"/>
  <c r="I74" i="9"/>
  <c r="U74" i="9" s="1"/>
  <c r="I58" i="9"/>
  <c r="U58" i="9" s="1"/>
  <c r="I50" i="9"/>
  <c r="U50" i="9" s="1"/>
  <c r="I34" i="9"/>
  <c r="U34" i="9" s="1"/>
  <c r="I26" i="9"/>
  <c r="U26" i="9" s="1"/>
  <c r="I18" i="9"/>
  <c r="U18" i="9" s="1"/>
  <c r="I241" i="9"/>
  <c r="U241" i="9" s="1"/>
  <c r="I233" i="9"/>
  <c r="U233" i="9" s="1"/>
  <c r="I225" i="9"/>
  <c r="U225" i="9" s="1"/>
  <c r="I217" i="9"/>
  <c r="U217" i="9" s="1"/>
  <c r="I209" i="9"/>
  <c r="U209" i="9" s="1"/>
  <c r="I201" i="9"/>
  <c r="U201" i="9" s="1"/>
  <c r="I193" i="9"/>
  <c r="U193" i="9" s="1"/>
  <c r="I185" i="9"/>
  <c r="U185" i="9" s="1"/>
  <c r="I177" i="9"/>
  <c r="U177" i="9" s="1"/>
  <c r="I169" i="9"/>
  <c r="U169" i="9" s="1"/>
  <c r="I161" i="9"/>
  <c r="U161" i="9" s="1"/>
  <c r="I153" i="9"/>
  <c r="U153" i="9" s="1"/>
  <c r="I145" i="9"/>
  <c r="U145" i="9" s="1"/>
  <c r="I137" i="9"/>
  <c r="U137" i="9" s="1"/>
  <c r="I129" i="9"/>
  <c r="U129" i="9" s="1"/>
  <c r="I121" i="9"/>
  <c r="U121" i="9" s="1"/>
  <c r="I113" i="9"/>
  <c r="U113" i="9" s="1"/>
  <c r="I73" i="9"/>
  <c r="U73" i="9" s="1"/>
  <c r="I57" i="9"/>
  <c r="U57" i="9" s="1"/>
  <c r="I49" i="9"/>
  <c r="U49" i="9" s="1"/>
  <c r="I41" i="9"/>
  <c r="U41" i="9" s="1"/>
  <c r="I33" i="9"/>
  <c r="U33" i="9" s="1"/>
  <c r="I17" i="9"/>
  <c r="U17" i="9" s="1"/>
  <c r="I237" i="9"/>
  <c r="U237" i="9" s="1"/>
  <c r="I186" i="9"/>
  <c r="U186" i="9" s="1"/>
  <c r="I170" i="9"/>
  <c r="U170" i="9" s="1"/>
  <c r="I154" i="9"/>
  <c r="U154" i="9" s="1"/>
  <c r="I138" i="9"/>
  <c r="U138" i="9" s="1"/>
  <c r="I122" i="9"/>
  <c r="U122" i="9" s="1"/>
  <c r="I106" i="9"/>
  <c r="U106" i="9" s="1"/>
  <c r="I85" i="9"/>
  <c r="U85" i="9" s="1"/>
  <c r="I21" i="9"/>
  <c r="U21" i="9" s="1"/>
  <c r="I304" i="9"/>
  <c r="U304" i="9" s="1"/>
  <c r="I288" i="9"/>
  <c r="U288" i="9" s="1"/>
  <c r="I272" i="9"/>
  <c r="U272" i="9" s="1"/>
  <c r="I256" i="9"/>
  <c r="U256" i="9" s="1"/>
  <c r="I240" i="9"/>
  <c r="U240" i="9" s="1"/>
  <c r="I224" i="9"/>
  <c r="U224" i="9" s="1"/>
  <c r="I208" i="9"/>
  <c r="U208" i="9" s="1"/>
  <c r="I192" i="9"/>
  <c r="U192" i="9" s="1"/>
  <c r="I176" i="9"/>
  <c r="U176" i="9" s="1"/>
  <c r="I160" i="9"/>
  <c r="U160" i="9" s="1"/>
  <c r="I144" i="9"/>
  <c r="U144" i="9" s="1"/>
  <c r="I128" i="9"/>
  <c r="U128" i="9" s="1"/>
  <c r="I112" i="9"/>
  <c r="U112" i="9" s="1"/>
  <c r="I96" i="9"/>
  <c r="U96" i="9" s="1"/>
  <c r="I80" i="9"/>
  <c r="U80" i="9" s="1"/>
  <c r="I56" i="9"/>
  <c r="U56" i="9" s="1"/>
  <c r="I303" i="9"/>
  <c r="U303" i="9" s="1"/>
  <c r="I295" i="9"/>
  <c r="U295" i="9" s="1"/>
  <c r="I271" i="9"/>
  <c r="U271" i="9" s="1"/>
  <c r="I247" i="9"/>
  <c r="U247" i="9" s="1"/>
  <c r="I239" i="9"/>
  <c r="U239" i="9" s="1"/>
  <c r="I223" i="9"/>
  <c r="U223" i="9" s="1"/>
  <c r="I215" i="9"/>
  <c r="U215" i="9" s="1"/>
  <c r="I207" i="9"/>
  <c r="U207" i="9" s="1"/>
  <c r="I199" i="9"/>
  <c r="U199" i="9" s="1"/>
  <c r="I191" i="9"/>
  <c r="U191" i="9" s="1"/>
  <c r="I183" i="9"/>
  <c r="U183" i="9" s="1"/>
  <c r="I175" i="9"/>
  <c r="U175" i="9" s="1"/>
  <c r="I167" i="9"/>
  <c r="U167" i="9" s="1"/>
  <c r="I159" i="9"/>
  <c r="U159" i="9" s="1"/>
  <c r="I151" i="9"/>
  <c r="U151" i="9" s="1"/>
  <c r="I143" i="9"/>
  <c r="U143" i="9" s="1"/>
  <c r="I135" i="9"/>
  <c r="U135" i="9" s="1"/>
  <c r="I127" i="9"/>
  <c r="U127" i="9" s="1"/>
  <c r="I119" i="9"/>
  <c r="U119" i="9" s="1"/>
  <c r="I111" i="9"/>
  <c r="U111" i="9" s="1"/>
  <c r="I103" i="9"/>
  <c r="U103" i="9" s="1"/>
  <c r="I95" i="9"/>
  <c r="U95" i="9" s="1"/>
  <c r="I87" i="9"/>
  <c r="U87" i="9" s="1"/>
  <c r="I79" i="9"/>
  <c r="U79" i="9" s="1"/>
  <c r="I71" i="9"/>
  <c r="U71" i="9" s="1"/>
  <c r="I63" i="9"/>
  <c r="U63" i="9" s="1"/>
  <c r="I55" i="9"/>
  <c r="U55" i="9" s="1"/>
  <c r="I47" i="9"/>
  <c r="U47" i="9" s="1"/>
  <c r="I39" i="9"/>
  <c r="U39" i="9" s="1"/>
  <c r="I31" i="9"/>
  <c r="U31" i="9" s="1"/>
  <c r="I23" i="9"/>
  <c r="U23" i="9" s="1"/>
  <c r="I221" i="9"/>
  <c r="U221" i="9" s="1"/>
  <c r="I181" i="9"/>
  <c r="U181" i="9" s="1"/>
  <c r="I165" i="9"/>
  <c r="U165" i="9" s="1"/>
  <c r="I149" i="9"/>
  <c r="U149" i="9" s="1"/>
  <c r="I133" i="9"/>
  <c r="U133" i="9" s="1"/>
  <c r="I117" i="9"/>
  <c r="U117" i="9" s="1"/>
  <c r="I101" i="9"/>
  <c r="U101" i="9" s="1"/>
  <c r="I37" i="9"/>
  <c r="U37" i="9" s="1"/>
  <c r="I287" i="9"/>
  <c r="U287" i="9" s="1"/>
  <c r="I255" i="9"/>
  <c r="U255" i="9" s="1"/>
  <c r="I289" i="9"/>
  <c r="U289" i="9" s="1"/>
  <c r="I277" i="9"/>
  <c r="U277" i="9" s="1"/>
  <c r="I257" i="9"/>
  <c r="U257" i="9" s="1"/>
  <c r="I245" i="9"/>
  <c r="U245" i="9" s="1"/>
  <c r="I77" i="9"/>
  <c r="U77" i="9" s="1"/>
  <c r="I54" i="9"/>
  <c r="U54" i="9" s="1"/>
  <c r="I98" i="9"/>
  <c r="U98" i="9" s="1"/>
  <c r="I82" i="9"/>
  <c r="U82" i="9" s="1"/>
  <c r="I66" i="9"/>
  <c r="U66" i="9" s="1"/>
  <c r="I42" i="9"/>
  <c r="U42" i="9" s="1"/>
  <c r="I296" i="9"/>
  <c r="U296" i="9" s="1"/>
  <c r="I280" i="9"/>
  <c r="U280" i="9" s="1"/>
  <c r="I264" i="9"/>
  <c r="U264" i="9" s="1"/>
  <c r="I248" i="9"/>
  <c r="U248" i="9" s="1"/>
  <c r="I232" i="9"/>
  <c r="U232" i="9" s="1"/>
  <c r="I216" i="9"/>
  <c r="U216" i="9" s="1"/>
  <c r="I200" i="9"/>
  <c r="U200" i="9" s="1"/>
  <c r="I184" i="9"/>
  <c r="U184" i="9" s="1"/>
  <c r="I168" i="9"/>
  <c r="U168" i="9" s="1"/>
  <c r="I152" i="9"/>
  <c r="U152" i="9" s="1"/>
  <c r="I136" i="9"/>
  <c r="U136" i="9" s="1"/>
  <c r="I120" i="9"/>
  <c r="U120" i="9" s="1"/>
  <c r="I104" i="9"/>
  <c r="U104" i="9" s="1"/>
  <c r="I88" i="9"/>
  <c r="U88" i="9" s="1"/>
  <c r="I72" i="9"/>
  <c r="U72" i="9" s="1"/>
  <c r="I64" i="9"/>
  <c r="U64" i="9" s="1"/>
  <c r="I48" i="9"/>
  <c r="U48" i="9" s="1"/>
  <c r="I40" i="9"/>
  <c r="U40" i="9" s="1"/>
  <c r="I279" i="9"/>
  <c r="U279" i="9" s="1"/>
  <c r="I263" i="9"/>
  <c r="U263" i="9" s="1"/>
  <c r="I231" i="9"/>
  <c r="U231" i="9" s="1"/>
  <c r="I16" i="9"/>
  <c r="U16" i="9" s="1"/>
  <c r="I286" i="9"/>
  <c r="U286" i="9" s="1"/>
  <c r="I254" i="9"/>
  <c r="U254" i="9" s="1"/>
  <c r="I230" i="9"/>
  <c r="U230" i="9" s="1"/>
  <c r="I205" i="9"/>
  <c r="U205" i="9" s="1"/>
  <c r="I178" i="9"/>
  <c r="U178" i="9" s="1"/>
  <c r="I162" i="9"/>
  <c r="U162" i="9" s="1"/>
  <c r="I146" i="9"/>
  <c r="U146" i="9" s="1"/>
  <c r="I130" i="9"/>
  <c r="U130" i="9" s="1"/>
  <c r="I114" i="9"/>
  <c r="U114" i="9" s="1"/>
  <c r="I94" i="9"/>
  <c r="U94" i="9" s="1"/>
  <c r="I53" i="9"/>
  <c r="U53" i="9" s="1"/>
  <c r="I30" i="9"/>
  <c r="U30" i="9" s="1"/>
  <c r="I105" i="9"/>
  <c r="U105" i="9" s="1"/>
  <c r="I65" i="9"/>
  <c r="U65" i="9" s="1"/>
  <c r="I25" i="9"/>
  <c r="U25" i="9" s="1"/>
  <c r="I24" i="9"/>
  <c r="U24" i="9" s="1"/>
  <c r="G12" i="9"/>
  <c r="H11" i="9"/>
  <c r="H10" i="9"/>
  <c r="H13" i="9"/>
  <c r="F12" i="9"/>
  <c r="W35" i="9" l="1"/>
  <c r="V187" i="9"/>
  <c r="W201" i="9"/>
  <c r="W239" i="9"/>
  <c r="W232" i="9"/>
  <c r="W183" i="9"/>
  <c r="V86" i="9"/>
  <c r="W174" i="9"/>
  <c r="V294" i="9"/>
  <c r="V168" i="9"/>
  <c r="V161" i="9"/>
  <c r="V195" i="9"/>
  <c r="V252" i="9"/>
  <c r="W68" i="9"/>
  <c r="W132" i="9"/>
  <c r="V172" i="9"/>
  <c r="V113" i="9"/>
  <c r="W18" i="9"/>
  <c r="W218" i="9"/>
  <c r="V282" i="9"/>
  <c r="W95" i="9"/>
  <c r="W263" i="9"/>
  <c r="V128" i="9"/>
  <c r="V192" i="9"/>
  <c r="W304" i="9"/>
  <c r="W297" i="9"/>
  <c r="W103" i="9"/>
  <c r="W176" i="9"/>
  <c r="W209" i="9"/>
  <c r="V29" i="9"/>
  <c r="V85" i="9"/>
  <c r="W133" i="9"/>
  <c r="V181" i="9"/>
  <c r="V197" i="9"/>
  <c r="W22" i="9"/>
  <c r="W86" i="9"/>
  <c r="W158" i="9"/>
  <c r="V71" i="9"/>
  <c r="W191" i="9"/>
  <c r="V64" i="9"/>
  <c r="W168" i="9"/>
  <c r="V185" i="9"/>
  <c r="W123" i="9"/>
  <c r="V217" i="9"/>
  <c r="V267" i="9"/>
  <c r="V260" i="9"/>
  <c r="W259" i="9"/>
  <c r="W27" i="9"/>
  <c r="V99" i="9"/>
  <c r="V131" i="9"/>
  <c r="V163" i="9"/>
  <c r="W28" i="9"/>
  <c r="V68" i="9"/>
  <c r="W92" i="9"/>
  <c r="V132" i="9"/>
  <c r="W156" i="9"/>
  <c r="W236" i="9"/>
  <c r="W268" i="9"/>
  <c r="V65" i="9"/>
  <c r="W17" i="9"/>
  <c r="V41" i="9"/>
  <c r="W65" i="9"/>
  <c r="W89" i="9"/>
  <c r="W113" i="9"/>
  <c r="V169" i="9"/>
  <c r="W217" i="9"/>
  <c r="V74" i="9"/>
  <c r="W66" i="9"/>
  <c r="W90" i="9"/>
  <c r="V114" i="9"/>
  <c r="V154" i="9"/>
  <c r="V178" i="9"/>
  <c r="V218" i="9"/>
  <c r="W242" i="9"/>
  <c r="V306" i="9"/>
  <c r="V55" i="9"/>
  <c r="W175" i="9"/>
  <c r="W128" i="9"/>
  <c r="V256" i="9"/>
  <c r="W193" i="9"/>
  <c r="V173" i="9"/>
  <c r="V281" i="9"/>
  <c r="W215" i="9"/>
  <c r="W24" i="9"/>
  <c r="V96" i="9"/>
  <c r="V200" i="9"/>
  <c r="W248" i="9"/>
  <c r="V133" i="9"/>
  <c r="W69" i="9"/>
  <c r="W117" i="9"/>
  <c r="W157" i="9"/>
  <c r="W181" i="9"/>
  <c r="V237" i="9"/>
  <c r="V301" i="9"/>
  <c r="W46" i="9"/>
  <c r="V70" i="9"/>
  <c r="V110" i="9"/>
  <c r="V126" i="9"/>
  <c r="W142" i="9"/>
  <c r="V198" i="9"/>
  <c r="W254" i="9"/>
  <c r="W278" i="9"/>
  <c r="W127" i="9"/>
  <c r="W295" i="9"/>
  <c r="W64" i="9"/>
  <c r="V120" i="9"/>
  <c r="W240" i="9"/>
  <c r="W185" i="9"/>
  <c r="W293" i="9"/>
  <c r="V239" i="9"/>
  <c r="V233" i="9"/>
  <c r="V129" i="9"/>
  <c r="W284" i="9"/>
  <c r="V244" i="9"/>
  <c r="V43" i="9"/>
  <c r="V155" i="9"/>
  <c r="V84" i="9"/>
  <c r="W108" i="9"/>
  <c r="W172" i="9"/>
  <c r="W260" i="9"/>
  <c r="W57" i="9"/>
  <c r="W161" i="9"/>
  <c r="V130" i="9"/>
  <c r="W194" i="9"/>
  <c r="W258" i="9"/>
  <c r="W39" i="9"/>
  <c r="V103" i="9"/>
  <c r="V248" i="9"/>
  <c r="V45" i="9"/>
  <c r="W197" i="9"/>
  <c r="W269" i="9"/>
  <c r="V158" i="9"/>
  <c r="V214" i="9"/>
  <c r="V230" i="9"/>
  <c r="W270" i="9"/>
  <c r="V240" i="9"/>
  <c r="W288" i="9"/>
  <c r="V201" i="9"/>
  <c r="V215" i="9"/>
  <c r="V49" i="9"/>
  <c r="V259" i="9"/>
  <c r="V188" i="9"/>
  <c r="W115" i="9"/>
  <c r="W243" i="9"/>
  <c r="V67" i="9"/>
  <c r="V44" i="9"/>
  <c r="V108" i="9"/>
  <c r="W204" i="9"/>
  <c r="V17" i="9"/>
  <c r="W33" i="9"/>
  <c r="W81" i="9"/>
  <c r="W137" i="9"/>
  <c r="V24" i="9"/>
  <c r="W42" i="9"/>
  <c r="V66" i="9"/>
  <c r="V90" i="9"/>
  <c r="W130" i="9"/>
  <c r="W154" i="9"/>
  <c r="V194" i="9"/>
  <c r="V258" i="9"/>
  <c r="W306" i="9"/>
  <c r="W56" i="9"/>
  <c r="V87" i="9"/>
  <c r="V40" i="9"/>
  <c r="V157" i="9"/>
  <c r="W253" i="9"/>
  <c r="W301" i="9"/>
  <c r="W70" i="9"/>
  <c r="V142" i="9"/>
  <c r="W198" i="9"/>
  <c r="V254" i="9"/>
  <c r="W294" i="9"/>
  <c r="V127" i="9"/>
  <c r="W271" i="9"/>
  <c r="W112" i="9"/>
  <c r="W305" i="9"/>
  <c r="W99" i="9"/>
  <c r="V273" i="9"/>
  <c r="V223" i="9"/>
  <c r="V97" i="9"/>
  <c r="V203" i="9"/>
  <c r="V196" i="9"/>
  <c r="W131" i="9"/>
  <c r="W51" i="9"/>
  <c r="V211" i="9"/>
  <c r="V275" i="9"/>
  <c r="V204" i="9"/>
  <c r="V268" i="9"/>
  <c r="W147" i="9"/>
  <c r="W275" i="9"/>
  <c r="V27" i="9"/>
  <c r="V51" i="9"/>
  <c r="W75" i="9"/>
  <c r="V28" i="9"/>
  <c r="W52" i="9"/>
  <c r="V92" i="9"/>
  <c r="W116" i="9"/>
  <c r="V156" i="9"/>
  <c r="W180" i="9"/>
  <c r="W212" i="9"/>
  <c r="V111" i="9"/>
  <c r="W41" i="9"/>
  <c r="V145" i="9"/>
  <c r="W169" i="9"/>
  <c r="V119" i="9"/>
  <c r="W26" i="9"/>
  <c r="V50" i="9"/>
  <c r="W114" i="9"/>
  <c r="W138" i="9"/>
  <c r="W178" i="9"/>
  <c r="W202" i="9"/>
  <c r="V242" i="9"/>
  <c r="W266" i="9"/>
  <c r="W290" i="9"/>
  <c r="W119" i="9"/>
  <c r="W199" i="9"/>
  <c r="V80" i="9"/>
  <c r="V144" i="9"/>
  <c r="W192" i="9"/>
  <c r="W256" i="9"/>
  <c r="V207" i="9"/>
  <c r="V23" i="9"/>
  <c r="V135" i="9"/>
  <c r="V48" i="9"/>
  <c r="W96" i="9"/>
  <c r="W200" i="9"/>
  <c r="V272" i="9"/>
  <c r="W225" i="9"/>
  <c r="V305" i="9"/>
  <c r="W53" i="9"/>
  <c r="V69" i="9"/>
  <c r="W93" i="9"/>
  <c r="V117" i="9"/>
  <c r="W141" i="9"/>
  <c r="V221" i="9"/>
  <c r="W237" i="9"/>
  <c r="V277" i="9"/>
  <c r="V46" i="9"/>
  <c r="W94" i="9"/>
  <c r="W126" i="9"/>
  <c r="W182" i="9"/>
  <c r="V222" i="9"/>
  <c r="V238" i="9"/>
  <c r="V278" i="9"/>
  <c r="W71" i="9"/>
  <c r="W207" i="9"/>
  <c r="V264" i="9"/>
  <c r="V26" i="9"/>
  <c r="W251" i="9"/>
  <c r="V255" i="9"/>
  <c r="V297" i="9"/>
  <c r="V209" i="9"/>
  <c r="V251" i="9"/>
  <c r="V19" i="9"/>
  <c r="V123" i="9"/>
  <c r="W44" i="9"/>
  <c r="V148" i="9"/>
  <c r="V289" i="9"/>
  <c r="V137" i="9"/>
  <c r="V42" i="9"/>
  <c r="V170" i="9"/>
  <c r="V234" i="9"/>
  <c r="W159" i="9"/>
  <c r="W109" i="9"/>
  <c r="V253" i="9"/>
  <c r="W83" i="9"/>
  <c r="V283" i="9"/>
  <c r="V107" i="9"/>
  <c r="V25" i="9"/>
  <c r="W97" i="9"/>
  <c r="W145" i="9"/>
  <c r="V199" i="9"/>
  <c r="W50" i="9"/>
  <c r="V98" i="9"/>
  <c r="V138" i="9"/>
  <c r="V202" i="9"/>
  <c r="V266" i="9"/>
  <c r="W55" i="9"/>
  <c r="W287" i="9"/>
  <c r="V216" i="9"/>
  <c r="V165" i="9"/>
  <c r="W23" i="9"/>
  <c r="W48" i="9"/>
  <c r="V53" i="9"/>
  <c r="V205" i="9"/>
  <c r="V206" i="9"/>
  <c r="W151" i="9"/>
  <c r="V88" i="9"/>
  <c r="W184" i="9"/>
  <c r="W187" i="9"/>
  <c r="V191" i="9"/>
  <c r="V227" i="9"/>
  <c r="V291" i="9"/>
  <c r="V220" i="9"/>
  <c r="V284" i="9"/>
  <c r="W179" i="9"/>
  <c r="V180" i="9"/>
  <c r="V35" i="9"/>
  <c r="W59" i="9"/>
  <c r="V36" i="9"/>
  <c r="V76" i="9"/>
  <c r="W100" i="9"/>
  <c r="V140" i="9"/>
  <c r="W164" i="9"/>
  <c r="W188" i="9"/>
  <c r="W220" i="9"/>
  <c r="V193" i="9"/>
  <c r="W49" i="9"/>
  <c r="W73" i="9"/>
  <c r="V177" i="9"/>
  <c r="V231" i="9"/>
  <c r="V34" i="9"/>
  <c r="W98" i="9"/>
  <c r="W122" i="9"/>
  <c r="W162" i="9"/>
  <c r="W186" i="9"/>
  <c r="V226" i="9"/>
  <c r="W250" i="9"/>
  <c r="W31" i="9"/>
  <c r="W79" i="9"/>
  <c r="W143" i="9"/>
  <c r="V32" i="9"/>
  <c r="W144" i="9"/>
  <c r="V184" i="9"/>
  <c r="V303" i="9"/>
  <c r="W136" i="9"/>
  <c r="V224" i="9"/>
  <c r="W272" i="9"/>
  <c r="W257" i="9"/>
  <c r="W21" i="9"/>
  <c r="W37" i="9"/>
  <c r="V125" i="9"/>
  <c r="W189" i="9"/>
  <c r="W205" i="9"/>
  <c r="W245" i="9"/>
  <c r="V261" i="9"/>
  <c r="V285" i="9"/>
  <c r="W54" i="9"/>
  <c r="W30" i="9"/>
  <c r="V78" i="9"/>
  <c r="W150" i="9"/>
  <c r="V166" i="9"/>
  <c r="W206" i="9"/>
  <c r="V286" i="9"/>
  <c r="V167" i="9"/>
  <c r="W16" i="9"/>
  <c r="W88" i="9"/>
  <c r="V152" i="9"/>
  <c r="V208" i="9"/>
  <c r="W292" i="9"/>
  <c r="W203" i="9"/>
  <c r="V141" i="9"/>
  <c r="V79" i="9"/>
  <c r="V287" i="9"/>
  <c r="W267" i="9"/>
  <c r="V265" i="9"/>
  <c r="W299" i="9"/>
  <c r="W67" i="9"/>
  <c r="V20" i="9"/>
  <c r="V18" i="9"/>
  <c r="W82" i="9"/>
  <c r="V95" i="9"/>
  <c r="W160" i="9"/>
  <c r="W303" i="9"/>
  <c r="W29" i="9"/>
  <c r="V213" i="9"/>
  <c r="V212" i="9"/>
  <c r="W163" i="9"/>
  <c r="V139" i="9"/>
  <c r="V171" i="9"/>
  <c r="V52" i="9"/>
  <c r="W140" i="9"/>
  <c r="W121" i="9"/>
  <c r="W241" i="9"/>
  <c r="W74" i="9"/>
  <c r="W226" i="9"/>
  <c r="V290" i="9"/>
  <c r="W80" i="9"/>
  <c r="W233" i="9"/>
  <c r="W255" i="9"/>
  <c r="V136" i="9"/>
  <c r="V37" i="9"/>
  <c r="V189" i="9"/>
  <c r="W221" i="9"/>
  <c r="W261" i="9"/>
  <c r="V30" i="9"/>
  <c r="V94" i="9"/>
  <c r="W238" i="9"/>
  <c r="V302" i="9"/>
  <c r="W231" i="9"/>
  <c r="W264" i="9"/>
  <c r="V241" i="9"/>
  <c r="W20" i="9"/>
  <c r="W283" i="9"/>
  <c r="V235" i="9"/>
  <c r="V299" i="9"/>
  <c r="V228" i="9"/>
  <c r="V292" i="9"/>
  <c r="W195" i="9"/>
  <c r="W15" i="9"/>
  <c r="V59" i="9"/>
  <c r="V83" i="9"/>
  <c r="V115" i="9"/>
  <c r="V147" i="9"/>
  <c r="V179" i="9"/>
  <c r="W36" i="9"/>
  <c r="W60" i="9"/>
  <c r="V100" i="9"/>
  <c r="W124" i="9"/>
  <c r="V164" i="9"/>
  <c r="W252" i="9"/>
  <c r="V225" i="9"/>
  <c r="W25" i="9"/>
  <c r="V105" i="9"/>
  <c r="W129" i="9"/>
  <c r="W153" i="9"/>
  <c r="W177" i="9"/>
  <c r="W273" i="9"/>
  <c r="V263" i="9"/>
  <c r="W34" i="9"/>
  <c r="V58" i="9"/>
  <c r="V82" i="9"/>
  <c r="V122" i="9"/>
  <c r="V146" i="9"/>
  <c r="V186" i="9"/>
  <c r="W210" i="9"/>
  <c r="V250" i="9"/>
  <c r="W274" i="9"/>
  <c r="W298" i="9"/>
  <c r="V159" i="9"/>
  <c r="W223" i="9"/>
  <c r="V104" i="9"/>
  <c r="V160" i="9"/>
  <c r="W216" i="9"/>
  <c r="W280" i="9"/>
  <c r="W265" i="9"/>
  <c r="V249" i="9"/>
  <c r="W63" i="9"/>
  <c r="V183" i="9"/>
  <c r="W279" i="9"/>
  <c r="V72" i="9"/>
  <c r="V296" i="9"/>
  <c r="V21" i="9"/>
  <c r="W61" i="9"/>
  <c r="W77" i="9"/>
  <c r="W101" i="9"/>
  <c r="W125" i="9"/>
  <c r="W149" i="9"/>
  <c r="W173" i="9"/>
  <c r="W229" i="9"/>
  <c r="V245" i="9"/>
  <c r="W285" i="9"/>
  <c r="V182" i="9"/>
  <c r="V62" i="9"/>
  <c r="W78" i="9"/>
  <c r="W102" i="9"/>
  <c r="W118" i="9"/>
  <c r="W134" i="9"/>
  <c r="V150" i="9"/>
  <c r="V190" i="9"/>
  <c r="W246" i="9"/>
  <c r="W286" i="9"/>
  <c r="V47" i="9"/>
  <c r="W167" i="9"/>
  <c r="V288" i="9"/>
  <c r="W139" i="9"/>
  <c r="V151" i="9"/>
  <c r="V143" i="9"/>
  <c r="V89" i="9"/>
  <c r="W227" i="9"/>
  <c r="V91" i="9"/>
  <c r="W262" i="9"/>
  <c r="W106" i="9"/>
  <c r="V56" i="9"/>
  <c r="V38" i="9"/>
  <c r="V22" i="9"/>
  <c r="V219" i="9"/>
  <c r="V276" i="9"/>
  <c r="W300" i="9"/>
  <c r="V75" i="9"/>
  <c r="W76" i="9"/>
  <c r="V116" i="9"/>
  <c r="W244" i="9"/>
  <c r="V153" i="9"/>
  <c r="V73" i="9"/>
  <c r="V162" i="9"/>
  <c r="V31" i="9"/>
  <c r="V280" i="9"/>
  <c r="V271" i="9"/>
  <c r="W135" i="9"/>
  <c r="V93" i="9"/>
  <c r="W165" i="9"/>
  <c r="W110" i="9"/>
  <c r="W166" i="9"/>
  <c r="W222" i="9"/>
  <c r="V262" i="9"/>
  <c r="W87" i="9"/>
  <c r="V16" i="9"/>
  <c r="W120" i="9"/>
  <c r="W249" i="9"/>
  <c r="W282" i="9"/>
  <c r="W307" i="9"/>
  <c r="V279" i="9"/>
  <c r="W91" i="9"/>
  <c r="V243" i="9"/>
  <c r="V307" i="9"/>
  <c r="V236" i="9"/>
  <c r="V300" i="9"/>
  <c r="W211" i="9"/>
  <c r="W19" i="9"/>
  <c r="W43" i="9"/>
  <c r="W276" i="9"/>
  <c r="V60" i="9"/>
  <c r="W84" i="9"/>
  <c r="V124" i="9"/>
  <c r="W148" i="9"/>
  <c r="W196" i="9"/>
  <c r="W228" i="9"/>
  <c r="V257" i="9"/>
  <c r="V33" i="9"/>
  <c r="V57" i="9"/>
  <c r="V81" i="9"/>
  <c r="W105" i="9"/>
  <c r="V295" i="9"/>
  <c r="W58" i="9"/>
  <c r="V106" i="9"/>
  <c r="W146" i="9"/>
  <c r="W170" i="9"/>
  <c r="V210" i="9"/>
  <c r="W234" i="9"/>
  <c r="V274" i="9"/>
  <c r="V298" i="9"/>
  <c r="V39" i="9"/>
  <c r="W32" i="9"/>
  <c r="W104" i="9"/>
  <c r="V232" i="9"/>
  <c r="V304" i="9"/>
  <c r="W277" i="9"/>
  <c r="V293" i="9"/>
  <c r="W72" i="9"/>
  <c r="V176" i="9"/>
  <c r="W224" i="9"/>
  <c r="W296" i="9"/>
  <c r="W289" i="9"/>
  <c r="W45" i="9"/>
  <c r="V61" i="9"/>
  <c r="V77" i="9"/>
  <c r="V149" i="9"/>
  <c r="W213" i="9"/>
  <c r="V229" i="9"/>
  <c r="V269" i="9"/>
  <c r="V247" i="9"/>
  <c r="W38" i="9"/>
  <c r="W62" i="9"/>
  <c r="V102" i="9"/>
  <c r="V118" i="9"/>
  <c r="V134" i="9"/>
  <c r="V174" i="9"/>
  <c r="W190" i="9"/>
  <c r="W214" i="9"/>
  <c r="W230" i="9"/>
  <c r="V246" i="9"/>
  <c r="V270" i="9"/>
  <c r="W47" i="9"/>
  <c r="W111" i="9"/>
  <c r="W247" i="9"/>
  <c r="W40" i="9"/>
  <c r="V112" i="9"/>
  <c r="W152" i="9"/>
  <c r="W208" i="9"/>
  <c r="W281" i="9"/>
  <c r="V63" i="9"/>
  <c r="W219" i="9"/>
  <c r="W302" i="9"/>
  <c r="V175" i="9"/>
  <c r="V121" i="9"/>
  <c r="V15" i="9"/>
  <c r="Y128" i="9"/>
  <c r="Y275" i="9"/>
  <c r="Y62" i="9"/>
  <c r="Y235" i="9"/>
  <c r="Y211" i="9"/>
  <c r="I10" i="9"/>
  <c r="Y210" i="9"/>
  <c r="Y256" i="9"/>
  <c r="Y140" i="9"/>
  <c r="Y42" i="9"/>
  <c r="Y143" i="9"/>
  <c r="Y63" i="9"/>
  <c r="Y248" i="9"/>
  <c r="Y141" i="9"/>
  <c r="Y245" i="9"/>
  <c r="Y166" i="9"/>
  <c r="Y238" i="9"/>
  <c r="Y127" i="9"/>
  <c r="Y35" i="9"/>
  <c r="Y51" i="9"/>
  <c r="Y67" i="9"/>
  <c r="Y91" i="9"/>
  <c r="Y115" i="9"/>
  <c r="Y227" i="9"/>
  <c r="Y28" i="9"/>
  <c r="Y60" i="9"/>
  <c r="Y76" i="9"/>
  <c r="Y92" i="9"/>
  <c r="Y196" i="9"/>
  <c r="Y236" i="9"/>
  <c r="Y284" i="9"/>
  <c r="Y41" i="9"/>
  <c r="Y81" i="9"/>
  <c r="Y97" i="9"/>
  <c r="Y113" i="9"/>
  <c r="Y169" i="9"/>
  <c r="Y273" i="9"/>
  <c r="Y82" i="9"/>
  <c r="Y290" i="9"/>
  <c r="Y306" i="9"/>
  <c r="Y39" i="9"/>
  <c r="Y95" i="9"/>
  <c r="Y239" i="9"/>
  <c r="Y160" i="9"/>
  <c r="Y216" i="9"/>
  <c r="Y24" i="9"/>
  <c r="Y200" i="9"/>
  <c r="Y296" i="9"/>
  <c r="Y29" i="9"/>
  <c r="Y109" i="9"/>
  <c r="Y125" i="9"/>
  <c r="Y157" i="9"/>
  <c r="Y261" i="9"/>
  <c r="Y277" i="9"/>
  <c r="Y126" i="9"/>
  <c r="Y198" i="9"/>
  <c r="Y214" i="9"/>
  <c r="Y208" i="9"/>
  <c r="Y281" i="9"/>
  <c r="Y93" i="9"/>
  <c r="Y172" i="9"/>
  <c r="Y15" i="9"/>
  <c r="Y304" i="9"/>
  <c r="Y255" i="9"/>
  <c r="Y110" i="9"/>
  <c r="Y182" i="9"/>
  <c r="Y254" i="9"/>
  <c r="Y71" i="9"/>
  <c r="Y171" i="9"/>
  <c r="Y220" i="9"/>
  <c r="Y260" i="9"/>
  <c r="Y153" i="9"/>
  <c r="Y258" i="9"/>
  <c r="Y274" i="9"/>
  <c r="Y32" i="9"/>
  <c r="Y72" i="9"/>
  <c r="Y136" i="9"/>
  <c r="Y257" i="9"/>
  <c r="Y205" i="9"/>
  <c r="Y301" i="9"/>
  <c r="Y70" i="9"/>
  <c r="Y102" i="9"/>
  <c r="Y142" i="9"/>
  <c r="Y167" i="9"/>
  <c r="Y120" i="9"/>
  <c r="Y264" i="9"/>
  <c r="Y185" i="9"/>
  <c r="Y77" i="9"/>
  <c r="U11" i="9"/>
  <c r="Y195" i="9"/>
  <c r="Y251" i="9"/>
  <c r="Y163" i="9"/>
  <c r="Y156" i="9"/>
  <c r="Y57" i="9"/>
  <c r="Y201" i="9"/>
  <c r="Y79" i="9"/>
  <c r="Y56" i="9"/>
  <c r="Y233" i="9"/>
  <c r="Y135" i="9"/>
  <c r="Y189" i="9"/>
  <c r="Y302" i="9"/>
  <c r="Y16" i="9"/>
  <c r="U10" i="9"/>
  <c r="Y19" i="9"/>
  <c r="Y123" i="9"/>
  <c r="Y147" i="9"/>
  <c r="Y243" i="9"/>
  <c r="Y283" i="9"/>
  <c r="Y180" i="9"/>
  <c r="Y33" i="9"/>
  <c r="Y65" i="9"/>
  <c r="Y137" i="9"/>
  <c r="Y217" i="9"/>
  <c r="Y98" i="9"/>
  <c r="Y114" i="9"/>
  <c r="Y130" i="9"/>
  <c r="Y146" i="9"/>
  <c r="Y162" i="9"/>
  <c r="Y178" i="9"/>
  <c r="Y194" i="9"/>
  <c r="Y226" i="9"/>
  <c r="Y242" i="9"/>
  <c r="Y265" i="9"/>
  <c r="Y183" i="9"/>
  <c r="Y279" i="9"/>
  <c r="Y96" i="9"/>
  <c r="Y224" i="9"/>
  <c r="Y221" i="9"/>
  <c r="Y22" i="9"/>
  <c r="Y158" i="9"/>
  <c r="Y230" i="9"/>
  <c r="Y262" i="9"/>
  <c r="Y191" i="9"/>
  <c r="Y231" i="9"/>
  <c r="Y40" i="9"/>
  <c r="Y88" i="9"/>
  <c r="Y168" i="9"/>
  <c r="Y37" i="9"/>
  <c r="Y61" i="9"/>
  <c r="Y44" i="9"/>
  <c r="Y148" i="9"/>
  <c r="Y149" i="9"/>
  <c r="Y86" i="9"/>
  <c r="Y187" i="9"/>
  <c r="Y25" i="9"/>
  <c r="Y58" i="9"/>
  <c r="Y46" i="9"/>
  <c r="Y75" i="9"/>
  <c r="Y99" i="9"/>
  <c r="Y203" i="9"/>
  <c r="Y100" i="9"/>
  <c r="Y116" i="9"/>
  <c r="Y132" i="9"/>
  <c r="Y164" i="9"/>
  <c r="Y204" i="9"/>
  <c r="Y244" i="9"/>
  <c r="Y292" i="9"/>
  <c r="Y49" i="9"/>
  <c r="Y121" i="9"/>
  <c r="Y50" i="9"/>
  <c r="Y66" i="9"/>
  <c r="Y55" i="9"/>
  <c r="Y159" i="9"/>
  <c r="Y199" i="9"/>
  <c r="Y80" i="9"/>
  <c r="Y280" i="9"/>
  <c r="Y103" i="9"/>
  <c r="Y176" i="9"/>
  <c r="Y272" i="9"/>
  <c r="Y209" i="9"/>
  <c r="Y165" i="9"/>
  <c r="Y181" i="9"/>
  <c r="Y237" i="9"/>
  <c r="Y253" i="9"/>
  <c r="Y118" i="9"/>
  <c r="Y174" i="9"/>
  <c r="Y246" i="9"/>
  <c r="Y278" i="9"/>
  <c r="Y294" i="9"/>
  <c r="Y87" i="9"/>
  <c r="Y295" i="9"/>
  <c r="Y240" i="9"/>
  <c r="Y305" i="9"/>
  <c r="Y101" i="9"/>
  <c r="Y30" i="9"/>
  <c r="Y23" i="9"/>
  <c r="Y26" i="9"/>
  <c r="Y154" i="9"/>
  <c r="Y124" i="9"/>
  <c r="Y69" i="9"/>
  <c r="Y286" i="9"/>
  <c r="Y271" i="9"/>
  <c r="Y43" i="9"/>
  <c r="Y59" i="9"/>
  <c r="Y155" i="9"/>
  <c r="Y179" i="9"/>
  <c r="Y291" i="9"/>
  <c r="Y20" i="9"/>
  <c r="Y36" i="9"/>
  <c r="Y52" i="9"/>
  <c r="Y68" i="9"/>
  <c r="Y84" i="9"/>
  <c r="Y228" i="9"/>
  <c r="Y268" i="9"/>
  <c r="Y17" i="9"/>
  <c r="Y105" i="9"/>
  <c r="Y161" i="9"/>
  <c r="Y177" i="9"/>
  <c r="Y18" i="9"/>
  <c r="Y282" i="9"/>
  <c r="Y298" i="9"/>
  <c r="Y31" i="9"/>
  <c r="Y223" i="9"/>
  <c r="Y263" i="9"/>
  <c r="Y144" i="9"/>
  <c r="Y192" i="9"/>
  <c r="Y193" i="9"/>
  <c r="Y215" i="9"/>
  <c r="Y289" i="9"/>
  <c r="Y117" i="9"/>
  <c r="Y133" i="9"/>
  <c r="Y269" i="9"/>
  <c r="Y285" i="9"/>
  <c r="Y190" i="9"/>
  <c r="Y206" i="9"/>
  <c r="Y47" i="9"/>
  <c r="Y111" i="9"/>
  <c r="Y151" i="9"/>
  <c r="Y247" i="9"/>
  <c r="Y112" i="9"/>
  <c r="Y184" i="9"/>
  <c r="Y288" i="9"/>
  <c r="Y249" i="9"/>
  <c r="U13" i="9"/>
  <c r="Y21" i="9"/>
  <c r="Y45" i="9"/>
  <c r="Y85" i="9"/>
  <c r="Y54" i="9"/>
  <c r="Y266" i="9"/>
  <c r="Y267" i="9"/>
  <c r="Y197" i="9"/>
  <c r="Y27" i="9"/>
  <c r="Y107" i="9"/>
  <c r="Y131" i="9"/>
  <c r="Y89" i="9"/>
  <c r="Y241" i="9"/>
  <c r="Y250" i="9"/>
  <c r="Y119" i="9"/>
  <c r="Y287" i="9"/>
  <c r="Y293" i="9"/>
  <c r="Y303" i="9"/>
  <c r="Y48" i="9"/>
  <c r="Y213" i="9"/>
  <c r="Y94" i="9"/>
  <c r="Y134" i="9"/>
  <c r="Y222" i="9"/>
  <c r="Y152" i="9"/>
  <c r="Y38" i="9"/>
  <c r="Y74" i="9"/>
  <c r="Y188" i="9"/>
  <c r="Y139" i="9"/>
  <c r="Y104" i="9"/>
  <c r="Y270" i="9"/>
  <c r="Y108" i="9"/>
  <c r="Y83" i="9"/>
  <c r="Y219" i="9"/>
  <c r="Y259" i="9"/>
  <c r="Y307" i="9"/>
  <c r="Y212" i="9"/>
  <c r="Y252" i="9"/>
  <c r="Y276" i="9"/>
  <c r="Y73" i="9"/>
  <c r="Y129" i="9"/>
  <c r="Y145" i="9"/>
  <c r="Y90" i="9"/>
  <c r="Y106" i="9"/>
  <c r="Y122" i="9"/>
  <c r="Y138" i="9"/>
  <c r="Y170" i="9"/>
  <c r="Y186" i="9"/>
  <c r="Y202" i="9"/>
  <c r="Y218" i="9"/>
  <c r="Y234" i="9"/>
  <c r="Y175" i="9"/>
  <c r="Y232" i="9"/>
  <c r="Y297" i="9"/>
  <c r="Y225" i="9"/>
  <c r="Y53" i="9"/>
  <c r="Y173" i="9"/>
  <c r="Y229" i="9"/>
  <c r="Y150" i="9"/>
  <c r="Y207" i="9"/>
  <c r="Y64" i="9"/>
  <c r="Y78" i="9"/>
  <c r="Y34" i="9"/>
  <c r="Y300" i="9"/>
  <c r="Y299" i="9"/>
  <c r="I13" i="9"/>
  <c r="J10" i="9"/>
  <c r="J13" i="9"/>
  <c r="J11" i="9"/>
  <c r="K10" i="9"/>
  <c r="K13" i="9"/>
  <c r="K11" i="9"/>
  <c r="M10" i="9"/>
  <c r="M13" i="9"/>
  <c r="M11" i="9"/>
  <c r="H12" i="9"/>
  <c r="I11" i="9"/>
  <c r="W10" i="9" l="1"/>
  <c r="V10" i="9"/>
  <c r="W13" i="9"/>
  <c r="V11" i="9"/>
  <c r="V13" i="9"/>
  <c r="W11" i="9"/>
  <c r="I12" i="9"/>
  <c r="AH15" i="9"/>
  <c r="Y13" i="9"/>
  <c r="Y11" i="9"/>
  <c r="Y10" i="9"/>
  <c r="N13" i="9"/>
  <c r="N11" i="9"/>
  <c r="U12" i="9"/>
  <c r="N10" i="9"/>
  <c r="O10" i="9"/>
  <c r="O11" i="9"/>
  <c r="O13" i="9"/>
  <c r="M12" i="9"/>
  <c r="K12" i="9"/>
  <c r="J12" i="9"/>
  <c r="V12" i="9" l="1"/>
  <c r="W12" i="9"/>
  <c r="Y12" i="9"/>
  <c r="N12" i="9"/>
  <c r="O12" i="9"/>
  <c r="P52" i="9" l="1"/>
  <c r="T52" i="9"/>
  <c r="R52" i="9"/>
  <c r="Q52" i="9"/>
  <c r="P92" i="9"/>
  <c r="T92" i="9"/>
  <c r="Q92" i="9"/>
  <c r="R92" i="9"/>
  <c r="P140" i="9"/>
  <c r="Q140" i="9"/>
  <c r="R140" i="9"/>
  <c r="T140" i="9"/>
  <c r="P172" i="9"/>
  <c r="T172" i="9"/>
  <c r="Q172" i="9"/>
  <c r="R172" i="9"/>
  <c r="P212" i="9"/>
  <c r="T212" i="9"/>
  <c r="Q212" i="9"/>
  <c r="R212" i="9"/>
  <c r="P244" i="9"/>
  <c r="T244" i="9"/>
  <c r="Q244" i="9"/>
  <c r="R244" i="9"/>
  <c r="P260" i="9"/>
  <c r="T260" i="9"/>
  <c r="Q260" i="9"/>
  <c r="R260" i="9"/>
  <c r="P29" i="9"/>
  <c r="R29" i="9"/>
  <c r="Q29" i="9"/>
  <c r="T29" i="9"/>
  <c r="P61" i="9"/>
  <c r="T61" i="9"/>
  <c r="R61" i="9"/>
  <c r="Q61" i="9"/>
  <c r="P69" i="9"/>
  <c r="T69" i="9"/>
  <c r="Q69" i="9"/>
  <c r="R69" i="9"/>
  <c r="P77" i="9"/>
  <c r="T77" i="9"/>
  <c r="R77" i="9"/>
  <c r="Q77" i="9"/>
  <c r="P85" i="9"/>
  <c r="R85" i="9"/>
  <c r="Q85" i="9"/>
  <c r="T85" i="9"/>
  <c r="P93" i="9"/>
  <c r="T93" i="9"/>
  <c r="R93" i="9"/>
  <c r="Q93" i="9"/>
  <c r="P101" i="9"/>
  <c r="Q101" i="9"/>
  <c r="R101" i="9"/>
  <c r="T101" i="9"/>
  <c r="P109" i="9"/>
  <c r="Q109" i="9"/>
  <c r="R109" i="9"/>
  <c r="T109" i="9"/>
  <c r="P117" i="9"/>
  <c r="R117" i="9"/>
  <c r="T117" i="9"/>
  <c r="Q117" i="9"/>
  <c r="P125" i="9"/>
  <c r="Q125" i="9"/>
  <c r="R125" i="9"/>
  <c r="T125" i="9"/>
  <c r="P133" i="9"/>
  <c r="R133" i="9"/>
  <c r="Q133" i="9"/>
  <c r="T133" i="9"/>
  <c r="P141" i="9"/>
  <c r="T141" i="9"/>
  <c r="R141" i="9"/>
  <c r="Q141" i="9"/>
  <c r="P149" i="9"/>
  <c r="T149" i="9"/>
  <c r="Q149" i="9"/>
  <c r="R149" i="9"/>
  <c r="P157" i="9"/>
  <c r="T157" i="9"/>
  <c r="R157" i="9"/>
  <c r="Q157" i="9"/>
  <c r="P165" i="9"/>
  <c r="T165" i="9"/>
  <c r="Q165" i="9"/>
  <c r="R165" i="9"/>
  <c r="P173" i="9"/>
  <c r="T173" i="9"/>
  <c r="Q173" i="9"/>
  <c r="R173" i="9"/>
  <c r="P181" i="9"/>
  <c r="T181" i="9"/>
  <c r="Q181" i="9"/>
  <c r="R181" i="9"/>
  <c r="P189" i="9"/>
  <c r="T189" i="9"/>
  <c r="R189" i="9"/>
  <c r="Q189" i="9"/>
  <c r="P197" i="9"/>
  <c r="Q197" i="9"/>
  <c r="T197" i="9"/>
  <c r="R197" i="9"/>
  <c r="P205" i="9"/>
  <c r="T205" i="9"/>
  <c r="Q205" i="9"/>
  <c r="R205" i="9"/>
  <c r="P213" i="9"/>
  <c r="T213" i="9"/>
  <c r="Q213" i="9"/>
  <c r="R213" i="9"/>
  <c r="P221" i="9"/>
  <c r="R221" i="9"/>
  <c r="T221" i="9"/>
  <c r="Q221" i="9"/>
  <c r="P229" i="9"/>
  <c r="T229" i="9"/>
  <c r="R229" i="9"/>
  <c r="Q229" i="9"/>
  <c r="P237" i="9"/>
  <c r="Q237" i="9"/>
  <c r="T237" i="9"/>
  <c r="R237" i="9"/>
  <c r="P245" i="9"/>
  <c r="T245" i="9"/>
  <c r="R245" i="9"/>
  <c r="Q245" i="9"/>
  <c r="P253" i="9"/>
  <c r="T253" i="9"/>
  <c r="R253" i="9"/>
  <c r="Q253" i="9"/>
  <c r="P261" i="9"/>
  <c r="Q261" i="9"/>
  <c r="R261" i="9"/>
  <c r="T261" i="9"/>
  <c r="P269" i="9"/>
  <c r="T269" i="9"/>
  <c r="R269" i="9"/>
  <c r="Q269" i="9"/>
  <c r="P277" i="9"/>
  <c r="T277" i="9"/>
  <c r="Q277" i="9"/>
  <c r="R277" i="9"/>
  <c r="P285" i="9"/>
  <c r="T285" i="9"/>
  <c r="Q285" i="9"/>
  <c r="R285" i="9"/>
  <c r="P293" i="9"/>
  <c r="R293" i="9"/>
  <c r="T293" i="9"/>
  <c r="Q293" i="9"/>
  <c r="P301" i="9"/>
  <c r="T301" i="9"/>
  <c r="Q301" i="9"/>
  <c r="R301" i="9"/>
  <c r="P44" i="9"/>
  <c r="T44" i="9"/>
  <c r="Q44" i="9"/>
  <c r="R44" i="9"/>
  <c r="P84" i="9"/>
  <c r="T84" i="9"/>
  <c r="Q84" i="9"/>
  <c r="R84" i="9"/>
  <c r="P156" i="9"/>
  <c r="T156" i="9"/>
  <c r="R156" i="9"/>
  <c r="Q156" i="9"/>
  <c r="P196" i="9"/>
  <c r="T196" i="9"/>
  <c r="Q196" i="9"/>
  <c r="R196" i="9"/>
  <c r="P228" i="9"/>
  <c r="T228" i="9"/>
  <c r="Q228" i="9"/>
  <c r="R228" i="9"/>
  <c r="P252" i="9"/>
  <c r="Q252" i="9"/>
  <c r="R252" i="9"/>
  <c r="T252" i="9"/>
  <c r="P276" i="9"/>
  <c r="T276" i="9"/>
  <c r="R276" i="9"/>
  <c r="Q276" i="9"/>
  <c r="P30" i="9"/>
  <c r="R30" i="9"/>
  <c r="T30" i="9"/>
  <c r="Q30" i="9"/>
  <c r="P70" i="9"/>
  <c r="T70" i="9"/>
  <c r="R70" i="9"/>
  <c r="Q70" i="9"/>
  <c r="P78" i="9"/>
  <c r="Q78" i="9"/>
  <c r="R78" i="9"/>
  <c r="T78" i="9"/>
  <c r="P86" i="9"/>
  <c r="R86" i="9"/>
  <c r="Q86" i="9"/>
  <c r="T86" i="9"/>
  <c r="P94" i="9"/>
  <c r="T94" i="9"/>
  <c r="R94" i="9"/>
  <c r="Q94" i="9"/>
  <c r="P102" i="9"/>
  <c r="T102" i="9"/>
  <c r="Q102" i="9"/>
  <c r="R102" i="9"/>
  <c r="P110" i="9"/>
  <c r="T110" i="9"/>
  <c r="Q110" i="9"/>
  <c r="R110" i="9"/>
  <c r="P118" i="9"/>
  <c r="T118" i="9"/>
  <c r="R118" i="9"/>
  <c r="Q118" i="9"/>
  <c r="P126" i="9"/>
  <c r="T126" i="9"/>
  <c r="Q126" i="9"/>
  <c r="R126" i="9"/>
  <c r="P134" i="9"/>
  <c r="T134" i="9"/>
  <c r="Q134" i="9"/>
  <c r="R134" i="9"/>
  <c r="P142" i="9"/>
  <c r="T142" i="9"/>
  <c r="R142" i="9"/>
  <c r="Q142" i="9"/>
  <c r="P150" i="9"/>
  <c r="T150" i="9"/>
  <c r="Q150" i="9"/>
  <c r="R150" i="9"/>
  <c r="P158" i="9"/>
  <c r="T158" i="9"/>
  <c r="R158" i="9"/>
  <c r="Q158" i="9"/>
  <c r="P166" i="9"/>
  <c r="Q166" i="9"/>
  <c r="T166" i="9"/>
  <c r="R166" i="9"/>
  <c r="P174" i="9"/>
  <c r="R174" i="9"/>
  <c r="T174" i="9"/>
  <c r="Q174" i="9"/>
  <c r="P182" i="9"/>
  <c r="T182" i="9"/>
  <c r="R182" i="9"/>
  <c r="Q182" i="9"/>
  <c r="P190" i="9"/>
  <c r="T190" i="9"/>
  <c r="R190" i="9"/>
  <c r="Q190" i="9"/>
  <c r="P198" i="9"/>
  <c r="T198" i="9"/>
  <c r="R198" i="9"/>
  <c r="Q198" i="9"/>
  <c r="P206" i="9"/>
  <c r="T206" i="9"/>
  <c r="R206" i="9"/>
  <c r="Q206" i="9"/>
  <c r="P214" i="9"/>
  <c r="Q214" i="9"/>
  <c r="T214" i="9"/>
  <c r="R214" i="9"/>
  <c r="P222" i="9"/>
  <c r="T222" i="9"/>
  <c r="Q222" i="9"/>
  <c r="R222" i="9"/>
  <c r="P230" i="9"/>
  <c r="T230" i="9"/>
  <c r="Q230" i="9"/>
  <c r="R230" i="9"/>
  <c r="P238" i="9"/>
  <c r="T238" i="9"/>
  <c r="R238" i="9"/>
  <c r="Q238" i="9"/>
  <c r="P246" i="9"/>
  <c r="R246" i="9"/>
  <c r="T246" i="9"/>
  <c r="Q246" i="9"/>
  <c r="P254" i="9"/>
  <c r="T254" i="9"/>
  <c r="R254" i="9"/>
  <c r="Q254" i="9"/>
  <c r="P262" i="9"/>
  <c r="T262" i="9"/>
  <c r="R262" i="9"/>
  <c r="Q262" i="9"/>
  <c r="P270" i="9"/>
  <c r="R270" i="9"/>
  <c r="T270" i="9"/>
  <c r="Q270" i="9"/>
  <c r="P278" i="9"/>
  <c r="T278" i="9"/>
  <c r="R278" i="9"/>
  <c r="Q278" i="9"/>
  <c r="P286" i="9"/>
  <c r="R286" i="9"/>
  <c r="Q286" i="9"/>
  <c r="T286" i="9"/>
  <c r="P294" i="9"/>
  <c r="T294" i="9"/>
  <c r="R294" i="9"/>
  <c r="Q294" i="9"/>
  <c r="P302" i="9"/>
  <c r="T302" i="9"/>
  <c r="Q302" i="9"/>
  <c r="R302" i="9"/>
  <c r="P119" i="9"/>
  <c r="T119" i="9"/>
  <c r="Q119" i="9"/>
  <c r="R119" i="9"/>
  <c r="P127" i="9"/>
  <c r="T127" i="9"/>
  <c r="R127" i="9"/>
  <c r="Q127" i="9"/>
  <c r="P135" i="9"/>
  <c r="T135" i="9"/>
  <c r="Q135" i="9"/>
  <c r="R135" i="9"/>
  <c r="P143" i="9"/>
  <c r="T143" i="9"/>
  <c r="R143" i="9"/>
  <c r="Q143" i="9"/>
  <c r="P151" i="9"/>
  <c r="T151" i="9"/>
  <c r="R151" i="9"/>
  <c r="Q151" i="9"/>
  <c r="P159" i="9"/>
  <c r="T159" i="9"/>
  <c r="R159" i="9"/>
  <c r="Q159" i="9"/>
  <c r="P167" i="9"/>
  <c r="R167" i="9"/>
  <c r="Q167" i="9"/>
  <c r="T167" i="9"/>
  <c r="P175" i="9"/>
  <c r="T175" i="9"/>
  <c r="R175" i="9"/>
  <c r="Q175" i="9"/>
  <c r="P183" i="9"/>
  <c r="R183" i="9"/>
  <c r="Q183" i="9"/>
  <c r="T183" i="9"/>
  <c r="P191" i="9"/>
  <c r="T191" i="9"/>
  <c r="R191" i="9"/>
  <c r="Q191" i="9"/>
  <c r="P199" i="9"/>
  <c r="T199" i="9"/>
  <c r="Q199" i="9"/>
  <c r="R199" i="9"/>
  <c r="P207" i="9"/>
  <c r="T207" i="9"/>
  <c r="R207" i="9"/>
  <c r="Q207" i="9"/>
  <c r="P215" i="9"/>
  <c r="R215" i="9"/>
  <c r="T215" i="9"/>
  <c r="Q215" i="9"/>
  <c r="P223" i="9"/>
  <c r="Q223" i="9"/>
  <c r="T223" i="9"/>
  <c r="R223" i="9"/>
  <c r="P231" i="9"/>
  <c r="Q231" i="9"/>
  <c r="T231" i="9"/>
  <c r="R231" i="9"/>
  <c r="P239" i="9"/>
  <c r="T239" i="9"/>
  <c r="R239" i="9"/>
  <c r="Q239" i="9"/>
  <c r="P247" i="9"/>
  <c r="T247" i="9"/>
  <c r="Q247" i="9"/>
  <c r="R247" i="9"/>
  <c r="P255" i="9"/>
  <c r="Q255" i="9"/>
  <c r="R255" i="9"/>
  <c r="T255" i="9"/>
  <c r="P263" i="9"/>
  <c r="T263" i="9"/>
  <c r="Q263" i="9"/>
  <c r="R263" i="9"/>
  <c r="P271" i="9"/>
  <c r="T271" i="9"/>
  <c r="R271" i="9"/>
  <c r="Q271" i="9"/>
  <c r="P279" i="9"/>
  <c r="T279" i="9"/>
  <c r="R279" i="9"/>
  <c r="Q279" i="9"/>
  <c r="P287" i="9"/>
  <c r="T287" i="9"/>
  <c r="R287" i="9"/>
  <c r="Q287" i="9"/>
  <c r="P295" i="9"/>
  <c r="T295" i="9"/>
  <c r="R295" i="9"/>
  <c r="Q295" i="9"/>
  <c r="P303" i="9"/>
  <c r="Q303" i="9"/>
  <c r="T303" i="9"/>
  <c r="R303" i="9"/>
  <c r="P20" i="9"/>
  <c r="T20" i="9"/>
  <c r="Q20" i="9"/>
  <c r="R20" i="9"/>
  <c r="P108" i="9"/>
  <c r="T108" i="9"/>
  <c r="R108" i="9"/>
  <c r="Q108" i="9"/>
  <c r="P180" i="9"/>
  <c r="T180" i="9"/>
  <c r="R180" i="9"/>
  <c r="Q180" i="9"/>
  <c r="P284" i="9"/>
  <c r="T284" i="9"/>
  <c r="R284" i="9"/>
  <c r="Q284" i="9"/>
  <c r="P53" i="9"/>
  <c r="T53" i="9"/>
  <c r="R53" i="9"/>
  <c r="Q53" i="9"/>
  <c r="P38" i="9"/>
  <c r="T38" i="9"/>
  <c r="R38" i="9"/>
  <c r="Q38" i="9"/>
  <c r="T15" i="9"/>
  <c r="R15" i="9"/>
  <c r="P47" i="9"/>
  <c r="T47" i="9"/>
  <c r="Q47" i="9"/>
  <c r="R47" i="9"/>
  <c r="P79" i="9"/>
  <c r="T79" i="9"/>
  <c r="Q79" i="9"/>
  <c r="R79" i="9"/>
  <c r="P32" i="9"/>
  <c r="T32" i="9"/>
  <c r="Q32" i="9"/>
  <c r="R32" i="9"/>
  <c r="P64" i="9"/>
  <c r="T64" i="9"/>
  <c r="Q64" i="9"/>
  <c r="R64" i="9"/>
  <c r="P80" i="9"/>
  <c r="T80" i="9"/>
  <c r="R80" i="9"/>
  <c r="Q80" i="9"/>
  <c r="P96" i="9"/>
  <c r="T96" i="9"/>
  <c r="Q96" i="9"/>
  <c r="R96" i="9"/>
  <c r="P104" i="9"/>
  <c r="T104" i="9"/>
  <c r="Q104" i="9"/>
  <c r="R104" i="9"/>
  <c r="P112" i="9"/>
  <c r="R112" i="9"/>
  <c r="T112" i="9"/>
  <c r="Q112" i="9"/>
  <c r="P120" i="9"/>
  <c r="T120" i="9"/>
  <c r="Q120" i="9"/>
  <c r="R120" i="9"/>
  <c r="P128" i="9"/>
  <c r="Q128" i="9"/>
  <c r="T128" i="9"/>
  <c r="R128" i="9"/>
  <c r="P136" i="9"/>
  <c r="T136" i="9"/>
  <c r="Q136" i="9"/>
  <c r="R136" i="9"/>
  <c r="P144" i="9"/>
  <c r="Q144" i="9"/>
  <c r="R144" i="9"/>
  <c r="T144" i="9"/>
  <c r="P152" i="9"/>
  <c r="T152" i="9"/>
  <c r="Q152" i="9"/>
  <c r="R152" i="9"/>
  <c r="P160" i="9"/>
  <c r="T160" i="9"/>
  <c r="R160" i="9"/>
  <c r="Q160" i="9"/>
  <c r="P168" i="9"/>
  <c r="Q168" i="9"/>
  <c r="R168" i="9"/>
  <c r="T168" i="9"/>
  <c r="P176" i="9"/>
  <c r="R176" i="9"/>
  <c r="T176" i="9"/>
  <c r="Q176" i="9"/>
  <c r="P184" i="9"/>
  <c r="T184" i="9"/>
  <c r="R184" i="9"/>
  <c r="Q184" i="9"/>
  <c r="P192" i="9"/>
  <c r="T192" i="9"/>
  <c r="Q192" i="9"/>
  <c r="R192" i="9"/>
  <c r="P200" i="9"/>
  <c r="R200" i="9"/>
  <c r="Q200" i="9"/>
  <c r="T200" i="9"/>
  <c r="P208" i="9"/>
  <c r="T208" i="9"/>
  <c r="Q208" i="9"/>
  <c r="R208" i="9"/>
  <c r="P216" i="9"/>
  <c r="T216" i="9"/>
  <c r="Q216" i="9"/>
  <c r="R216" i="9"/>
  <c r="P224" i="9"/>
  <c r="T224" i="9"/>
  <c r="R224" i="9"/>
  <c r="Q224" i="9"/>
  <c r="P232" i="9"/>
  <c r="T232" i="9"/>
  <c r="R232" i="9"/>
  <c r="Q232" i="9"/>
  <c r="P240" i="9"/>
  <c r="T240" i="9"/>
  <c r="R240" i="9"/>
  <c r="Q240" i="9"/>
  <c r="P248" i="9"/>
  <c r="R248" i="9"/>
  <c r="T248" i="9"/>
  <c r="Q248" i="9"/>
  <c r="P256" i="9"/>
  <c r="Q256" i="9"/>
  <c r="R256" i="9"/>
  <c r="T256" i="9"/>
  <c r="P264" i="9"/>
  <c r="T264" i="9"/>
  <c r="Q264" i="9"/>
  <c r="R264" i="9"/>
  <c r="P272" i="9"/>
  <c r="T272" i="9"/>
  <c r="Q272" i="9"/>
  <c r="R272" i="9"/>
  <c r="P280" i="9"/>
  <c r="T280" i="9"/>
  <c r="R280" i="9"/>
  <c r="Q280" i="9"/>
  <c r="P288" i="9"/>
  <c r="T288" i="9"/>
  <c r="Q288" i="9"/>
  <c r="R288" i="9"/>
  <c r="P296" i="9"/>
  <c r="T296" i="9"/>
  <c r="R296" i="9"/>
  <c r="Q296" i="9"/>
  <c r="P304" i="9"/>
  <c r="T304" i="9"/>
  <c r="R304" i="9"/>
  <c r="Q304" i="9"/>
  <c r="P36" i="9"/>
  <c r="T36" i="9"/>
  <c r="Q36" i="9"/>
  <c r="R36" i="9"/>
  <c r="P68" i="9"/>
  <c r="T68" i="9"/>
  <c r="Q68" i="9"/>
  <c r="R68" i="9"/>
  <c r="P100" i="9"/>
  <c r="T100" i="9"/>
  <c r="Q100" i="9"/>
  <c r="R100" i="9"/>
  <c r="P132" i="9"/>
  <c r="Q132" i="9"/>
  <c r="T132" i="9"/>
  <c r="R132" i="9"/>
  <c r="P204" i="9"/>
  <c r="T204" i="9"/>
  <c r="Q204" i="9"/>
  <c r="R204" i="9"/>
  <c r="P292" i="9"/>
  <c r="T292" i="9"/>
  <c r="R292" i="9"/>
  <c r="Q292" i="9"/>
  <c r="P37" i="9"/>
  <c r="T37" i="9"/>
  <c r="R37" i="9"/>
  <c r="Q37" i="9"/>
  <c r="P46" i="9"/>
  <c r="Q46" i="9"/>
  <c r="T46" i="9"/>
  <c r="R46" i="9"/>
  <c r="P23" i="9"/>
  <c r="Q23" i="9"/>
  <c r="T23" i="9"/>
  <c r="R23" i="9"/>
  <c r="P63" i="9"/>
  <c r="T63" i="9"/>
  <c r="Q63" i="9"/>
  <c r="R63" i="9"/>
  <c r="P95" i="9"/>
  <c r="T95" i="9"/>
  <c r="Q95" i="9"/>
  <c r="R95" i="9"/>
  <c r="P16" i="9"/>
  <c r="T16" i="9"/>
  <c r="R16" i="9"/>
  <c r="Q16" i="9"/>
  <c r="P40" i="9"/>
  <c r="T40" i="9"/>
  <c r="Q40" i="9"/>
  <c r="R40" i="9"/>
  <c r="P56" i="9"/>
  <c r="T56" i="9"/>
  <c r="Q56" i="9"/>
  <c r="R56" i="9"/>
  <c r="P72" i="9"/>
  <c r="T72" i="9"/>
  <c r="Q72" i="9"/>
  <c r="R72" i="9"/>
  <c r="P88" i="9"/>
  <c r="T88" i="9"/>
  <c r="Q88" i="9"/>
  <c r="R88" i="9"/>
  <c r="P17" i="9"/>
  <c r="Q17" i="9"/>
  <c r="R17" i="9"/>
  <c r="T17" i="9"/>
  <c r="P25" i="9"/>
  <c r="T25" i="9"/>
  <c r="Q25" i="9"/>
  <c r="R25" i="9"/>
  <c r="P33" i="9"/>
  <c r="T33" i="9"/>
  <c r="R33" i="9"/>
  <c r="Q33" i="9"/>
  <c r="P41" i="9"/>
  <c r="R41" i="9"/>
  <c r="T41" i="9"/>
  <c r="Q41" i="9"/>
  <c r="P49" i="9"/>
  <c r="T49" i="9"/>
  <c r="Q49" i="9"/>
  <c r="R49" i="9"/>
  <c r="P57" i="9"/>
  <c r="T57" i="9"/>
  <c r="R57" i="9"/>
  <c r="Q57" i="9"/>
  <c r="P65" i="9"/>
  <c r="Q65" i="9"/>
  <c r="T65" i="9"/>
  <c r="R65" i="9"/>
  <c r="P73" i="9"/>
  <c r="T73" i="9"/>
  <c r="R73" i="9"/>
  <c r="Q73" i="9"/>
  <c r="P81" i="9"/>
  <c r="T81" i="9"/>
  <c r="Q81" i="9"/>
  <c r="R81" i="9"/>
  <c r="P89" i="9"/>
  <c r="R89" i="9"/>
  <c r="T89" i="9"/>
  <c r="Q89" i="9"/>
  <c r="P97" i="9"/>
  <c r="T97" i="9"/>
  <c r="Q97" i="9"/>
  <c r="R97" i="9"/>
  <c r="P105" i="9"/>
  <c r="T105" i="9"/>
  <c r="R105" i="9"/>
  <c r="Q105" i="9"/>
  <c r="P113" i="9"/>
  <c r="R113" i="9"/>
  <c r="T113" i="9"/>
  <c r="Q113" i="9"/>
  <c r="P121" i="9"/>
  <c r="R121" i="9"/>
  <c r="Q121" i="9"/>
  <c r="T121" i="9"/>
  <c r="P129" i="9"/>
  <c r="R129" i="9"/>
  <c r="Q129" i="9"/>
  <c r="T129" i="9"/>
  <c r="P137" i="9"/>
  <c r="T137" i="9"/>
  <c r="R137" i="9"/>
  <c r="Q137" i="9"/>
  <c r="P145" i="9"/>
  <c r="Q145" i="9"/>
  <c r="R145" i="9"/>
  <c r="T145" i="9"/>
  <c r="P153" i="9"/>
  <c r="T153" i="9"/>
  <c r="R153" i="9"/>
  <c r="Q153" i="9"/>
  <c r="P161" i="9"/>
  <c r="T161" i="9"/>
  <c r="Q161" i="9"/>
  <c r="R161" i="9"/>
  <c r="P169" i="9"/>
  <c r="T169" i="9"/>
  <c r="Q169" i="9"/>
  <c r="R169" i="9"/>
  <c r="P177" i="9"/>
  <c r="T177" i="9"/>
  <c r="Q177" i="9"/>
  <c r="R177" i="9"/>
  <c r="P185" i="9"/>
  <c r="T185" i="9"/>
  <c r="Q185" i="9"/>
  <c r="R185" i="9"/>
  <c r="P193" i="9"/>
  <c r="T193" i="9"/>
  <c r="R193" i="9"/>
  <c r="Q193" i="9"/>
  <c r="P201" i="9"/>
  <c r="T201" i="9"/>
  <c r="R201" i="9"/>
  <c r="Q201" i="9"/>
  <c r="P209" i="9"/>
  <c r="T209" i="9"/>
  <c r="Q209" i="9"/>
  <c r="R209" i="9"/>
  <c r="P217" i="9"/>
  <c r="Q217" i="9"/>
  <c r="R217" i="9"/>
  <c r="T217" i="9"/>
  <c r="P225" i="9"/>
  <c r="T225" i="9"/>
  <c r="R225" i="9"/>
  <c r="Q225" i="9"/>
  <c r="P233" i="9"/>
  <c r="T233" i="9"/>
  <c r="Q233" i="9"/>
  <c r="R233" i="9"/>
  <c r="P241" i="9"/>
  <c r="T241" i="9"/>
  <c r="Q241" i="9"/>
  <c r="R241" i="9"/>
  <c r="P249" i="9"/>
  <c r="T249" i="9"/>
  <c r="R249" i="9"/>
  <c r="Q249" i="9"/>
  <c r="P257" i="9"/>
  <c r="T257" i="9"/>
  <c r="R257" i="9"/>
  <c r="Q257" i="9"/>
  <c r="P265" i="9"/>
  <c r="T265" i="9"/>
  <c r="R265" i="9"/>
  <c r="Q265" i="9"/>
  <c r="P273" i="9"/>
  <c r="T273" i="9"/>
  <c r="Q273" i="9"/>
  <c r="R273" i="9"/>
  <c r="P281" i="9"/>
  <c r="Q281" i="9"/>
  <c r="R281" i="9"/>
  <c r="T281" i="9"/>
  <c r="P289" i="9"/>
  <c r="T289" i="9"/>
  <c r="Q289" i="9"/>
  <c r="R289" i="9"/>
  <c r="P297" i="9"/>
  <c r="T297" i="9"/>
  <c r="Q297" i="9"/>
  <c r="R297" i="9"/>
  <c r="P305" i="9"/>
  <c r="R305" i="9"/>
  <c r="Q305" i="9"/>
  <c r="T305" i="9"/>
  <c r="P28" i="9"/>
  <c r="T28" i="9"/>
  <c r="R28" i="9"/>
  <c r="Q28" i="9"/>
  <c r="P76" i="9"/>
  <c r="R76" i="9"/>
  <c r="T76" i="9"/>
  <c r="Q76" i="9"/>
  <c r="P124" i="9"/>
  <c r="T124" i="9"/>
  <c r="R124" i="9"/>
  <c r="Q124" i="9"/>
  <c r="P148" i="9"/>
  <c r="Q148" i="9"/>
  <c r="R148" i="9"/>
  <c r="T148" i="9"/>
  <c r="P188" i="9"/>
  <c r="Q188" i="9"/>
  <c r="R188" i="9"/>
  <c r="T188" i="9"/>
  <c r="P236" i="9"/>
  <c r="T236" i="9"/>
  <c r="Q236" i="9"/>
  <c r="R236" i="9"/>
  <c r="P300" i="9"/>
  <c r="T300" i="9"/>
  <c r="Q300" i="9"/>
  <c r="R300" i="9"/>
  <c r="P45" i="9"/>
  <c r="T45" i="9"/>
  <c r="Q45" i="9"/>
  <c r="R45" i="9"/>
  <c r="P54" i="9"/>
  <c r="Q54" i="9"/>
  <c r="T54" i="9"/>
  <c r="R54" i="9"/>
  <c r="P31" i="9"/>
  <c r="R31" i="9"/>
  <c r="T31" i="9"/>
  <c r="Q31" i="9"/>
  <c r="P55" i="9"/>
  <c r="Q55" i="9"/>
  <c r="T55" i="9"/>
  <c r="R55" i="9"/>
  <c r="P87" i="9"/>
  <c r="Q87" i="9"/>
  <c r="T87" i="9"/>
  <c r="R87" i="9"/>
  <c r="P103" i="9"/>
  <c r="R103" i="9"/>
  <c r="T103" i="9"/>
  <c r="Q103" i="9"/>
  <c r="P26" i="9"/>
  <c r="R26" i="9"/>
  <c r="Q26" i="9"/>
  <c r="T26" i="9"/>
  <c r="P42" i="9"/>
  <c r="Q42" i="9"/>
  <c r="R42" i="9"/>
  <c r="T42" i="9"/>
  <c r="P58" i="9"/>
  <c r="T58" i="9"/>
  <c r="Q58" i="9"/>
  <c r="R58" i="9"/>
  <c r="P66" i="9"/>
  <c r="T66" i="9"/>
  <c r="R66" i="9"/>
  <c r="Q66" i="9"/>
  <c r="P74" i="9"/>
  <c r="Q74" i="9"/>
  <c r="T74" i="9"/>
  <c r="R74" i="9"/>
  <c r="P82" i="9"/>
  <c r="T82" i="9"/>
  <c r="R82" i="9"/>
  <c r="Q82" i="9"/>
  <c r="P90" i="9"/>
  <c r="T90" i="9"/>
  <c r="R90" i="9"/>
  <c r="Q90" i="9"/>
  <c r="P98" i="9"/>
  <c r="T98" i="9"/>
  <c r="R98" i="9"/>
  <c r="Q98" i="9"/>
  <c r="P106" i="9"/>
  <c r="T106" i="9"/>
  <c r="Q106" i="9"/>
  <c r="R106" i="9"/>
  <c r="P114" i="9"/>
  <c r="T114" i="9"/>
  <c r="Q114" i="9"/>
  <c r="R114" i="9"/>
  <c r="P122" i="9"/>
  <c r="R122" i="9"/>
  <c r="Q122" i="9"/>
  <c r="T122" i="9"/>
  <c r="P130" i="9"/>
  <c r="T130" i="9"/>
  <c r="R130" i="9"/>
  <c r="Q130" i="9"/>
  <c r="P138" i="9"/>
  <c r="T138" i="9"/>
  <c r="Q138" i="9"/>
  <c r="R138" i="9"/>
  <c r="P146" i="9"/>
  <c r="Q146" i="9"/>
  <c r="T146" i="9"/>
  <c r="R146" i="9"/>
  <c r="P154" i="9"/>
  <c r="Q154" i="9"/>
  <c r="T154" i="9"/>
  <c r="R154" i="9"/>
  <c r="P162" i="9"/>
  <c r="T162" i="9"/>
  <c r="R162" i="9"/>
  <c r="Q162" i="9"/>
  <c r="P170" i="9"/>
  <c r="T170" i="9"/>
  <c r="Q170" i="9"/>
  <c r="R170" i="9"/>
  <c r="P178" i="9"/>
  <c r="T178" i="9"/>
  <c r="R178" i="9"/>
  <c r="Q178" i="9"/>
  <c r="P186" i="9"/>
  <c r="T186" i="9"/>
  <c r="R186" i="9"/>
  <c r="Q186" i="9"/>
  <c r="P194" i="9"/>
  <c r="R194" i="9"/>
  <c r="T194" i="9"/>
  <c r="Q194" i="9"/>
  <c r="P202" i="9"/>
  <c r="T202" i="9"/>
  <c r="Q202" i="9"/>
  <c r="R202" i="9"/>
  <c r="P210" i="9"/>
  <c r="T210" i="9"/>
  <c r="R210" i="9"/>
  <c r="Q210" i="9"/>
  <c r="P218" i="9"/>
  <c r="R218" i="9"/>
  <c r="T218" i="9"/>
  <c r="Q218" i="9"/>
  <c r="P226" i="9"/>
  <c r="T226" i="9"/>
  <c r="R226" i="9"/>
  <c r="Q226" i="9"/>
  <c r="P234" i="9"/>
  <c r="T234" i="9"/>
  <c r="Q234" i="9"/>
  <c r="R234" i="9"/>
  <c r="P242" i="9"/>
  <c r="T242" i="9"/>
  <c r="R242" i="9"/>
  <c r="Q242" i="9"/>
  <c r="P250" i="9"/>
  <c r="T250" i="9"/>
  <c r="R250" i="9"/>
  <c r="Q250" i="9"/>
  <c r="P258" i="9"/>
  <c r="T258" i="9"/>
  <c r="R258" i="9"/>
  <c r="Q258" i="9"/>
  <c r="P266" i="9"/>
  <c r="R266" i="9"/>
  <c r="T266" i="9"/>
  <c r="Q266" i="9"/>
  <c r="P274" i="9"/>
  <c r="T274" i="9"/>
  <c r="R274" i="9"/>
  <c r="Q274" i="9"/>
  <c r="P282" i="9"/>
  <c r="T282" i="9"/>
  <c r="Q282" i="9"/>
  <c r="R282" i="9"/>
  <c r="P290" i="9"/>
  <c r="T290" i="9"/>
  <c r="R290" i="9"/>
  <c r="Q290" i="9"/>
  <c r="P298" i="9"/>
  <c r="T298" i="9"/>
  <c r="R298" i="9"/>
  <c r="Q298" i="9"/>
  <c r="P306" i="9"/>
  <c r="T306" i="9"/>
  <c r="Q306" i="9"/>
  <c r="R306" i="9"/>
  <c r="P60" i="9"/>
  <c r="T60" i="9"/>
  <c r="Q60" i="9"/>
  <c r="R60" i="9"/>
  <c r="P116" i="9"/>
  <c r="T116" i="9"/>
  <c r="R116" i="9"/>
  <c r="Q116" i="9"/>
  <c r="P164" i="9"/>
  <c r="R164" i="9"/>
  <c r="T164" i="9"/>
  <c r="Q164" i="9"/>
  <c r="P220" i="9"/>
  <c r="T220" i="9"/>
  <c r="Q220" i="9"/>
  <c r="R220" i="9"/>
  <c r="P268" i="9"/>
  <c r="T268" i="9"/>
  <c r="R268" i="9"/>
  <c r="Q268" i="9"/>
  <c r="P21" i="9"/>
  <c r="Q21" i="9"/>
  <c r="R21" i="9"/>
  <c r="T21" i="9"/>
  <c r="P22" i="9"/>
  <c r="T22" i="9"/>
  <c r="R22" i="9"/>
  <c r="Q22" i="9"/>
  <c r="P62" i="9"/>
  <c r="T62" i="9"/>
  <c r="Q62" i="9"/>
  <c r="R62" i="9"/>
  <c r="P39" i="9"/>
  <c r="R39" i="9"/>
  <c r="Q39" i="9"/>
  <c r="T39" i="9"/>
  <c r="P71" i="9"/>
  <c r="T71" i="9"/>
  <c r="R71" i="9"/>
  <c r="Q71" i="9"/>
  <c r="P111" i="9"/>
  <c r="T111" i="9"/>
  <c r="Q111" i="9"/>
  <c r="R111" i="9"/>
  <c r="P24" i="9"/>
  <c r="R24" i="9"/>
  <c r="Q24" i="9"/>
  <c r="T24" i="9"/>
  <c r="P48" i="9"/>
  <c r="T48" i="9"/>
  <c r="R48" i="9"/>
  <c r="Q48" i="9"/>
  <c r="P18" i="9"/>
  <c r="T18" i="9"/>
  <c r="Q18" i="9"/>
  <c r="R18" i="9"/>
  <c r="P34" i="9"/>
  <c r="Q34" i="9"/>
  <c r="R34" i="9"/>
  <c r="T34" i="9"/>
  <c r="P50" i="9"/>
  <c r="T50" i="9"/>
  <c r="Q50" i="9"/>
  <c r="R50" i="9"/>
  <c r="P19" i="9"/>
  <c r="T19" i="9"/>
  <c r="Q19" i="9"/>
  <c r="R19" i="9"/>
  <c r="P27" i="9"/>
  <c r="R27" i="9"/>
  <c r="Q27" i="9"/>
  <c r="T27" i="9"/>
  <c r="P35" i="9"/>
  <c r="T35" i="9"/>
  <c r="R35" i="9"/>
  <c r="Q35" i="9"/>
  <c r="P43" i="9"/>
  <c r="T43" i="9"/>
  <c r="Q43" i="9"/>
  <c r="R43" i="9"/>
  <c r="P51" i="9"/>
  <c r="Q51" i="9"/>
  <c r="T51" i="9"/>
  <c r="R51" i="9"/>
  <c r="P59" i="9"/>
  <c r="R59" i="9"/>
  <c r="T59" i="9"/>
  <c r="Q59" i="9"/>
  <c r="P67" i="9"/>
  <c r="R67" i="9"/>
  <c r="Q67" i="9"/>
  <c r="T67" i="9"/>
  <c r="P75" i="9"/>
  <c r="T75" i="9"/>
  <c r="R75" i="9"/>
  <c r="Q75" i="9"/>
  <c r="P83" i="9"/>
  <c r="T83" i="9"/>
  <c r="R83" i="9"/>
  <c r="Q83" i="9"/>
  <c r="P91" i="9"/>
  <c r="Q91" i="9"/>
  <c r="T91" i="9"/>
  <c r="R91" i="9"/>
  <c r="P99" i="9"/>
  <c r="T99" i="9"/>
  <c r="Q99" i="9"/>
  <c r="R99" i="9"/>
  <c r="P107" i="9"/>
  <c r="R107" i="9"/>
  <c r="T107" i="9"/>
  <c r="Q107" i="9"/>
  <c r="P115" i="9"/>
  <c r="T115" i="9"/>
  <c r="Q115" i="9"/>
  <c r="R115" i="9"/>
  <c r="P123" i="9"/>
  <c r="T123" i="9"/>
  <c r="R123" i="9"/>
  <c r="Q123" i="9"/>
  <c r="P131" i="9"/>
  <c r="T131" i="9"/>
  <c r="R131" i="9"/>
  <c r="Q131" i="9"/>
  <c r="P139" i="9"/>
  <c r="T139" i="9"/>
  <c r="Q139" i="9"/>
  <c r="R139" i="9"/>
  <c r="P147" i="9"/>
  <c r="Q147" i="9"/>
  <c r="T147" i="9"/>
  <c r="R147" i="9"/>
  <c r="P155" i="9"/>
  <c r="R155" i="9"/>
  <c r="T155" i="9"/>
  <c r="Q155" i="9"/>
  <c r="P163" i="9"/>
  <c r="Q163" i="9"/>
  <c r="T163" i="9"/>
  <c r="R163" i="9"/>
  <c r="P171" i="9"/>
  <c r="R171" i="9"/>
  <c r="T171" i="9"/>
  <c r="Q171" i="9"/>
  <c r="P179" i="9"/>
  <c r="T179" i="9"/>
  <c r="R179" i="9"/>
  <c r="Q179" i="9"/>
  <c r="P187" i="9"/>
  <c r="T187" i="9"/>
  <c r="Q187" i="9"/>
  <c r="R187" i="9"/>
  <c r="P195" i="9"/>
  <c r="Q195" i="9"/>
  <c r="T195" i="9"/>
  <c r="R195" i="9"/>
  <c r="P203" i="9"/>
  <c r="T203" i="9"/>
  <c r="R203" i="9"/>
  <c r="Q203" i="9"/>
  <c r="P211" i="9"/>
  <c r="Q211" i="9"/>
  <c r="T211" i="9"/>
  <c r="R211" i="9"/>
  <c r="P219" i="9"/>
  <c r="Q219" i="9"/>
  <c r="T219" i="9"/>
  <c r="R219" i="9"/>
  <c r="P227" i="9"/>
  <c r="T227" i="9"/>
  <c r="Q227" i="9"/>
  <c r="R227" i="9"/>
  <c r="P235" i="9"/>
  <c r="R235" i="9"/>
  <c r="T235" i="9"/>
  <c r="Q235" i="9"/>
  <c r="P243" i="9"/>
  <c r="T243" i="9"/>
  <c r="R243" i="9"/>
  <c r="Q243" i="9"/>
  <c r="P251" i="9"/>
  <c r="T251" i="9"/>
  <c r="R251" i="9"/>
  <c r="Q251" i="9"/>
  <c r="P259" i="9"/>
  <c r="T259" i="9"/>
  <c r="R259" i="9"/>
  <c r="Q259" i="9"/>
  <c r="P267" i="9"/>
  <c r="R267" i="9"/>
  <c r="T267" i="9"/>
  <c r="Q267" i="9"/>
  <c r="P275" i="9"/>
  <c r="T275" i="9"/>
  <c r="R275" i="9"/>
  <c r="Q275" i="9"/>
  <c r="P283" i="9"/>
  <c r="T283" i="9"/>
  <c r="Q283" i="9"/>
  <c r="R283" i="9"/>
  <c r="P291" i="9"/>
  <c r="R291" i="9"/>
  <c r="T291" i="9"/>
  <c r="Q291" i="9"/>
  <c r="P299" i="9"/>
  <c r="T299" i="9"/>
  <c r="Q299" i="9"/>
  <c r="R299" i="9"/>
  <c r="P307" i="9"/>
  <c r="T307" i="9"/>
  <c r="R307" i="9"/>
  <c r="Q307" i="9"/>
  <c r="R11" i="9" l="1"/>
  <c r="R13" i="9"/>
  <c r="R10" i="9"/>
  <c r="T10" i="9"/>
  <c r="T13" i="9"/>
  <c r="T11" i="9"/>
  <c r="P10" i="9"/>
  <c r="P11" i="9"/>
  <c r="P13" i="9"/>
  <c r="Q10" i="9"/>
  <c r="Q13" i="9"/>
  <c r="Q11" i="9"/>
  <c r="P12" i="9" l="1"/>
  <c r="R12" i="9"/>
  <c r="Q12" i="9"/>
  <c r="T12" i="9"/>
  <c r="E7" i="11" l="1"/>
  <c r="F7" i="11"/>
  <c r="G7" i="11"/>
  <c r="H7" i="11"/>
  <c r="J7" i="11"/>
  <c r="K7" i="11"/>
  <c r="L7" i="11"/>
  <c r="M7" i="11"/>
  <c r="N7" i="11"/>
  <c r="D7" i="11"/>
  <c r="P7" i="11" l="1"/>
  <c r="X300" i="11" l="1"/>
  <c r="Y300" i="11" s="1"/>
  <c r="X299" i="11"/>
  <c r="Y299" i="11" s="1"/>
  <c r="X298" i="11"/>
  <c r="Y298" i="11" s="1"/>
  <c r="Q298" i="11"/>
  <c r="X297" i="11"/>
  <c r="Y297" i="11" s="1"/>
  <c r="Q297" i="11"/>
  <c r="X296" i="11"/>
  <c r="Y296" i="11" s="1"/>
  <c r="X295" i="11"/>
  <c r="Y295" i="11" s="1"/>
  <c r="X294" i="11"/>
  <c r="Y294" i="11" s="1"/>
  <c r="X293" i="11"/>
  <c r="Y293" i="11" s="1"/>
  <c r="X292" i="11"/>
  <c r="Y292" i="11" s="1"/>
  <c r="X291" i="11"/>
  <c r="Y291" i="11" s="1"/>
  <c r="X290" i="11"/>
  <c r="Y290" i="11" s="1"/>
  <c r="Q290" i="11"/>
  <c r="X289" i="11"/>
  <c r="Y289" i="11" s="1"/>
  <c r="X288" i="11"/>
  <c r="Y288" i="11" s="1"/>
  <c r="X287" i="11"/>
  <c r="Y287" i="11" s="1"/>
  <c r="X286" i="11"/>
  <c r="Y286" i="11" s="1"/>
  <c r="Q286" i="11"/>
  <c r="X285" i="11"/>
  <c r="Y285" i="11" s="1"/>
  <c r="Q285" i="11"/>
  <c r="X284" i="11"/>
  <c r="Y284" i="11" s="1"/>
  <c r="X283" i="11"/>
  <c r="Y283" i="11" s="1"/>
  <c r="X282" i="11"/>
  <c r="Y282" i="11" s="1"/>
  <c r="Q282" i="11"/>
  <c r="X281" i="11"/>
  <c r="Q281" i="11"/>
  <c r="X280" i="11"/>
  <c r="Y280" i="11" s="1"/>
  <c r="X279" i="11"/>
  <c r="Y279" i="11" s="1"/>
  <c r="X278" i="11"/>
  <c r="Y278" i="11" s="1"/>
  <c r="Q278" i="11"/>
  <c r="X277" i="11"/>
  <c r="Y277" i="11" s="1"/>
  <c r="X276" i="11"/>
  <c r="Y276" i="11" s="1"/>
  <c r="X275" i="11"/>
  <c r="Y275" i="11" s="1"/>
  <c r="X274" i="11"/>
  <c r="Y274" i="11" s="1"/>
  <c r="Q274" i="11"/>
  <c r="X273" i="11"/>
  <c r="Y273" i="11" s="1"/>
  <c r="X272" i="11"/>
  <c r="Y272" i="11" s="1"/>
  <c r="X271" i="11"/>
  <c r="Y271" i="11" s="1"/>
  <c r="X270" i="11"/>
  <c r="Y270" i="11" s="1"/>
  <c r="Q270" i="11"/>
  <c r="X269" i="11"/>
  <c r="Q269" i="11"/>
  <c r="X268" i="11"/>
  <c r="Y268" i="11" s="1"/>
  <c r="X267" i="11"/>
  <c r="Y267" i="11" s="1"/>
  <c r="X266" i="11"/>
  <c r="Y266" i="11" s="1"/>
  <c r="Q266" i="11"/>
  <c r="X265" i="11"/>
  <c r="Y265" i="11" s="1"/>
  <c r="X264" i="11"/>
  <c r="Y264" i="11" s="1"/>
  <c r="X263" i="11"/>
  <c r="Y263" i="11" s="1"/>
  <c r="X262" i="11"/>
  <c r="Y262" i="11" s="1"/>
  <c r="Q262" i="11"/>
  <c r="X261" i="11"/>
  <c r="Q261" i="11"/>
  <c r="X260" i="11"/>
  <c r="Y260" i="11" s="1"/>
  <c r="X259" i="11"/>
  <c r="Y259" i="11" s="1"/>
  <c r="X258" i="11"/>
  <c r="Y258" i="11" s="1"/>
  <c r="X257" i="11"/>
  <c r="Y257" i="11" s="1"/>
  <c r="Q257" i="11"/>
  <c r="X256" i="11"/>
  <c r="Y256" i="11" s="1"/>
  <c r="X255" i="11"/>
  <c r="Y255" i="11" s="1"/>
  <c r="X254" i="11"/>
  <c r="Y254" i="11" s="1"/>
  <c r="X253" i="11"/>
  <c r="Y253" i="11" s="1"/>
  <c r="X252" i="11"/>
  <c r="Y252" i="11" s="1"/>
  <c r="X251" i="11"/>
  <c r="Y251" i="11" s="1"/>
  <c r="X250" i="11"/>
  <c r="Y250" i="11" s="1"/>
  <c r="Q250" i="11"/>
  <c r="X249" i="11"/>
  <c r="Y249" i="11" s="1"/>
  <c r="Q249" i="11"/>
  <c r="X248" i="11"/>
  <c r="Y248" i="11" s="1"/>
  <c r="X247" i="11"/>
  <c r="Y247" i="11" s="1"/>
  <c r="X246" i="11"/>
  <c r="Y246" i="11" s="1"/>
  <c r="X245" i="11"/>
  <c r="Q245" i="11"/>
  <c r="X244" i="11"/>
  <c r="Y244" i="11" s="1"/>
  <c r="X243" i="11"/>
  <c r="Y243" i="11" s="1"/>
  <c r="X242" i="11"/>
  <c r="Y242" i="11" s="1"/>
  <c r="X241" i="11"/>
  <c r="Y241" i="11" s="1"/>
  <c r="Q241" i="11"/>
  <c r="X240" i="11"/>
  <c r="Q240" i="11"/>
  <c r="X239" i="11"/>
  <c r="Y239" i="11" s="1"/>
  <c r="X238" i="11"/>
  <c r="Y238" i="11" s="1"/>
  <c r="X237" i="11"/>
  <c r="Y237" i="11" s="1"/>
  <c r="X236" i="11"/>
  <c r="Q236" i="11"/>
  <c r="X235" i="11"/>
  <c r="Y235" i="11" s="1"/>
  <c r="X234" i="11"/>
  <c r="Y234" i="11" s="1"/>
  <c r="Q234" i="11"/>
  <c r="X233" i="11"/>
  <c r="Y233" i="11" s="1"/>
  <c r="X232" i="11"/>
  <c r="Y232" i="11" s="1"/>
  <c r="Q232" i="11"/>
  <c r="X231" i="11"/>
  <c r="Y231" i="11" s="1"/>
  <c r="X230" i="11"/>
  <c r="Y230" i="11" s="1"/>
  <c r="X229" i="11"/>
  <c r="Y229" i="11" s="1"/>
  <c r="X228" i="11"/>
  <c r="Y228" i="11" s="1"/>
  <c r="Q228" i="11"/>
  <c r="X227" i="11"/>
  <c r="Y227" i="11" s="1"/>
  <c r="X226" i="11"/>
  <c r="Y226" i="11" s="1"/>
  <c r="Q226" i="11"/>
  <c r="X225" i="11"/>
  <c r="Y225" i="11" s="1"/>
  <c r="Q225" i="11"/>
  <c r="X224" i="11"/>
  <c r="Y224" i="11" s="1"/>
  <c r="Q224" i="11"/>
  <c r="X223" i="11"/>
  <c r="Y223" i="11" s="1"/>
  <c r="X222" i="11"/>
  <c r="Y222" i="11" s="1"/>
  <c r="X221" i="11"/>
  <c r="Y221" i="11" s="1"/>
  <c r="Q221" i="11"/>
  <c r="X220" i="11"/>
  <c r="Y220" i="11" s="1"/>
  <c r="Q220" i="11"/>
  <c r="X219" i="11"/>
  <c r="Y219" i="11" s="1"/>
  <c r="X218" i="11"/>
  <c r="Y218" i="11" s="1"/>
  <c r="X217" i="11"/>
  <c r="Y217" i="11" s="1"/>
  <c r="Q217" i="11"/>
  <c r="X216" i="11"/>
  <c r="Y216" i="11" s="1"/>
  <c r="Q216" i="11"/>
  <c r="X215" i="11"/>
  <c r="Y215" i="11" s="1"/>
  <c r="Q215" i="11"/>
  <c r="X214" i="11"/>
  <c r="Y214" i="11" s="1"/>
  <c r="X213" i="11"/>
  <c r="Y213" i="11" s="1"/>
  <c r="Q213" i="11"/>
  <c r="X212" i="11"/>
  <c r="Y212" i="11" s="1"/>
  <c r="Q212" i="11"/>
  <c r="X211" i="11"/>
  <c r="Y211" i="11" s="1"/>
  <c r="Q211" i="11"/>
  <c r="X210" i="11"/>
  <c r="Y210" i="11" s="1"/>
  <c r="Q210" i="11"/>
  <c r="X209" i="11"/>
  <c r="Y209" i="11" s="1"/>
  <c r="X208" i="11"/>
  <c r="Y208" i="11" s="1"/>
  <c r="Q208" i="11"/>
  <c r="X207" i="11"/>
  <c r="Y207" i="11" s="1"/>
  <c r="Q207" i="11"/>
  <c r="X206" i="11"/>
  <c r="Q206" i="11"/>
  <c r="X205" i="11"/>
  <c r="Y205" i="11" s="1"/>
  <c r="X204" i="11"/>
  <c r="Y204" i="11" s="1"/>
  <c r="Q204" i="11"/>
  <c r="X203" i="11"/>
  <c r="Y203" i="11" s="1"/>
  <c r="Q203" i="11"/>
  <c r="X202" i="11"/>
  <c r="Y202" i="11" s="1"/>
  <c r="X201" i="11"/>
  <c r="Y201" i="11" s="1"/>
  <c r="Q201" i="11"/>
  <c r="X200" i="11"/>
  <c r="Y200" i="11" s="1"/>
  <c r="Q200" i="11"/>
  <c r="X199" i="11"/>
  <c r="Y199" i="11" s="1"/>
  <c r="Q199" i="11"/>
  <c r="X198" i="11"/>
  <c r="Y198" i="11" s="1"/>
  <c r="X197" i="11"/>
  <c r="Y197" i="11" s="1"/>
  <c r="Q197" i="11"/>
  <c r="X196" i="11"/>
  <c r="Q196" i="11"/>
  <c r="X195" i="11"/>
  <c r="Y195" i="11" s="1"/>
  <c r="Q195" i="11"/>
  <c r="X194" i="11"/>
  <c r="Y194" i="11" s="1"/>
  <c r="X193" i="11"/>
  <c r="Y193" i="11" s="1"/>
  <c r="X192" i="11"/>
  <c r="Y192" i="11" s="1"/>
  <c r="Q192" i="11"/>
  <c r="X191" i="11"/>
  <c r="Y191" i="11" s="1"/>
  <c r="Q191" i="11"/>
  <c r="X190" i="11"/>
  <c r="Y190" i="11" s="1"/>
  <c r="X189" i="11"/>
  <c r="Y189" i="11" s="1"/>
  <c r="Q189" i="11"/>
  <c r="X188" i="11"/>
  <c r="Y188" i="11" s="1"/>
  <c r="Q188" i="11"/>
  <c r="X187" i="11"/>
  <c r="Y187" i="11" s="1"/>
  <c r="Q187" i="11"/>
  <c r="X186" i="11"/>
  <c r="Q186" i="11"/>
  <c r="X185" i="11"/>
  <c r="Y185" i="11" s="1"/>
  <c r="Q185" i="11"/>
  <c r="X184" i="11"/>
  <c r="Y184" i="11" s="1"/>
  <c r="Q184" i="11"/>
  <c r="X183" i="11"/>
  <c r="Y183" i="11" s="1"/>
  <c r="Q183" i="11"/>
  <c r="X182" i="11"/>
  <c r="Q182" i="11"/>
  <c r="X181" i="11"/>
  <c r="Y181" i="11" s="1"/>
  <c r="Q181" i="11"/>
  <c r="X180" i="11"/>
  <c r="Y180" i="11" s="1"/>
  <c r="Q180" i="11"/>
  <c r="X179" i="11"/>
  <c r="Y179" i="11" s="1"/>
  <c r="Q179" i="11"/>
  <c r="X178" i="11"/>
  <c r="Q178" i="11"/>
  <c r="X177" i="11"/>
  <c r="Y177" i="11" s="1"/>
  <c r="Q177" i="11"/>
  <c r="X176" i="11"/>
  <c r="Y176" i="11" s="1"/>
  <c r="Q176" i="11"/>
  <c r="X175" i="11"/>
  <c r="Y175" i="11" s="1"/>
  <c r="Q175" i="11"/>
  <c r="X174" i="11"/>
  <c r="Q174" i="11"/>
  <c r="X173" i="11"/>
  <c r="Y173" i="11" s="1"/>
  <c r="Q173" i="11"/>
  <c r="X172" i="11"/>
  <c r="Y172" i="11" s="1"/>
  <c r="Q172" i="11"/>
  <c r="X171" i="11"/>
  <c r="Y171" i="11" s="1"/>
  <c r="Q171" i="11"/>
  <c r="X170" i="11"/>
  <c r="Q170" i="11"/>
  <c r="X169" i="11"/>
  <c r="Y169" i="11" s="1"/>
  <c r="Q169" i="11"/>
  <c r="X168" i="11"/>
  <c r="Y168" i="11" s="1"/>
  <c r="Q168" i="11"/>
  <c r="X167" i="11"/>
  <c r="Y167" i="11" s="1"/>
  <c r="Q167" i="11"/>
  <c r="X166" i="11"/>
  <c r="Q166" i="11"/>
  <c r="X165" i="11"/>
  <c r="Y165" i="11" s="1"/>
  <c r="Q165" i="11"/>
  <c r="X164" i="11"/>
  <c r="Y164" i="11" s="1"/>
  <c r="Q164" i="11"/>
  <c r="X163" i="11"/>
  <c r="Y163" i="11" s="1"/>
  <c r="Q163" i="11"/>
  <c r="X162" i="11"/>
  <c r="Q162" i="11"/>
  <c r="X161" i="11"/>
  <c r="Y161" i="11" s="1"/>
  <c r="Q161" i="11"/>
  <c r="X160" i="11"/>
  <c r="Y160" i="11" s="1"/>
  <c r="Q160" i="11"/>
  <c r="X159" i="11"/>
  <c r="Y159" i="11" s="1"/>
  <c r="Q159" i="11"/>
  <c r="X158" i="11"/>
  <c r="Q158" i="11"/>
  <c r="X157" i="11"/>
  <c r="Y157" i="11" s="1"/>
  <c r="Q157" i="11"/>
  <c r="X156" i="11"/>
  <c r="Y156" i="11" s="1"/>
  <c r="Q156" i="11"/>
  <c r="X155" i="11"/>
  <c r="Y155" i="11" s="1"/>
  <c r="Q155" i="11"/>
  <c r="X154" i="11"/>
  <c r="Q154" i="11"/>
  <c r="X153" i="11"/>
  <c r="Y153" i="11" s="1"/>
  <c r="X152" i="11"/>
  <c r="Y152" i="11" s="1"/>
  <c r="Q152" i="11"/>
  <c r="X151" i="11"/>
  <c r="Y151" i="11" s="1"/>
  <c r="Q151" i="11"/>
  <c r="X150" i="11"/>
  <c r="Q150" i="11"/>
  <c r="X149" i="11"/>
  <c r="Y149" i="11" s="1"/>
  <c r="X148" i="11"/>
  <c r="Y148" i="11" s="1"/>
  <c r="Q148" i="11"/>
  <c r="X147" i="11"/>
  <c r="Y147" i="11" s="1"/>
  <c r="Q147" i="11"/>
  <c r="X146" i="11"/>
  <c r="Q146" i="11"/>
  <c r="X145" i="11"/>
  <c r="Y145" i="11" s="1"/>
  <c r="X144" i="11"/>
  <c r="Y144" i="11" s="1"/>
  <c r="Q144" i="11"/>
  <c r="X143" i="11"/>
  <c r="Y143" i="11" s="1"/>
  <c r="Q143" i="11"/>
  <c r="X142" i="11"/>
  <c r="Q142" i="11"/>
  <c r="X141" i="11"/>
  <c r="Y141" i="11" s="1"/>
  <c r="X140" i="11"/>
  <c r="Y140" i="11" s="1"/>
  <c r="Q140" i="11"/>
  <c r="X139" i="11"/>
  <c r="Y139" i="11" s="1"/>
  <c r="Q139" i="11"/>
  <c r="X138" i="11"/>
  <c r="Y138" i="11" s="1"/>
  <c r="Q138" i="11"/>
  <c r="X137" i="11"/>
  <c r="Y137" i="11" s="1"/>
  <c r="X136" i="11"/>
  <c r="Y136" i="11" s="1"/>
  <c r="X135" i="11"/>
  <c r="Y135" i="11" s="1"/>
  <c r="Q135" i="11"/>
  <c r="X134" i="11"/>
  <c r="Q134" i="11"/>
  <c r="X133" i="11"/>
  <c r="Y133" i="11" s="1"/>
  <c r="X132" i="11"/>
  <c r="Y132" i="11" s="1"/>
  <c r="X131" i="11"/>
  <c r="Y131" i="11" s="1"/>
  <c r="X130" i="11"/>
  <c r="Q130" i="11"/>
  <c r="X129" i="11"/>
  <c r="Y129" i="11" s="1"/>
  <c r="X128" i="11"/>
  <c r="Y128" i="11" s="1"/>
  <c r="Q128" i="11"/>
  <c r="X127" i="11"/>
  <c r="Y127" i="11" s="1"/>
  <c r="Q127" i="11"/>
  <c r="X126" i="11"/>
  <c r="Q126" i="11"/>
  <c r="X125" i="11"/>
  <c r="Y125" i="11" s="1"/>
  <c r="X124" i="11"/>
  <c r="Y124" i="11" s="1"/>
  <c r="X123" i="11"/>
  <c r="Y123" i="11" s="1"/>
  <c r="Q123" i="11"/>
  <c r="X122" i="11"/>
  <c r="Q122" i="11"/>
  <c r="X121" i="11"/>
  <c r="Y121" i="11" s="1"/>
  <c r="X120" i="11"/>
  <c r="Y120" i="11" s="1"/>
  <c r="X119" i="11"/>
  <c r="Y119" i="11" s="1"/>
  <c r="Q119" i="11"/>
  <c r="X118" i="11"/>
  <c r="Q118" i="11"/>
  <c r="X117" i="11"/>
  <c r="Y117" i="11" s="1"/>
  <c r="X116" i="11"/>
  <c r="Y116" i="11" s="1"/>
  <c r="X115" i="11"/>
  <c r="Y115" i="11" s="1"/>
  <c r="X114" i="11"/>
  <c r="Q114" i="11"/>
  <c r="X113" i="11"/>
  <c r="Y113" i="11" s="1"/>
  <c r="X112" i="11"/>
  <c r="Y112" i="11" s="1"/>
  <c r="Q112" i="11"/>
  <c r="X111" i="11"/>
  <c r="Y111" i="11" s="1"/>
  <c r="Q111" i="11"/>
  <c r="X110" i="11"/>
  <c r="Q110" i="11"/>
  <c r="X109" i="11"/>
  <c r="Y109" i="11" s="1"/>
  <c r="X108" i="11"/>
  <c r="Y108" i="11" s="1"/>
  <c r="X107" i="11"/>
  <c r="Y107" i="11" s="1"/>
  <c r="Q107" i="11"/>
  <c r="X106" i="11"/>
  <c r="Q106" i="11"/>
  <c r="X105" i="11"/>
  <c r="Y105" i="11" s="1"/>
  <c r="X104" i="11"/>
  <c r="Y104" i="11" s="1"/>
  <c r="X103" i="11"/>
  <c r="Y103" i="11" s="1"/>
  <c r="Q103" i="11"/>
  <c r="X102" i="11"/>
  <c r="Q102" i="11"/>
  <c r="X101" i="11"/>
  <c r="Y101" i="11" s="1"/>
  <c r="X100" i="11"/>
  <c r="Y100" i="11" s="1"/>
  <c r="X99" i="11"/>
  <c r="Y99" i="11" s="1"/>
  <c r="X98" i="11"/>
  <c r="Q98" i="11"/>
  <c r="X97" i="11"/>
  <c r="Y97" i="11" s="1"/>
  <c r="X96" i="11"/>
  <c r="Y96" i="11" s="1"/>
  <c r="X95" i="11"/>
  <c r="Y95" i="11" s="1"/>
  <c r="Q95" i="11"/>
  <c r="X94" i="11"/>
  <c r="Q94" i="11"/>
  <c r="X93" i="11"/>
  <c r="Y93" i="11" s="1"/>
  <c r="X92" i="11"/>
  <c r="Y92" i="11" s="1"/>
  <c r="Q92" i="11"/>
  <c r="X91" i="11"/>
  <c r="Q91" i="11"/>
  <c r="X90" i="11"/>
  <c r="Q90" i="11"/>
  <c r="X89" i="11"/>
  <c r="Y89" i="11" s="1"/>
  <c r="X88" i="11"/>
  <c r="Y88" i="11" s="1"/>
  <c r="X87" i="11"/>
  <c r="Y87" i="11" s="1"/>
  <c r="Q87" i="11"/>
  <c r="X86" i="11"/>
  <c r="Q86" i="11"/>
  <c r="X85" i="11"/>
  <c r="Y85" i="11" s="1"/>
  <c r="X84" i="11"/>
  <c r="Y84" i="11" s="1"/>
  <c r="X83" i="11"/>
  <c r="Y83" i="11" s="1"/>
  <c r="Q83" i="11"/>
  <c r="X82" i="11"/>
  <c r="Q82" i="11"/>
  <c r="X81" i="11"/>
  <c r="Y81" i="11" s="1"/>
  <c r="X80" i="11"/>
  <c r="Y80" i="11" s="1"/>
  <c r="X79" i="11"/>
  <c r="Y79" i="11" s="1"/>
  <c r="Q79" i="11"/>
  <c r="X78" i="11"/>
  <c r="Q78" i="11"/>
  <c r="X77" i="11"/>
  <c r="Y77" i="11" s="1"/>
  <c r="X76" i="11"/>
  <c r="Y76" i="11" s="1"/>
  <c r="Q76" i="11"/>
  <c r="X75" i="11"/>
  <c r="Y75" i="11" s="1"/>
  <c r="Q75" i="11"/>
  <c r="X74" i="11"/>
  <c r="Q74" i="11"/>
  <c r="X73" i="11"/>
  <c r="Y73" i="11" s="1"/>
  <c r="X72" i="11"/>
  <c r="Y72" i="11" s="1"/>
  <c r="X71" i="11"/>
  <c r="Y71" i="11" s="1"/>
  <c r="Q71" i="11"/>
  <c r="X70" i="11"/>
  <c r="Y70" i="11" s="1"/>
  <c r="Q70" i="11"/>
  <c r="X69" i="11"/>
  <c r="Y69" i="11" s="1"/>
  <c r="X68" i="11"/>
  <c r="Y68" i="11" s="1"/>
  <c r="X67" i="11"/>
  <c r="Y67" i="11" s="1"/>
  <c r="Q67" i="11"/>
  <c r="X66" i="11"/>
  <c r="Y66" i="11" s="1"/>
  <c r="X65" i="11"/>
  <c r="Y65" i="11" s="1"/>
  <c r="X64" i="11"/>
  <c r="Y64" i="11" s="1"/>
  <c r="Q64" i="11"/>
  <c r="X63" i="11"/>
  <c r="Y63" i="11" s="1"/>
  <c r="Q63" i="11"/>
  <c r="X62" i="11"/>
  <c r="Y62" i="11" s="1"/>
  <c r="X61" i="11"/>
  <c r="Y61" i="11" s="1"/>
  <c r="X60" i="11"/>
  <c r="Y60" i="11" s="1"/>
  <c r="Q60" i="11"/>
  <c r="X59" i="11"/>
  <c r="Y59" i="11" s="1"/>
  <c r="Q59" i="11"/>
  <c r="X58" i="11"/>
  <c r="Y58" i="11" s="1"/>
  <c r="Q58" i="11"/>
  <c r="X57" i="11"/>
  <c r="Y57" i="11" s="1"/>
  <c r="Q57" i="11"/>
  <c r="X56" i="11"/>
  <c r="Y56" i="11" s="1"/>
  <c r="X55" i="11"/>
  <c r="Y55" i="11" s="1"/>
  <c r="Q55" i="11"/>
  <c r="X54" i="11"/>
  <c r="Y54" i="11" s="1"/>
  <c r="X53" i="11"/>
  <c r="Y53" i="11" s="1"/>
  <c r="X52" i="11"/>
  <c r="Y52" i="11" s="1"/>
  <c r="X51" i="11"/>
  <c r="Y51" i="11" s="1"/>
  <c r="Q51" i="11"/>
  <c r="X50" i="11"/>
  <c r="Y50" i="11" s="1"/>
  <c r="X49" i="11"/>
  <c r="Y49" i="11" s="1"/>
  <c r="X48" i="11"/>
  <c r="Y48" i="11" s="1"/>
  <c r="Q48" i="11"/>
  <c r="X47" i="11"/>
  <c r="Y47" i="11" s="1"/>
  <c r="Q47" i="11"/>
  <c r="X46" i="11"/>
  <c r="Y46" i="11" s="1"/>
  <c r="X45" i="11"/>
  <c r="Y45" i="11" s="1"/>
  <c r="X44" i="11"/>
  <c r="Y44" i="11" s="1"/>
  <c r="Q44" i="11"/>
  <c r="X43" i="11"/>
  <c r="Y43" i="11" s="1"/>
  <c r="Q43" i="11"/>
  <c r="X42" i="11"/>
  <c r="Y42" i="11" s="1"/>
  <c r="Q42" i="11"/>
  <c r="X41" i="11"/>
  <c r="Y41" i="11" s="1"/>
  <c r="Q41" i="11"/>
  <c r="X40" i="11"/>
  <c r="Y40" i="11" s="1"/>
  <c r="X39" i="11"/>
  <c r="Y39" i="11" s="1"/>
  <c r="Q39" i="11"/>
  <c r="X38" i="11"/>
  <c r="Y38" i="11" s="1"/>
  <c r="Q38" i="11"/>
  <c r="X37" i="11"/>
  <c r="Y37" i="11" s="1"/>
  <c r="X36" i="11"/>
  <c r="Y36" i="11" s="1"/>
  <c r="Q36" i="11"/>
  <c r="X35" i="11"/>
  <c r="Y35" i="11" s="1"/>
  <c r="X34" i="11"/>
  <c r="Y34" i="11" s="1"/>
  <c r="X33" i="11"/>
  <c r="Y33" i="11" s="1"/>
  <c r="Q33" i="11"/>
  <c r="X32" i="11"/>
  <c r="Y32" i="11" s="1"/>
  <c r="Q32" i="11"/>
  <c r="X31" i="11"/>
  <c r="Y31" i="11" s="1"/>
  <c r="X30" i="11"/>
  <c r="Y30" i="11" s="1"/>
  <c r="X29" i="11"/>
  <c r="Y29" i="11" s="1"/>
  <c r="Q29" i="11"/>
  <c r="X28" i="11"/>
  <c r="Y28" i="11" s="1"/>
  <c r="Q28" i="11"/>
  <c r="X27" i="11"/>
  <c r="Y27" i="11" s="1"/>
  <c r="Q27" i="11"/>
  <c r="X26" i="11"/>
  <c r="Y26" i="11" s="1"/>
  <c r="X25" i="11"/>
  <c r="Y25" i="11" s="1"/>
  <c r="X24" i="11"/>
  <c r="Y24" i="11" s="1"/>
  <c r="Q24" i="11"/>
  <c r="X23" i="11"/>
  <c r="Y23" i="11" s="1"/>
  <c r="X22" i="11"/>
  <c r="Y22" i="11" s="1"/>
  <c r="X21" i="11"/>
  <c r="Y21" i="11" s="1"/>
  <c r="X20" i="11"/>
  <c r="Y20" i="11" s="1"/>
  <c r="Q20" i="11"/>
  <c r="X19" i="11"/>
  <c r="Y19" i="11" s="1"/>
  <c r="X18" i="11"/>
  <c r="Y18" i="11" s="1"/>
  <c r="X17" i="11"/>
  <c r="Y17" i="11" s="1"/>
  <c r="X16" i="11"/>
  <c r="Y16" i="11" s="1"/>
  <c r="Q16" i="11"/>
  <c r="X15" i="11"/>
  <c r="Y15" i="11" s="1"/>
  <c r="Q15" i="11"/>
  <c r="X14" i="11"/>
  <c r="Y14" i="11" s="1"/>
  <c r="X13" i="11"/>
  <c r="Y13" i="11" s="1"/>
  <c r="X12" i="11"/>
  <c r="Y12" i="11" s="1"/>
  <c r="Q12" i="11"/>
  <c r="X11" i="11"/>
  <c r="Y11" i="11" s="1"/>
  <c r="Q11" i="11"/>
  <c r="X10" i="11"/>
  <c r="Y10" i="11" s="1"/>
  <c r="X9" i="11"/>
  <c r="Q8" i="11"/>
  <c r="W7" i="11"/>
  <c r="V7" i="11"/>
  <c r="U7" i="11"/>
  <c r="T7" i="11"/>
  <c r="S7" i="11"/>
  <c r="R7" i="11"/>
  <c r="AH307" i="9"/>
  <c r="AF307" i="9"/>
  <c r="AE307" i="9"/>
  <c r="AD307" i="9"/>
  <c r="AB307" i="9"/>
  <c r="AH306" i="9"/>
  <c r="AF306" i="9"/>
  <c r="AE306" i="9"/>
  <c r="AD306" i="9"/>
  <c r="AB306" i="9"/>
  <c r="AH305" i="9"/>
  <c r="AF305" i="9"/>
  <c r="AE305" i="9"/>
  <c r="AD305" i="9"/>
  <c r="AB305" i="9"/>
  <c r="AH304" i="9"/>
  <c r="AF304" i="9"/>
  <c r="AE304" i="9"/>
  <c r="AD304" i="9"/>
  <c r="AB304" i="9"/>
  <c r="AH303" i="9"/>
  <c r="AF303" i="9"/>
  <c r="AE303" i="9"/>
  <c r="AD303" i="9"/>
  <c r="AB303" i="9"/>
  <c r="AH302" i="9"/>
  <c r="AF302" i="9"/>
  <c r="AE302" i="9"/>
  <c r="AD302" i="9"/>
  <c r="AB302" i="9"/>
  <c r="AH301" i="9"/>
  <c r="AF301" i="9"/>
  <c r="AE301" i="9"/>
  <c r="AD301" i="9"/>
  <c r="AB301" i="9"/>
  <c r="AH300" i="9"/>
  <c r="AF300" i="9"/>
  <c r="AE300" i="9"/>
  <c r="AD300" i="9"/>
  <c r="AB300" i="9"/>
  <c r="AH299" i="9"/>
  <c r="AF299" i="9"/>
  <c r="AE299" i="9"/>
  <c r="AD299" i="9"/>
  <c r="AB299" i="9"/>
  <c r="AH298" i="9"/>
  <c r="AF298" i="9"/>
  <c r="AE298" i="9"/>
  <c r="AD298" i="9"/>
  <c r="AB298" i="9"/>
  <c r="AH297" i="9"/>
  <c r="AF297" i="9"/>
  <c r="AE297" i="9"/>
  <c r="AD297" i="9"/>
  <c r="AB297" i="9"/>
  <c r="AH296" i="9"/>
  <c r="AF296" i="9"/>
  <c r="AE296" i="9"/>
  <c r="AD296" i="9"/>
  <c r="AB296" i="9"/>
  <c r="AH295" i="9"/>
  <c r="AF295" i="9"/>
  <c r="AE295" i="9"/>
  <c r="AD295" i="9"/>
  <c r="AB295" i="9"/>
  <c r="AH294" i="9"/>
  <c r="AF294" i="9"/>
  <c r="AE294" i="9"/>
  <c r="AD294" i="9"/>
  <c r="AB294" i="9"/>
  <c r="AH293" i="9"/>
  <c r="AF293" i="9"/>
  <c r="AE293" i="9"/>
  <c r="AD293" i="9"/>
  <c r="AB293" i="9"/>
  <c r="AH292" i="9"/>
  <c r="AF292" i="9"/>
  <c r="AE292" i="9"/>
  <c r="AD292" i="9"/>
  <c r="AB292" i="9"/>
  <c r="AH291" i="9"/>
  <c r="AF291" i="9"/>
  <c r="AE291" i="9"/>
  <c r="AD291" i="9"/>
  <c r="AB291" i="9"/>
  <c r="AH290" i="9"/>
  <c r="AF290" i="9"/>
  <c r="AE290" i="9"/>
  <c r="AD290" i="9"/>
  <c r="AB290" i="9"/>
  <c r="AH289" i="9"/>
  <c r="AF289" i="9"/>
  <c r="AE289" i="9"/>
  <c r="AD289" i="9"/>
  <c r="AB289" i="9"/>
  <c r="AH288" i="9"/>
  <c r="AF288" i="9"/>
  <c r="AE288" i="9"/>
  <c r="AD288" i="9"/>
  <c r="AB288" i="9"/>
  <c r="AH287" i="9"/>
  <c r="AF287" i="9"/>
  <c r="AE287" i="9"/>
  <c r="AD287" i="9"/>
  <c r="AB287" i="9"/>
  <c r="AH286" i="9"/>
  <c r="AF286" i="9"/>
  <c r="AE286" i="9"/>
  <c r="AD286" i="9"/>
  <c r="AB286" i="9"/>
  <c r="AH285" i="9"/>
  <c r="AF285" i="9"/>
  <c r="AE285" i="9"/>
  <c r="AD285" i="9"/>
  <c r="AB285" i="9"/>
  <c r="AH284" i="9"/>
  <c r="AF284" i="9"/>
  <c r="AE284" i="9"/>
  <c r="AD284" i="9"/>
  <c r="AB284" i="9"/>
  <c r="AH283" i="9"/>
  <c r="AF283" i="9"/>
  <c r="AE283" i="9"/>
  <c r="AD283" i="9"/>
  <c r="AB283" i="9"/>
  <c r="AH282" i="9"/>
  <c r="AF282" i="9"/>
  <c r="AE282" i="9"/>
  <c r="AD282" i="9"/>
  <c r="AB282" i="9"/>
  <c r="AH281" i="9"/>
  <c r="AF281" i="9"/>
  <c r="AE281" i="9"/>
  <c r="AD281" i="9"/>
  <c r="AB281" i="9"/>
  <c r="AH280" i="9"/>
  <c r="AF280" i="9"/>
  <c r="AE280" i="9"/>
  <c r="AD280" i="9"/>
  <c r="AB280" i="9"/>
  <c r="AH279" i="9"/>
  <c r="AF279" i="9"/>
  <c r="AE279" i="9"/>
  <c r="AD279" i="9"/>
  <c r="AB279" i="9"/>
  <c r="AH278" i="9"/>
  <c r="AF278" i="9"/>
  <c r="AE278" i="9"/>
  <c r="AD278" i="9"/>
  <c r="AB278" i="9"/>
  <c r="AH277" i="9"/>
  <c r="AF277" i="9"/>
  <c r="AE277" i="9"/>
  <c r="AD277" i="9"/>
  <c r="AB277" i="9"/>
  <c r="AH276" i="9"/>
  <c r="AF276" i="9"/>
  <c r="AE276" i="9"/>
  <c r="AD276" i="9"/>
  <c r="AB276" i="9"/>
  <c r="AH275" i="9"/>
  <c r="AF275" i="9"/>
  <c r="AE275" i="9"/>
  <c r="AD275" i="9"/>
  <c r="AB275" i="9"/>
  <c r="AH274" i="9"/>
  <c r="AF274" i="9"/>
  <c r="AE274" i="9"/>
  <c r="AD274" i="9"/>
  <c r="AB274" i="9"/>
  <c r="AH273" i="9"/>
  <c r="AF273" i="9"/>
  <c r="AE273" i="9"/>
  <c r="AD273" i="9"/>
  <c r="AB273" i="9"/>
  <c r="AH272" i="9"/>
  <c r="AF272" i="9"/>
  <c r="AE272" i="9"/>
  <c r="AD272" i="9"/>
  <c r="AB272" i="9"/>
  <c r="AH271" i="9"/>
  <c r="AF271" i="9"/>
  <c r="AE271" i="9"/>
  <c r="AD271" i="9"/>
  <c r="AB271" i="9"/>
  <c r="AH270" i="9"/>
  <c r="AF270" i="9"/>
  <c r="AE270" i="9"/>
  <c r="AD270" i="9"/>
  <c r="AB270" i="9"/>
  <c r="AH269" i="9"/>
  <c r="AF269" i="9"/>
  <c r="AE269" i="9"/>
  <c r="AD269" i="9"/>
  <c r="AB269" i="9"/>
  <c r="AH268" i="9"/>
  <c r="AF268" i="9"/>
  <c r="AE268" i="9"/>
  <c r="AD268" i="9"/>
  <c r="AB268" i="9"/>
  <c r="AH267" i="9"/>
  <c r="AF267" i="9"/>
  <c r="AE267" i="9"/>
  <c r="AD267" i="9"/>
  <c r="AB267" i="9"/>
  <c r="AH266" i="9"/>
  <c r="AF266" i="9"/>
  <c r="AE266" i="9"/>
  <c r="AD266" i="9"/>
  <c r="AB266" i="9"/>
  <c r="AH265" i="9"/>
  <c r="AF265" i="9"/>
  <c r="AE265" i="9"/>
  <c r="AD265" i="9"/>
  <c r="AB265" i="9"/>
  <c r="AH264" i="9"/>
  <c r="AF264" i="9"/>
  <c r="AE264" i="9"/>
  <c r="AD264" i="9"/>
  <c r="AB264" i="9"/>
  <c r="AH263" i="9"/>
  <c r="AF263" i="9"/>
  <c r="AE263" i="9"/>
  <c r="AD263" i="9"/>
  <c r="AB263" i="9"/>
  <c r="AH262" i="9"/>
  <c r="AF262" i="9"/>
  <c r="AE262" i="9"/>
  <c r="AD262" i="9"/>
  <c r="AB262" i="9"/>
  <c r="AH261" i="9"/>
  <c r="AF261" i="9"/>
  <c r="AE261" i="9"/>
  <c r="AD261" i="9"/>
  <c r="AB261" i="9"/>
  <c r="AH260" i="9"/>
  <c r="AF260" i="9"/>
  <c r="AE260" i="9"/>
  <c r="AD260" i="9"/>
  <c r="AB260" i="9"/>
  <c r="AH259" i="9"/>
  <c r="AF259" i="9"/>
  <c r="AE259" i="9"/>
  <c r="AD259" i="9"/>
  <c r="AB259" i="9"/>
  <c r="AH258" i="9"/>
  <c r="AF258" i="9"/>
  <c r="AE258" i="9"/>
  <c r="AD258" i="9"/>
  <c r="AB258" i="9"/>
  <c r="AH257" i="9"/>
  <c r="AF257" i="9"/>
  <c r="AE257" i="9"/>
  <c r="AD257" i="9"/>
  <c r="AB257" i="9"/>
  <c r="AH256" i="9"/>
  <c r="AF256" i="9"/>
  <c r="AE256" i="9"/>
  <c r="AD256" i="9"/>
  <c r="AB256" i="9"/>
  <c r="AH255" i="9"/>
  <c r="AF255" i="9"/>
  <c r="AE255" i="9"/>
  <c r="AD255" i="9"/>
  <c r="AB255" i="9"/>
  <c r="AH254" i="9"/>
  <c r="AF254" i="9"/>
  <c r="AE254" i="9"/>
  <c r="AD254" i="9"/>
  <c r="AB254" i="9"/>
  <c r="AH253" i="9"/>
  <c r="AF253" i="9"/>
  <c r="AE253" i="9"/>
  <c r="AD253" i="9"/>
  <c r="AB253" i="9"/>
  <c r="AH252" i="9"/>
  <c r="AF252" i="9"/>
  <c r="AE252" i="9"/>
  <c r="AD252" i="9"/>
  <c r="AB252" i="9"/>
  <c r="AH251" i="9"/>
  <c r="AF251" i="9"/>
  <c r="AE251" i="9"/>
  <c r="AD251" i="9"/>
  <c r="AB251" i="9"/>
  <c r="AH250" i="9"/>
  <c r="AF250" i="9"/>
  <c r="AE250" i="9"/>
  <c r="AD250" i="9"/>
  <c r="AB250" i="9"/>
  <c r="AH249" i="9"/>
  <c r="AF249" i="9"/>
  <c r="AE249" i="9"/>
  <c r="AD249" i="9"/>
  <c r="AB249" i="9"/>
  <c r="AH248" i="9"/>
  <c r="AF248" i="9"/>
  <c r="AE248" i="9"/>
  <c r="AD248" i="9"/>
  <c r="AB248" i="9"/>
  <c r="AH247" i="9"/>
  <c r="AF247" i="9"/>
  <c r="AE247" i="9"/>
  <c r="AD247" i="9"/>
  <c r="AB247" i="9"/>
  <c r="AH246" i="9"/>
  <c r="AF246" i="9"/>
  <c r="AE246" i="9"/>
  <c r="AD246" i="9"/>
  <c r="AB246" i="9"/>
  <c r="AH245" i="9"/>
  <c r="AF245" i="9"/>
  <c r="AE245" i="9"/>
  <c r="AD245" i="9"/>
  <c r="AB245" i="9"/>
  <c r="AH244" i="9"/>
  <c r="AF244" i="9"/>
  <c r="AE244" i="9"/>
  <c r="AD244" i="9"/>
  <c r="AB244" i="9"/>
  <c r="AH243" i="9"/>
  <c r="AF243" i="9"/>
  <c r="AE243" i="9"/>
  <c r="AD243" i="9"/>
  <c r="AB243" i="9"/>
  <c r="AH242" i="9"/>
  <c r="AF242" i="9"/>
  <c r="AE242" i="9"/>
  <c r="AD242" i="9"/>
  <c r="AB242" i="9"/>
  <c r="AH241" i="9"/>
  <c r="AF241" i="9"/>
  <c r="AE241" i="9"/>
  <c r="AD241" i="9"/>
  <c r="AB241" i="9"/>
  <c r="AH240" i="9"/>
  <c r="AF240" i="9"/>
  <c r="AE240" i="9"/>
  <c r="AD240" i="9"/>
  <c r="AB240" i="9"/>
  <c r="AH239" i="9"/>
  <c r="AF239" i="9"/>
  <c r="AE239" i="9"/>
  <c r="AD239" i="9"/>
  <c r="AB239" i="9"/>
  <c r="AH238" i="9"/>
  <c r="AF238" i="9"/>
  <c r="AE238" i="9"/>
  <c r="AD238" i="9"/>
  <c r="AB238" i="9"/>
  <c r="AH237" i="9"/>
  <c r="AF237" i="9"/>
  <c r="AE237" i="9"/>
  <c r="AD237" i="9"/>
  <c r="AB237" i="9"/>
  <c r="AH236" i="9"/>
  <c r="AF236" i="9"/>
  <c r="AE236" i="9"/>
  <c r="AD236" i="9"/>
  <c r="AB236" i="9"/>
  <c r="AH235" i="9"/>
  <c r="AF235" i="9"/>
  <c r="AE235" i="9"/>
  <c r="AD235" i="9"/>
  <c r="AB235" i="9"/>
  <c r="AH234" i="9"/>
  <c r="AF234" i="9"/>
  <c r="AE234" i="9"/>
  <c r="AD234" i="9"/>
  <c r="AB234" i="9"/>
  <c r="AH233" i="9"/>
  <c r="AF233" i="9"/>
  <c r="AE233" i="9"/>
  <c r="AD233" i="9"/>
  <c r="AB233" i="9"/>
  <c r="AH232" i="9"/>
  <c r="AF232" i="9"/>
  <c r="AE232" i="9"/>
  <c r="AD232" i="9"/>
  <c r="AB232" i="9"/>
  <c r="AH231" i="9"/>
  <c r="AF231" i="9"/>
  <c r="AE231" i="9"/>
  <c r="AD231" i="9"/>
  <c r="AB231" i="9"/>
  <c r="AH230" i="9"/>
  <c r="AF230" i="9"/>
  <c r="AE230" i="9"/>
  <c r="AD230" i="9"/>
  <c r="AB230" i="9"/>
  <c r="AH229" i="9"/>
  <c r="AF229" i="9"/>
  <c r="AE229" i="9"/>
  <c r="AD229" i="9"/>
  <c r="AB229" i="9"/>
  <c r="AH228" i="9"/>
  <c r="AF228" i="9"/>
  <c r="AE228" i="9"/>
  <c r="AD228" i="9"/>
  <c r="AB228" i="9"/>
  <c r="AH227" i="9"/>
  <c r="AF227" i="9"/>
  <c r="AE227" i="9"/>
  <c r="AD227" i="9"/>
  <c r="AB227" i="9"/>
  <c r="AH226" i="9"/>
  <c r="AF226" i="9"/>
  <c r="AE226" i="9"/>
  <c r="AD226" i="9"/>
  <c r="AB226" i="9"/>
  <c r="AH225" i="9"/>
  <c r="AF225" i="9"/>
  <c r="AE225" i="9"/>
  <c r="AD225" i="9"/>
  <c r="AB225" i="9"/>
  <c r="AH224" i="9"/>
  <c r="AF224" i="9"/>
  <c r="AE224" i="9"/>
  <c r="AD224" i="9"/>
  <c r="AB224" i="9"/>
  <c r="AH223" i="9"/>
  <c r="AF223" i="9"/>
  <c r="AE223" i="9"/>
  <c r="AD223" i="9"/>
  <c r="AB223" i="9"/>
  <c r="AH222" i="9"/>
  <c r="AF222" i="9"/>
  <c r="AE222" i="9"/>
  <c r="AD222" i="9"/>
  <c r="AB222" i="9"/>
  <c r="AH221" i="9"/>
  <c r="AF221" i="9"/>
  <c r="AE221" i="9"/>
  <c r="AD221" i="9"/>
  <c r="AB221" i="9"/>
  <c r="AH220" i="9"/>
  <c r="AF220" i="9"/>
  <c r="AE220" i="9"/>
  <c r="AD220" i="9"/>
  <c r="AB220" i="9"/>
  <c r="AH219" i="9"/>
  <c r="AF219" i="9"/>
  <c r="AE219" i="9"/>
  <c r="AD219" i="9"/>
  <c r="AB219" i="9"/>
  <c r="AH218" i="9"/>
  <c r="AF218" i="9"/>
  <c r="AE218" i="9"/>
  <c r="AD218" i="9"/>
  <c r="AB218" i="9"/>
  <c r="AH217" i="9"/>
  <c r="AF217" i="9"/>
  <c r="AE217" i="9"/>
  <c r="AD217" i="9"/>
  <c r="AB217" i="9"/>
  <c r="AH216" i="9"/>
  <c r="AF216" i="9"/>
  <c r="AE216" i="9"/>
  <c r="AD216" i="9"/>
  <c r="AB216" i="9"/>
  <c r="AH215" i="9"/>
  <c r="AF215" i="9"/>
  <c r="AE215" i="9"/>
  <c r="AD215" i="9"/>
  <c r="AB215" i="9"/>
  <c r="AH214" i="9"/>
  <c r="AF214" i="9"/>
  <c r="AE214" i="9"/>
  <c r="AD214" i="9"/>
  <c r="AB214" i="9"/>
  <c r="AH213" i="9"/>
  <c r="AF213" i="9"/>
  <c r="AE213" i="9"/>
  <c r="AD213" i="9"/>
  <c r="AB213" i="9"/>
  <c r="AH212" i="9"/>
  <c r="AF212" i="9"/>
  <c r="AE212" i="9"/>
  <c r="AD212" i="9"/>
  <c r="AB212" i="9"/>
  <c r="AH211" i="9"/>
  <c r="AF211" i="9"/>
  <c r="AE211" i="9"/>
  <c r="AD211" i="9"/>
  <c r="AB211" i="9"/>
  <c r="AH210" i="9"/>
  <c r="AF210" i="9"/>
  <c r="AE210" i="9"/>
  <c r="AD210" i="9"/>
  <c r="AB210" i="9"/>
  <c r="AH209" i="9"/>
  <c r="AF209" i="9"/>
  <c r="AE209" i="9"/>
  <c r="AD209" i="9"/>
  <c r="AB209" i="9"/>
  <c r="AH208" i="9"/>
  <c r="AF208" i="9"/>
  <c r="AE208" i="9"/>
  <c r="AD208" i="9"/>
  <c r="AB208" i="9"/>
  <c r="AH207" i="9"/>
  <c r="AF207" i="9"/>
  <c r="AE207" i="9"/>
  <c r="AD207" i="9"/>
  <c r="AB207" i="9"/>
  <c r="AH206" i="9"/>
  <c r="AF206" i="9"/>
  <c r="AE206" i="9"/>
  <c r="AD206" i="9"/>
  <c r="AB206" i="9"/>
  <c r="AH205" i="9"/>
  <c r="AF205" i="9"/>
  <c r="AE205" i="9"/>
  <c r="AD205" i="9"/>
  <c r="AB205" i="9"/>
  <c r="AH204" i="9"/>
  <c r="AF204" i="9"/>
  <c r="AE204" i="9"/>
  <c r="AD204" i="9"/>
  <c r="AB204" i="9"/>
  <c r="AH203" i="9"/>
  <c r="AF203" i="9"/>
  <c r="AE203" i="9"/>
  <c r="AD203" i="9"/>
  <c r="AB203" i="9"/>
  <c r="AH202" i="9"/>
  <c r="AF202" i="9"/>
  <c r="AE202" i="9"/>
  <c r="AD202" i="9"/>
  <c r="AB202" i="9"/>
  <c r="AH201" i="9"/>
  <c r="AF201" i="9"/>
  <c r="AE201" i="9"/>
  <c r="AD201" i="9"/>
  <c r="AB201" i="9"/>
  <c r="AH200" i="9"/>
  <c r="AF200" i="9"/>
  <c r="AE200" i="9"/>
  <c r="AD200" i="9"/>
  <c r="AB200" i="9"/>
  <c r="AH199" i="9"/>
  <c r="AF199" i="9"/>
  <c r="AE199" i="9"/>
  <c r="AD199" i="9"/>
  <c r="AB199" i="9"/>
  <c r="AH198" i="9"/>
  <c r="AF198" i="9"/>
  <c r="AE198" i="9"/>
  <c r="AD198" i="9"/>
  <c r="AB198" i="9"/>
  <c r="AH197" i="9"/>
  <c r="AF197" i="9"/>
  <c r="AE197" i="9"/>
  <c r="AD197" i="9"/>
  <c r="AB197" i="9"/>
  <c r="AH196" i="9"/>
  <c r="AF196" i="9"/>
  <c r="AE196" i="9"/>
  <c r="AD196" i="9"/>
  <c r="AB196" i="9"/>
  <c r="AH195" i="9"/>
  <c r="AF195" i="9"/>
  <c r="AE195" i="9"/>
  <c r="AD195" i="9"/>
  <c r="AB195" i="9"/>
  <c r="AH194" i="9"/>
  <c r="AF194" i="9"/>
  <c r="AE194" i="9"/>
  <c r="AD194" i="9"/>
  <c r="AB194" i="9"/>
  <c r="AH193" i="9"/>
  <c r="AF193" i="9"/>
  <c r="AE193" i="9"/>
  <c r="AD193" i="9"/>
  <c r="AB193" i="9"/>
  <c r="AH192" i="9"/>
  <c r="AF192" i="9"/>
  <c r="AE192" i="9"/>
  <c r="AD192" i="9"/>
  <c r="AB192" i="9"/>
  <c r="AH191" i="9"/>
  <c r="AF191" i="9"/>
  <c r="AE191" i="9"/>
  <c r="AD191" i="9"/>
  <c r="AB191" i="9"/>
  <c r="AH190" i="9"/>
  <c r="AF190" i="9"/>
  <c r="AE190" i="9"/>
  <c r="AD190" i="9"/>
  <c r="AB190" i="9"/>
  <c r="AH189" i="9"/>
  <c r="AF189" i="9"/>
  <c r="AE189" i="9"/>
  <c r="AD189" i="9"/>
  <c r="AB189" i="9"/>
  <c r="AH188" i="9"/>
  <c r="AF188" i="9"/>
  <c r="AE188" i="9"/>
  <c r="AD188" i="9"/>
  <c r="AB188" i="9"/>
  <c r="AH187" i="9"/>
  <c r="AF187" i="9"/>
  <c r="AE187" i="9"/>
  <c r="AD187" i="9"/>
  <c r="AB187" i="9"/>
  <c r="AH186" i="9"/>
  <c r="AF186" i="9"/>
  <c r="AE186" i="9"/>
  <c r="AD186" i="9"/>
  <c r="AB186" i="9"/>
  <c r="AH185" i="9"/>
  <c r="AF185" i="9"/>
  <c r="AE185" i="9"/>
  <c r="AD185" i="9"/>
  <c r="AB185" i="9"/>
  <c r="AH184" i="9"/>
  <c r="AF184" i="9"/>
  <c r="AE184" i="9"/>
  <c r="AD184" i="9"/>
  <c r="AB184" i="9"/>
  <c r="AH183" i="9"/>
  <c r="AF183" i="9"/>
  <c r="AE183" i="9"/>
  <c r="AD183" i="9"/>
  <c r="AB183" i="9"/>
  <c r="AH182" i="9"/>
  <c r="AF182" i="9"/>
  <c r="AE182" i="9"/>
  <c r="AD182" i="9"/>
  <c r="AB182" i="9"/>
  <c r="AH181" i="9"/>
  <c r="AF181" i="9"/>
  <c r="AE181" i="9"/>
  <c r="AD181" i="9"/>
  <c r="AB181" i="9"/>
  <c r="AH180" i="9"/>
  <c r="AF180" i="9"/>
  <c r="AE180" i="9"/>
  <c r="AD180" i="9"/>
  <c r="AB180" i="9"/>
  <c r="AH179" i="9"/>
  <c r="AF179" i="9"/>
  <c r="AE179" i="9"/>
  <c r="AD179" i="9"/>
  <c r="AB179" i="9"/>
  <c r="AH178" i="9"/>
  <c r="AF178" i="9"/>
  <c r="AE178" i="9"/>
  <c r="AD178" i="9"/>
  <c r="AB178" i="9"/>
  <c r="AH177" i="9"/>
  <c r="AF177" i="9"/>
  <c r="AE177" i="9"/>
  <c r="AD177" i="9"/>
  <c r="AB177" i="9"/>
  <c r="AH176" i="9"/>
  <c r="AF176" i="9"/>
  <c r="AE176" i="9"/>
  <c r="AD176" i="9"/>
  <c r="AB176" i="9"/>
  <c r="AH175" i="9"/>
  <c r="AF175" i="9"/>
  <c r="AE175" i="9"/>
  <c r="AD175" i="9"/>
  <c r="AB175" i="9"/>
  <c r="AH174" i="9"/>
  <c r="AF174" i="9"/>
  <c r="AE174" i="9"/>
  <c r="AD174" i="9"/>
  <c r="AB174" i="9"/>
  <c r="AH173" i="9"/>
  <c r="AF173" i="9"/>
  <c r="AE173" i="9"/>
  <c r="AD173" i="9"/>
  <c r="AB173" i="9"/>
  <c r="AH172" i="9"/>
  <c r="AF172" i="9"/>
  <c r="AE172" i="9"/>
  <c r="AD172" i="9"/>
  <c r="AB172" i="9"/>
  <c r="AH171" i="9"/>
  <c r="AF171" i="9"/>
  <c r="AE171" i="9"/>
  <c r="AD171" i="9"/>
  <c r="AB171" i="9"/>
  <c r="AH170" i="9"/>
  <c r="AF170" i="9"/>
  <c r="AE170" i="9"/>
  <c r="AD170" i="9"/>
  <c r="AB170" i="9"/>
  <c r="AH169" i="9"/>
  <c r="AF169" i="9"/>
  <c r="AE169" i="9"/>
  <c r="AD169" i="9"/>
  <c r="AB169" i="9"/>
  <c r="AH168" i="9"/>
  <c r="AF168" i="9"/>
  <c r="AE168" i="9"/>
  <c r="AD168" i="9"/>
  <c r="AB168" i="9"/>
  <c r="AH167" i="9"/>
  <c r="AF167" i="9"/>
  <c r="AE167" i="9"/>
  <c r="AD167" i="9"/>
  <c r="AB167" i="9"/>
  <c r="AH166" i="9"/>
  <c r="AF166" i="9"/>
  <c r="AE166" i="9"/>
  <c r="AD166" i="9"/>
  <c r="AB166" i="9"/>
  <c r="AH165" i="9"/>
  <c r="AF165" i="9"/>
  <c r="AE165" i="9"/>
  <c r="AD165" i="9"/>
  <c r="AB165" i="9"/>
  <c r="AH164" i="9"/>
  <c r="AF164" i="9"/>
  <c r="AE164" i="9"/>
  <c r="AD164" i="9"/>
  <c r="AB164" i="9"/>
  <c r="AH163" i="9"/>
  <c r="AF163" i="9"/>
  <c r="AE163" i="9"/>
  <c r="AD163" i="9"/>
  <c r="AB163" i="9"/>
  <c r="AH162" i="9"/>
  <c r="AF162" i="9"/>
  <c r="AE162" i="9"/>
  <c r="AD162" i="9"/>
  <c r="AB162" i="9"/>
  <c r="AH161" i="9"/>
  <c r="AF161" i="9"/>
  <c r="AE161" i="9"/>
  <c r="AD161" i="9"/>
  <c r="AB161" i="9"/>
  <c r="AH160" i="9"/>
  <c r="AF160" i="9"/>
  <c r="AE160" i="9"/>
  <c r="AD160" i="9"/>
  <c r="AB160" i="9"/>
  <c r="AH159" i="9"/>
  <c r="AF159" i="9"/>
  <c r="AE159" i="9"/>
  <c r="AD159" i="9"/>
  <c r="AB159" i="9"/>
  <c r="AH158" i="9"/>
  <c r="AF158" i="9"/>
  <c r="AE158" i="9"/>
  <c r="AD158" i="9"/>
  <c r="AB158" i="9"/>
  <c r="AH157" i="9"/>
  <c r="AF157" i="9"/>
  <c r="AE157" i="9"/>
  <c r="AD157" i="9"/>
  <c r="AB157" i="9"/>
  <c r="AH156" i="9"/>
  <c r="AF156" i="9"/>
  <c r="AE156" i="9"/>
  <c r="AD156" i="9"/>
  <c r="AB156" i="9"/>
  <c r="AH155" i="9"/>
  <c r="AF155" i="9"/>
  <c r="AE155" i="9"/>
  <c r="AD155" i="9"/>
  <c r="AB155" i="9"/>
  <c r="AH154" i="9"/>
  <c r="AF154" i="9"/>
  <c r="AE154" i="9"/>
  <c r="AD154" i="9"/>
  <c r="AB154" i="9"/>
  <c r="AH153" i="9"/>
  <c r="AF153" i="9"/>
  <c r="AE153" i="9"/>
  <c r="AD153" i="9"/>
  <c r="AB153" i="9"/>
  <c r="AH152" i="9"/>
  <c r="AF152" i="9"/>
  <c r="AE152" i="9"/>
  <c r="AD152" i="9"/>
  <c r="AB152" i="9"/>
  <c r="AH151" i="9"/>
  <c r="AF151" i="9"/>
  <c r="AE151" i="9"/>
  <c r="AD151" i="9"/>
  <c r="AB151" i="9"/>
  <c r="AH150" i="9"/>
  <c r="AF150" i="9"/>
  <c r="AE150" i="9"/>
  <c r="AD150" i="9"/>
  <c r="AB150" i="9"/>
  <c r="AH149" i="9"/>
  <c r="AF149" i="9"/>
  <c r="AE149" i="9"/>
  <c r="AD149" i="9"/>
  <c r="AB149" i="9"/>
  <c r="AH148" i="9"/>
  <c r="AF148" i="9"/>
  <c r="AE148" i="9"/>
  <c r="AD148" i="9"/>
  <c r="AB148" i="9"/>
  <c r="AH147" i="9"/>
  <c r="AF147" i="9"/>
  <c r="AE147" i="9"/>
  <c r="AD147" i="9"/>
  <c r="AB147" i="9"/>
  <c r="AH146" i="9"/>
  <c r="AF146" i="9"/>
  <c r="AE146" i="9"/>
  <c r="AD146" i="9"/>
  <c r="AB146" i="9"/>
  <c r="AH145" i="9"/>
  <c r="AF145" i="9"/>
  <c r="AE145" i="9"/>
  <c r="AD145" i="9"/>
  <c r="AB145" i="9"/>
  <c r="AH144" i="9"/>
  <c r="AF144" i="9"/>
  <c r="AE144" i="9"/>
  <c r="AD144" i="9"/>
  <c r="AB144" i="9"/>
  <c r="AH143" i="9"/>
  <c r="AF143" i="9"/>
  <c r="AE143" i="9"/>
  <c r="AD143" i="9"/>
  <c r="AB143" i="9"/>
  <c r="AH142" i="9"/>
  <c r="AF142" i="9"/>
  <c r="AE142" i="9"/>
  <c r="AD142" i="9"/>
  <c r="AB142" i="9"/>
  <c r="AH141" i="9"/>
  <c r="AF141" i="9"/>
  <c r="AE141" i="9"/>
  <c r="AD141" i="9"/>
  <c r="AB141" i="9"/>
  <c r="AH140" i="9"/>
  <c r="AF140" i="9"/>
  <c r="AE140" i="9"/>
  <c r="AD140" i="9"/>
  <c r="AB140" i="9"/>
  <c r="AH139" i="9"/>
  <c r="AF139" i="9"/>
  <c r="AE139" i="9"/>
  <c r="AD139" i="9"/>
  <c r="AB139" i="9"/>
  <c r="AH138" i="9"/>
  <c r="AF138" i="9"/>
  <c r="AE138" i="9"/>
  <c r="AD138" i="9"/>
  <c r="AB138" i="9"/>
  <c r="AH137" i="9"/>
  <c r="AF137" i="9"/>
  <c r="AE137" i="9"/>
  <c r="AD137" i="9"/>
  <c r="AB137" i="9"/>
  <c r="AH136" i="9"/>
  <c r="AF136" i="9"/>
  <c r="AE136" i="9"/>
  <c r="AD136" i="9"/>
  <c r="AB136" i="9"/>
  <c r="AH135" i="9"/>
  <c r="AF135" i="9"/>
  <c r="AE135" i="9"/>
  <c r="AD135" i="9"/>
  <c r="AB135" i="9"/>
  <c r="AH134" i="9"/>
  <c r="AF134" i="9"/>
  <c r="AE134" i="9"/>
  <c r="AD134" i="9"/>
  <c r="AB134" i="9"/>
  <c r="AH133" i="9"/>
  <c r="AF133" i="9"/>
  <c r="AE133" i="9"/>
  <c r="AD133" i="9"/>
  <c r="AB133" i="9"/>
  <c r="AH132" i="9"/>
  <c r="AF132" i="9"/>
  <c r="AE132" i="9"/>
  <c r="AD132" i="9"/>
  <c r="AB132" i="9"/>
  <c r="AH131" i="9"/>
  <c r="AF131" i="9"/>
  <c r="AE131" i="9"/>
  <c r="AD131" i="9"/>
  <c r="AB131" i="9"/>
  <c r="AH130" i="9"/>
  <c r="AF130" i="9"/>
  <c r="AE130" i="9"/>
  <c r="AD130" i="9"/>
  <c r="AB130" i="9"/>
  <c r="AH129" i="9"/>
  <c r="AF129" i="9"/>
  <c r="AE129" i="9"/>
  <c r="AD129" i="9"/>
  <c r="AB129" i="9"/>
  <c r="AH128" i="9"/>
  <c r="AF128" i="9"/>
  <c r="AE128" i="9"/>
  <c r="AD128" i="9"/>
  <c r="AB128" i="9"/>
  <c r="AH127" i="9"/>
  <c r="AF127" i="9"/>
  <c r="AE127" i="9"/>
  <c r="AD127" i="9"/>
  <c r="AB127" i="9"/>
  <c r="AH126" i="9"/>
  <c r="AF126" i="9"/>
  <c r="AE126" i="9"/>
  <c r="AD126" i="9"/>
  <c r="AB126" i="9"/>
  <c r="AH125" i="9"/>
  <c r="AF125" i="9"/>
  <c r="AE125" i="9"/>
  <c r="AD125" i="9"/>
  <c r="AB125" i="9"/>
  <c r="AH124" i="9"/>
  <c r="AF124" i="9"/>
  <c r="AE124" i="9"/>
  <c r="AD124" i="9"/>
  <c r="AB124" i="9"/>
  <c r="AH123" i="9"/>
  <c r="AF123" i="9"/>
  <c r="AE123" i="9"/>
  <c r="AD123" i="9"/>
  <c r="AB123" i="9"/>
  <c r="AH122" i="9"/>
  <c r="AF122" i="9"/>
  <c r="AE122" i="9"/>
  <c r="AD122" i="9"/>
  <c r="AB122" i="9"/>
  <c r="AH121" i="9"/>
  <c r="AF121" i="9"/>
  <c r="AE121" i="9"/>
  <c r="AD121" i="9"/>
  <c r="AB121" i="9"/>
  <c r="AH120" i="9"/>
  <c r="AF120" i="9"/>
  <c r="AE120" i="9"/>
  <c r="AD120" i="9"/>
  <c r="AB120" i="9"/>
  <c r="AH119" i="9"/>
  <c r="AF119" i="9"/>
  <c r="AE119" i="9"/>
  <c r="AD119" i="9"/>
  <c r="AB119" i="9"/>
  <c r="AH118" i="9"/>
  <c r="AF118" i="9"/>
  <c r="AE118" i="9"/>
  <c r="AD118" i="9"/>
  <c r="AB118" i="9"/>
  <c r="AH117" i="9"/>
  <c r="AF117" i="9"/>
  <c r="AE117" i="9"/>
  <c r="AD117" i="9"/>
  <c r="AB117" i="9"/>
  <c r="AH116" i="9"/>
  <c r="AF116" i="9"/>
  <c r="AE116" i="9"/>
  <c r="AD116" i="9"/>
  <c r="AB116" i="9"/>
  <c r="AH115" i="9"/>
  <c r="AF115" i="9"/>
  <c r="AE115" i="9"/>
  <c r="AD115" i="9"/>
  <c r="AB115" i="9"/>
  <c r="AH114" i="9"/>
  <c r="AF114" i="9"/>
  <c r="AE114" i="9"/>
  <c r="AD114" i="9"/>
  <c r="AB114" i="9"/>
  <c r="AH113" i="9"/>
  <c r="AF113" i="9"/>
  <c r="AE113" i="9"/>
  <c r="AD113" i="9"/>
  <c r="AB113" i="9"/>
  <c r="AH112" i="9"/>
  <c r="AF112" i="9"/>
  <c r="AE112" i="9"/>
  <c r="AD112" i="9"/>
  <c r="AB112" i="9"/>
  <c r="AH111" i="9"/>
  <c r="AF111" i="9"/>
  <c r="AE111" i="9"/>
  <c r="AD111" i="9"/>
  <c r="AB111" i="9"/>
  <c r="AH110" i="9"/>
  <c r="AF110" i="9"/>
  <c r="AE110" i="9"/>
  <c r="AD110" i="9"/>
  <c r="AB110" i="9"/>
  <c r="AH109" i="9"/>
  <c r="AF109" i="9"/>
  <c r="AE109" i="9"/>
  <c r="AD109" i="9"/>
  <c r="AB109" i="9"/>
  <c r="AH108" i="9"/>
  <c r="AF108" i="9"/>
  <c r="AE108" i="9"/>
  <c r="AD108" i="9"/>
  <c r="AB108" i="9"/>
  <c r="AH107" i="9"/>
  <c r="AF107" i="9"/>
  <c r="AE107" i="9"/>
  <c r="AD107" i="9"/>
  <c r="AB107" i="9"/>
  <c r="AH106" i="9"/>
  <c r="AF106" i="9"/>
  <c r="AE106" i="9"/>
  <c r="AD106" i="9"/>
  <c r="AB106" i="9"/>
  <c r="AH105" i="9"/>
  <c r="AF105" i="9"/>
  <c r="AE105" i="9"/>
  <c r="AD105" i="9"/>
  <c r="AB105" i="9"/>
  <c r="AH104" i="9"/>
  <c r="AF104" i="9"/>
  <c r="AE104" i="9"/>
  <c r="AD104" i="9"/>
  <c r="AB104" i="9"/>
  <c r="AH103" i="9"/>
  <c r="AF103" i="9"/>
  <c r="AE103" i="9"/>
  <c r="AD103" i="9"/>
  <c r="AB103" i="9"/>
  <c r="AH102" i="9"/>
  <c r="AF102" i="9"/>
  <c r="AE102" i="9"/>
  <c r="AD102" i="9"/>
  <c r="AB102" i="9"/>
  <c r="AH101" i="9"/>
  <c r="AF101" i="9"/>
  <c r="AE101" i="9"/>
  <c r="AD101" i="9"/>
  <c r="AB101" i="9"/>
  <c r="AH100" i="9"/>
  <c r="AF100" i="9"/>
  <c r="AE100" i="9"/>
  <c r="AD100" i="9"/>
  <c r="AB100" i="9"/>
  <c r="AH99" i="9"/>
  <c r="AF99" i="9"/>
  <c r="AE99" i="9"/>
  <c r="AD99" i="9"/>
  <c r="AB99" i="9"/>
  <c r="AH98" i="9"/>
  <c r="AF98" i="9"/>
  <c r="AE98" i="9"/>
  <c r="AD98" i="9"/>
  <c r="AB98" i="9"/>
  <c r="AH97" i="9"/>
  <c r="AF97" i="9"/>
  <c r="AE97" i="9"/>
  <c r="AD97" i="9"/>
  <c r="AB97" i="9"/>
  <c r="AH96" i="9"/>
  <c r="AF96" i="9"/>
  <c r="AE96" i="9"/>
  <c r="AD96" i="9"/>
  <c r="AB96" i="9"/>
  <c r="AH95" i="9"/>
  <c r="AF95" i="9"/>
  <c r="AE95" i="9"/>
  <c r="AD95" i="9"/>
  <c r="AB95" i="9"/>
  <c r="AH94" i="9"/>
  <c r="AF94" i="9"/>
  <c r="AE94" i="9"/>
  <c r="AD94" i="9"/>
  <c r="AB94" i="9"/>
  <c r="AH93" i="9"/>
  <c r="AF93" i="9"/>
  <c r="AE93" i="9"/>
  <c r="AD93" i="9"/>
  <c r="AB93" i="9"/>
  <c r="AH92" i="9"/>
  <c r="AF92" i="9"/>
  <c r="AE92" i="9"/>
  <c r="AD92" i="9"/>
  <c r="AB92" i="9"/>
  <c r="AH91" i="9"/>
  <c r="AF91" i="9"/>
  <c r="AE91" i="9"/>
  <c r="AD91" i="9"/>
  <c r="AB91" i="9"/>
  <c r="AH90" i="9"/>
  <c r="AF90" i="9"/>
  <c r="AE90" i="9"/>
  <c r="AD90" i="9"/>
  <c r="AB90" i="9"/>
  <c r="AH89" i="9"/>
  <c r="AF89" i="9"/>
  <c r="AE89" i="9"/>
  <c r="AD89" i="9"/>
  <c r="AB89" i="9"/>
  <c r="AH88" i="9"/>
  <c r="AF88" i="9"/>
  <c r="AE88" i="9"/>
  <c r="AD88" i="9"/>
  <c r="AB88" i="9"/>
  <c r="AH87" i="9"/>
  <c r="AF87" i="9"/>
  <c r="AE87" i="9"/>
  <c r="AD87" i="9"/>
  <c r="AB87" i="9"/>
  <c r="AH86" i="9"/>
  <c r="AF86" i="9"/>
  <c r="AE86" i="9"/>
  <c r="AD86" i="9"/>
  <c r="AB86" i="9"/>
  <c r="AH85" i="9"/>
  <c r="AF85" i="9"/>
  <c r="AE85" i="9"/>
  <c r="AD85" i="9"/>
  <c r="AB85" i="9"/>
  <c r="AH84" i="9"/>
  <c r="AF84" i="9"/>
  <c r="AE84" i="9"/>
  <c r="AD84" i="9"/>
  <c r="AB84" i="9"/>
  <c r="AH83" i="9"/>
  <c r="AF83" i="9"/>
  <c r="AE83" i="9"/>
  <c r="AD83" i="9"/>
  <c r="AB83" i="9"/>
  <c r="AH82" i="9"/>
  <c r="AF82" i="9"/>
  <c r="AE82" i="9"/>
  <c r="AD82" i="9"/>
  <c r="AB82" i="9"/>
  <c r="AH81" i="9"/>
  <c r="AF81" i="9"/>
  <c r="AE81" i="9"/>
  <c r="AD81" i="9"/>
  <c r="AB81" i="9"/>
  <c r="AH80" i="9"/>
  <c r="AF80" i="9"/>
  <c r="AE80" i="9"/>
  <c r="AD80" i="9"/>
  <c r="AB80" i="9"/>
  <c r="AH79" i="9"/>
  <c r="AF79" i="9"/>
  <c r="AE79" i="9"/>
  <c r="AD79" i="9"/>
  <c r="AB79" i="9"/>
  <c r="AH78" i="9"/>
  <c r="AF78" i="9"/>
  <c r="AE78" i="9"/>
  <c r="AD78" i="9"/>
  <c r="AB78" i="9"/>
  <c r="AH77" i="9"/>
  <c r="AF77" i="9"/>
  <c r="AE77" i="9"/>
  <c r="AD77" i="9"/>
  <c r="AB77" i="9"/>
  <c r="AH76" i="9"/>
  <c r="AF76" i="9"/>
  <c r="AE76" i="9"/>
  <c r="AD76" i="9"/>
  <c r="AB76" i="9"/>
  <c r="AH75" i="9"/>
  <c r="AF75" i="9"/>
  <c r="AE75" i="9"/>
  <c r="AD75" i="9"/>
  <c r="AB75" i="9"/>
  <c r="AH74" i="9"/>
  <c r="AF74" i="9"/>
  <c r="AE74" i="9"/>
  <c r="AD74" i="9"/>
  <c r="AB74" i="9"/>
  <c r="AH73" i="9"/>
  <c r="AF73" i="9"/>
  <c r="AE73" i="9"/>
  <c r="AD73" i="9"/>
  <c r="AB73" i="9"/>
  <c r="AH72" i="9"/>
  <c r="AF72" i="9"/>
  <c r="AE72" i="9"/>
  <c r="AD72" i="9"/>
  <c r="AB72" i="9"/>
  <c r="AH71" i="9"/>
  <c r="AF71" i="9"/>
  <c r="AE71" i="9"/>
  <c r="AD71" i="9"/>
  <c r="AB71" i="9"/>
  <c r="AH70" i="9"/>
  <c r="AF70" i="9"/>
  <c r="AE70" i="9"/>
  <c r="AD70" i="9"/>
  <c r="AB70" i="9"/>
  <c r="AH69" i="9"/>
  <c r="AF69" i="9"/>
  <c r="AE69" i="9"/>
  <c r="AD69" i="9"/>
  <c r="AB69" i="9"/>
  <c r="AH68" i="9"/>
  <c r="AF68" i="9"/>
  <c r="AE68" i="9"/>
  <c r="AD68" i="9"/>
  <c r="AB68" i="9"/>
  <c r="AH67" i="9"/>
  <c r="AF67" i="9"/>
  <c r="AE67" i="9"/>
  <c r="AD67" i="9"/>
  <c r="AB67" i="9"/>
  <c r="AH66" i="9"/>
  <c r="AF66" i="9"/>
  <c r="AE66" i="9"/>
  <c r="AD66" i="9"/>
  <c r="AB66" i="9"/>
  <c r="AH65" i="9"/>
  <c r="AF65" i="9"/>
  <c r="AE65" i="9"/>
  <c r="AD65" i="9"/>
  <c r="AB65" i="9"/>
  <c r="AH64" i="9"/>
  <c r="AF64" i="9"/>
  <c r="AE64" i="9"/>
  <c r="AD64" i="9"/>
  <c r="AB64" i="9"/>
  <c r="AH63" i="9"/>
  <c r="AF63" i="9"/>
  <c r="AE63" i="9"/>
  <c r="AD63" i="9"/>
  <c r="AB63" i="9"/>
  <c r="AH62" i="9"/>
  <c r="AF62" i="9"/>
  <c r="AE62" i="9"/>
  <c r="AD62" i="9"/>
  <c r="AB62" i="9"/>
  <c r="AH61" i="9"/>
  <c r="AF61" i="9"/>
  <c r="AE61" i="9"/>
  <c r="AD61" i="9"/>
  <c r="AB61" i="9"/>
  <c r="AH60" i="9"/>
  <c r="AF60" i="9"/>
  <c r="AE60" i="9"/>
  <c r="AD60" i="9"/>
  <c r="AB60" i="9"/>
  <c r="AH59" i="9"/>
  <c r="AF59" i="9"/>
  <c r="AE59" i="9"/>
  <c r="AD59" i="9"/>
  <c r="AB59" i="9"/>
  <c r="AH58" i="9"/>
  <c r="AF58" i="9"/>
  <c r="AE58" i="9"/>
  <c r="AD58" i="9"/>
  <c r="AB58" i="9"/>
  <c r="AH57" i="9"/>
  <c r="AF57" i="9"/>
  <c r="AE57" i="9"/>
  <c r="AD57" i="9"/>
  <c r="AB57" i="9"/>
  <c r="AH56" i="9"/>
  <c r="AF56" i="9"/>
  <c r="AE56" i="9"/>
  <c r="AD56" i="9"/>
  <c r="AB56" i="9"/>
  <c r="AH55" i="9"/>
  <c r="AF55" i="9"/>
  <c r="AE55" i="9"/>
  <c r="AD55" i="9"/>
  <c r="AB55" i="9"/>
  <c r="AH54" i="9"/>
  <c r="AF54" i="9"/>
  <c r="AE54" i="9"/>
  <c r="AD54" i="9"/>
  <c r="AB54" i="9"/>
  <c r="AH53" i="9"/>
  <c r="AF53" i="9"/>
  <c r="AE53" i="9"/>
  <c r="AD53" i="9"/>
  <c r="AB53" i="9"/>
  <c r="AH52" i="9"/>
  <c r="AF52" i="9"/>
  <c r="AE52" i="9"/>
  <c r="AD52" i="9"/>
  <c r="AB52" i="9"/>
  <c r="AH51" i="9"/>
  <c r="AF51" i="9"/>
  <c r="AE51" i="9"/>
  <c r="AD51" i="9"/>
  <c r="AB51" i="9"/>
  <c r="AH50" i="9"/>
  <c r="AF50" i="9"/>
  <c r="AE50" i="9"/>
  <c r="AD50" i="9"/>
  <c r="AB50" i="9"/>
  <c r="AH49" i="9"/>
  <c r="AF49" i="9"/>
  <c r="AE49" i="9"/>
  <c r="AD49" i="9"/>
  <c r="AB49" i="9"/>
  <c r="AH48" i="9"/>
  <c r="AF48" i="9"/>
  <c r="AE48" i="9"/>
  <c r="AD48" i="9"/>
  <c r="AB48" i="9"/>
  <c r="AH47" i="9"/>
  <c r="AF47" i="9"/>
  <c r="AE47" i="9"/>
  <c r="AD47" i="9"/>
  <c r="AB47" i="9"/>
  <c r="AH46" i="9"/>
  <c r="AF46" i="9"/>
  <c r="AE46" i="9"/>
  <c r="AD46" i="9"/>
  <c r="AB46" i="9"/>
  <c r="AH45" i="9"/>
  <c r="AF45" i="9"/>
  <c r="AE45" i="9"/>
  <c r="AD45" i="9"/>
  <c r="AB45" i="9"/>
  <c r="AH44" i="9"/>
  <c r="AF44" i="9"/>
  <c r="AE44" i="9"/>
  <c r="AD44" i="9"/>
  <c r="AB44" i="9"/>
  <c r="AH43" i="9"/>
  <c r="AF43" i="9"/>
  <c r="AE43" i="9"/>
  <c r="AD43" i="9"/>
  <c r="AB43" i="9"/>
  <c r="AH42" i="9"/>
  <c r="AF42" i="9"/>
  <c r="AE42" i="9"/>
  <c r="AD42" i="9"/>
  <c r="AB42" i="9"/>
  <c r="AH41" i="9"/>
  <c r="AF41" i="9"/>
  <c r="AE41" i="9"/>
  <c r="AD41" i="9"/>
  <c r="AB41" i="9"/>
  <c r="AH40" i="9"/>
  <c r="AF40" i="9"/>
  <c r="AE40" i="9"/>
  <c r="AD40" i="9"/>
  <c r="AB40" i="9"/>
  <c r="AH39" i="9"/>
  <c r="AF39" i="9"/>
  <c r="AE39" i="9"/>
  <c r="AD39" i="9"/>
  <c r="AB39" i="9"/>
  <c r="AH38" i="9"/>
  <c r="AF38" i="9"/>
  <c r="AE38" i="9"/>
  <c r="AD38" i="9"/>
  <c r="AB38" i="9"/>
  <c r="AH37" i="9"/>
  <c r="AF37" i="9"/>
  <c r="AE37" i="9"/>
  <c r="AD37" i="9"/>
  <c r="AB37" i="9"/>
  <c r="AH36" i="9"/>
  <c r="AF36" i="9"/>
  <c r="AE36" i="9"/>
  <c r="AD36" i="9"/>
  <c r="AB36" i="9"/>
  <c r="AH35" i="9"/>
  <c r="AF35" i="9"/>
  <c r="AE35" i="9"/>
  <c r="AD35" i="9"/>
  <c r="AB35" i="9"/>
  <c r="AH34" i="9"/>
  <c r="AF34" i="9"/>
  <c r="AE34" i="9"/>
  <c r="AD34" i="9"/>
  <c r="AB34" i="9"/>
  <c r="AH33" i="9"/>
  <c r="AF33" i="9"/>
  <c r="AE33" i="9"/>
  <c r="AD33" i="9"/>
  <c r="AB33" i="9"/>
  <c r="AH32" i="9"/>
  <c r="AF32" i="9"/>
  <c r="AE32" i="9"/>
  <c r="AD32" i="9"/>
  <c r="AB32" i="9"/>
  <c r="AH31" i="9"/>
  <c r="AF31" i="9"/>
  <c r="AE31" i="9"/>
  <c r="AD31" i="9"/>
  <c r="AB31" i="9"/>
  <c r="AH30" i="9"/>
  <c r="AF30" i="9"/>
  <c r="AE30" i="9"/>
  <c r="AD30" i="9"/>
  <c r="AB30" i="9"/>
  <c r="AH29" i="9"/>
  <c r="AF29" i="9"/>
  <c r="AE29" i="9"/>
  <c r="AD29" i="9"/>
  <c r="AB29" i="9"/>
  <c r="AH28" i="9"/>
  <c r="AF28" i="9"/>
  <c r="AE28" i="9"/>
  <c r="AD28" i="9"/>
  <c r="AB28" i="9"/>
  <c r="AH27" i="9"/>
  <c r="AF27" i="9"/>
  <c r="AE27" i="9"/>
  <c r="AD27" i="9"/>
  <c r="AB27" i="9"/>
  <c r="AH26" i="9"/>
  <c r="AF26" i="9"/>
  <c r="AE26" i="9"/>
  <c r="AD26" i="9"/>
  <c r="AB26" i="9"/>
  <c r="AH25" i="9"/>
  <c r="AF25" i="9"/>
  <c r="AE25" i="9"/>
  <c r="AD25" i="9"/>
  <c r="AB25" i="9"/>
  <c r="AH24" i="9"/>
  <c r="AF24" i="9"/>
  <c r="AE24" i="9"/>
  <c r="AD24" i="9"/>
  <c r="AB24" i="9"/>
  <c r="AH23" i="9"/>
  <c r="AF23" i="9"/>
  <c r="AE23" i="9"/>
  <c r="AD23" i="9"/>
  <c r="AB23" i="9"/>
  <c r="AH22" i="9"/>
  <c r="AF22" i="9"/>
  <c r="AE22" i="9"/>
  <c r="AD22" i="9"/>
  <c r="AB22" i="9"/>
  <c r="AH21" i="9"/>
  <c r="AF21" i="9"/>
  <c r="AE21" i="9"/>
  <c r="AD21" i="9"/>
  <c r="AB21" i="9"/>
  <c r="AH20" i="9"/>
  <c r="AF20" i="9"/>
  <c r="AE20" i="9"/>
  <c r="AD20" i="9"/>
  <c r="AH19" i="9"/>
  <c r="AF19" i="9"/>
  <c r="AE19" i="9"/>
  <c r="AD19" i="9"/>
  <c r="AB19" i="9"/>
  <c r="AH18" i="9"/>
  <c r="AF18" i="9"/>
  <c r="AE18" i="9"/>
  <c r="AD18" i="9"/>
  <c r="AB18" i="9"/>
  <c r="AH17" i="9"/>
  <c r="AF17" i="9"/>
  <c r="AE17" i="9"/>
  <c r="AD17" i="9"/>
  <c r="AB17" i="9"/>
  <c r="AH16" i="9"/>
  <c r="AF16" i="9"/>
  <c r="AE16" i="9"/>
  <c r="AD16" i="9"/>
  <c r="AB16" i="9"/>
  <c r="AF15" i="9"/>
  <c r="AE15" i="9"/>
  <c r="AD15" i="9"/>
  <c r="AB15" i="9"/>
  <c r="AH14" i="9"/>
  <c r="AG14" i="9"/>
  <c r="AF14" i="9"/>
  <c r="AE14" i="9"/>
  <c r="AD14" i="9"/>
  <c r="E14" i="9"/>
  <c r="AC13" i="9"/>
  <c r="AC11" i="9"/>
  <c r="AC10" i="9"/>
  <c r="Y9" i="11" l="1"/>
  <c r="X7" i="11"/>
  <c r="Y7" i="11" s="1"/>
  <c r="Z21" i="11"/>
  <c r="AA21" i="11" s="1"/>
  <c r="Z292" i="11"/>
  <c r="AA292" i="11" s="1"/>
  <c r="Z37" i="11"/>
  <c r="AA37" i="11" s="1"/>
  <c r="Z17" i="11"/>
  <c r="AA17" i="11" s="1"/>
  <c r="Z288" i="11"/>
  <c r="AA288" i="11" s="1"/>
  <c r="Z284" i="11"/>
  <c r="AA284" i="11" s="1"/>
  <c r="Z300" i="11"/>
  <c r="AA300" i="11" s="1"/>
  <c r="Z14" i="11"/>
  <c r="AA14" i="11" s="1"/>
  <c r="Z35" i="11"/>
  <c r="AA35" i="11" s="1"/>
  <c r="Z49" i="11"/>
  <c r="AA49" i="11" s="1"/>
  <c r="Z65" i="11"/>
  <c r="AA65" i="11" s="1"/>
  <c r="Z107" i="11"/>
  <c r="AA107" i="11" s="1"/>
  <c r="Z47" i="11"/>
  <c r="AA47" i="11" s="1"/>
  <c r="Z276" i="11"/>
  <c r="AA276" i="11" s="1"/>
  <c r="Z294" i="11"/>
  <c r="AA294" i="11" s="1"/>
  <c r="Z66" i="11"/>
  <c r="AA66" i="11" s="1"/>
  <c r="Z68" i="11"/>
  <c r="AA68" i="11" s="1"/>
  <c r="Z71" i="11"/>
  <c r="AA71" i="11" s="1"/>
  <c r="Z151" i="11"/>
  <c r="AA151" i="11" s="1"/>
  <c r="Z193" i="11"/>
  <c r="AA193" i="11" s="1"/>
  <c r="Z277" i="11"/>
  <c r="AA277" i="11" s="1"/>
  <c r="Z135" i="11"/>
  <c r="AA135" i="11" s="1"/>
  <c r="Z167" i="11"/>
  <c r="AA167" i="11" s="1"/>
  <c r="Z187" i="11"/>
  <c r="AA187" i="11" s="1"/>
  <c r="Z87" i="11"/>
  <c r="AA87" i="11" s="1"/>
  <c r="Z222" i="11"/>
  <c r="AA222" i="11" s="1"/>
  <c r="Z155" i="11"/>
  <c r="AA155" i="11" s="1"/>
  <c r="Z25" i="11"/>
  <c r="AA25" i="11" s="1"/>
  <c r="Z34" i="11"/>
  <c r="AA34" i="11" s="1"/>
  <c r="Z40" i="11"/>
  <c r="AA40" i="11" s="1"/>
  <c r="Z52" i="11"/>
  <c r="AA52" i="11" s="1"/>
  <c r="Z54" i="11"/>
  <c r="AA54" i="11" s="1"/>
  <c r="Z100" i="11"/>
  <c r="AA100" i="11" s="1"/>
  <c r="Z139" i="11"/>
  <c r="AA139" i="11" s="1"/>
  <c r="Z183" i="11"/>
  <c r="AA183" i="11" s="1"/>
  <c r="Z201" i="11"/>
  <c r="AA201" i="11" s="1"/>
  <c r="Z242" i="11"/>
  <c r="AA242" i="11" s="1"/>
  <c r="Z13" i="11"/>
  <c r="AA13" i="11" s="1"/>
  <c r="Z18" i="11"/>
  <c r="AA18" i="11" s="1"/>
  <c r="Z31" i="11"/>
  <c r="AA31" i="11" s="1"/>
  <c r="Z80" i="11"/>
  <c r="AA80" i="11" s="1"/>
  <c r="Z103" i="11"/>
  <c r="AA103" i="11" s="1"/>
  <c r="Z123" i="11"/>
  <c r="AA123" i="11" s="1"/>
  <c r="Z171" i="11"/>
  <c r="AA171" i="11" s="1"/>
  <c r="Z202" i="11"/>
  <c r="AA202" i="11" s="1"/>
  <c r="Z214" i="11"/>
  <c r="AA214" i="11" s="1"/>
  <c r="Z233" i="11"/>
  <c r="AA233" i="11" s="1"/>
  <c r="Q14" i="11"/>
  <c r="Q40" i="11"/>
  <c r="Z225" i="11"/>
  <c r="AA225" i="11" s="1"/>
  <c r="Z241" i="11"/>
  <c r="AA241" i="11" s="1"/>
  <c r="Q277" i="11"/>
  <c r="Z9" i="11"/>
  <c r="AA9" i="11" s="1"/>
  <c r="Q13" i="11"/>
  <c r="Q17" i="11"/>
  <c r="Z30" i="11"/>
  <c r="AA30" i="11" s="1"/>
  <c r="Q31" i="11"/>
  <c r="Z53" i="11"/>
  <c r="AA53" i="11" s="1"/>
  <c r="Q54" i="11"/>
  <c r="Z56" i="11"/>
  <c r="AA56" i="11" s="1"/>
  <c r="Z63" i="11"/>
  <c r="AA63" i="11" s="1"/>
  <c r="Q80" i="11"/>
  <c r="Z91" i="11"/>
  <c r="AA91" i="11" s="1"/>
  <c r="Z96" i="11"/>
  <c r="AA96" i="11" s="1"/>
  <c r="Z132" i="11"/>
  <c r="AA132" i="11" s="1"/>
  <c r="Z147" i="11"/>
  <c r="AA147" i="11" s="1"/>
  <c r="Z159" i="11"/>
  <c r="AA159" i="11" s="1"/>
  <c r="Z175" i="11"/>
  <c r="AA175" i="11" s="1"/>
  <c r="Z189" i="11"/>
  <c r="AA189" i="11" s="1"/>
  <c r="Z203" i="11"/>
  <c r="AA203" i="11" s="1"/>
  <c r="Z229" i="11"/>
  <c r="AA229" i="11" s="1"/>
  <c r="Z249" i="11"/>
  <c r="AA249" i="11" s="1"/>
  <c r="Z257" i="11"/>
  <c r="AA257" i="11" s="1"/>
  <c r="Z266" i="11"/>
  <c r="AA266" i="11" s="1"/>
  <c r="Z293" i="11"/>
  <c r="AA293" i="11" s="1"/>
  <c r="Q294" i="11"/>
  <c r="Q25" i="11"/>
  <c r="Z212" i="11"/>
  <c r="AA212" i="11" s="1"/>
  <c r="Q233" i="11"/>
  <c r="Z285" i="11"/>
  <c r="AA285" i="11" s="1"/>
  <c r="Q9" i="11"/>
  <c r="Z15" i="11"/>
  <c r="AA15" i="11" s="1"/>
  <c r="Z19" i="11"/>
  <c r="AA19" i="11" s="1"/>
  <c r="Z24" i="11"/>
  <c r="AA24" i="11" s="1"/>
  <c r="Z29" i="11"/>
  <c r="AA29" i="11" s="1"/>
  <c r="Q30" i="11"/>
  <c r="Z33" i="11"/>
  <c r="AA33" i="11" s="1"/>
  <c r="Z38" i="11"/>
  <c r="AA38" i="11" s="1"/>
  <c r="Z50" i="11"/>
  <c r="AA50" i="11" s="1"/>
  <c r="Q53" i="11"/>
  <c r="Q56" i="11"/>
  <c r="Z84" i="11"/>
  <c r="AA84" i="11" s="1"/>
  <c r="Y91" i="11"/>
  <c r="Q96" i="11"/>
  <c r="Z116" i="11"/>
  <c r="AA116" i="11" s="1"/>
  <c r="Q132" i="11"/>
  <c r="Z142" i="11"/>
  <c r="AA142" i="11" s="1"/>
  <c r="Z143" i="11"/>
  <c r="AA143" i="11" s="1"/>
  <c r="Z163" i="11"/>
  <c r="AA163" i="11" s="1"/>
  <c r="Z179" i="11"/>
  <c r="AA179" i="11" s="1"/>
  <c r="Z190" i="11"/>
  <c r="AA190" i="11" s="1"/>
  <c r="Z221" i="11"/>
  <c r="AA221" i="11" s="1"/>
  <c r="Q229" i="11"/>
  <c r="Z244" i="11"/>
  <c r="AA244" i="11" s="1"/>
  <c r="Z258" i="11"/>
  <c r="AA258" i="11" s="1"/>
  <c r="Z278" i="11"/>
  <c r="AA278" i="11" s="1"/>
  <c r="Q293" i="11"/>
  <c r="Z146" i="11"/>
  <c r="AA146" i="11" s="1"/>
  <c r="Y146" i="11"/>
  <c r="Z158" i="11"/>
  <c r="AA158" i="11" s="1"/>
  <c r="Y158" i="11"/>
  <c r="Z218" i="11"/>
  <c r="AA218" i="11" s="1"/>
  <c r="Q218" i="11"/>
  <c r="Z254" i="11"/>
  <c r="AA254" i="11" s="1"/>
  <c r="Q254" i="11"/>
  <c r="Z265" i="11"/>
  <c r="AA265" i="11" s="1"/>
  <c r="Q265" i="11"/>
  <c r="Z12" i="11"/>
  <c r="AA12" i="11" s="1"/>
  <c r="Z16" i="11"/>
  <c r="AA16" i="11" s="1"/>
  <c r="Q18" i="11"/>
  <c r="Q19" i="11"/>
  <c r="Q21" i="11"/>
  <c r="Z22" i="11"/>
  <c r="AA22" i="11" s="1"/>
  <c r="Z23" i="11"/>
  <c r="AA23" i="11" s="1"/>
  <c r="Z28" i="11"/>
  <c r="AA28" i="11" s="1"/>
  <c r="Z32" i="11"/>
  <c r="AA32" i="11" s="1"/>
  <c r="Q34" i="11"/>
  <c r="Q35" i="11"/>
  <c r="Q37" i="11"/>
  <c r="Z43" i="11"/>
  <c r="AA43" i="11" s="1"/>
  <c r="Z45" i="11"/>
  <c r="AA45" i="11" s="1"/>
  <c r="Z46" i="11"/>
  <c r="AA46" i="11" s="1"/>
  <c r="Z48" i="11"/>
  <c r="AA48" i="11" s="1"/>
  <c r="Q49" i="11"/>
  <c r="Q50" i="11"/>
  <c r="Q52" i="11"/>
  <c r="Z59" i="11"/>
  <c r="AA59" i="11" s="1"/>
  <c r="Z61" i="11"/>
  <c r="AA61" i="11" s="1"/>
  <c r="Z62" i="11"/>
  <c r="AA62" i="11" s="1"/>
  <c r="Z64" i="11"/>
  <c r="AA64" i="11" s="1"/>
  <c r="Q65" i="11"/>
  <c r="Q66" i="11"/>
  <c r="Q68" i="11"/>
  <c r="Z72" i="11"/>
  <c r="AA72" i="11" s="1"/>
  <c r="Z75" i="11"/>
  <c r="AA75" i="11" s="1"/>
  <c r="Q84" i="11"/>
  <c r="Z88" i="11"/>
  <c r="AA88" i="11" s="1"/>
  <c r="Z104" i="11"/>
  <c r="AA104" i="11" s="1"/>
  <c r="Q104" i="11"/>
  <c r="Q116" i="11"/>
  <c r="Y142" i="11"/>
  <c r="Z162" i="11"/>
  <c r="AA162" i="11" s="1"/>
  <c r="Y162" i="11"/>
  <c r="Z178" i="11"/>
  <c r="AA178" i="11" s="1"/>
  <c r="Y178" i="11"/>
  <c r="Q194" i="11"/>
  <c r="Z194" i="11"/>
  <c r="AA194" i="11" s="1"/>
  <c r="Y261" i="11"/>
  <c r="Z261" i="11"/>
  <c r="AA261" i="11" s="1"/>
  <c r="Z273" i="11"/>
  <c r="AA273" i="11" s="1"/>
  <c r="Q273" i="11"/>
  <c r="Z274" i="11"/>
  <c r="AA274" i="11" s="1"/>
  <c r="Z289" i="11"/>
  <c r="AA289" i="11" s="1"/>
  <c r="Q289" i="11"/>
  <c r="Z290" i="11"/>
  <c r="AA290" i="11" s="1"/>
  <c r="Q131" i="11"/>
  <c r="Z131" i="11"/>
  <c r="AA131" i="11" s="1"/>
  <c r="Z174" i="11"/>
  <c r="AA174" i="11" s="1"/>
  <c r="Y174" i="11"/>
  <c r="Z237" i="11"/>
  <c r="AA237" i="11" s="1"/>
  <c r="Q237" i="11"/>
  <c r="Y245" i="11"/>
  <c r="Z245" i="11"/>
  <c r="AA245" i="11" s="1"/>
  <c r="Q22" i="11"/>
  <c r="Q23" i="11"/>
  <c r="Z39" i="11"/>
  <c r="AA39" i="11" s="1"/>
  <c r="Z41" i="11"/>
  <c r="AA41" i="11" s="1"/>
  <c r="Z42" i="11"/>
  <c r="AA42" i="11" s="1"/>
  <c r="Z44" i="11"/>
  <c r="AA44" i="11" s="1"/>
  <c r="Q45" i="11"/>
  <c r="Q46" i="11"/>
  <c r="Z55" i="11"/>
  <c r="AA55" i="11" s="1"/>
  <c r="Z57" i="11"/>
  <c r="AA57" i="11" s="1"/>
  <c r="Z58" i="11"/>
  <c r="AA58" i="11" s="1"/>
  <c r="Z60" i="11"/>
  <c r="AA60" i="11" s="1"/>
  <c r="Q61" i="11"/>
  <c r="Q62" i="11"/>
  <c r="Z70" i="11"/>
  <c r="AA70" i="11" s="1"/>
  <c r="Q72" i="11"/>
  <c r="Z76" i="11"/>
  <c r="AA76" i="11" s="1"/>
  <c r="Z79" i="11"/>
  <c r="AA79" i="11" s="1"/>
  <c r="Q88" i="11"/>
  <c r="Z92" i="11"/>
  <c r="AA92" i="11" s="1"/>
  <c r="Z95" i="11"/>
  <c r="AA95" i="11" s="1"/>
  <c r="Q100" i="11"/>
  <c r="Q115" i="11"/>
  <c r="Z115" i="11"/>
  <c r="AA115" i="11" s="1"/>
  <c r="Z119" i="11"/>
  <c r="AA119" i="11" s="1"/>
  <c r="Z136" i="11"/>
  <c r="AA136" i="11" s="1"/>
  <c r="Q136" i="11"/>
  <c r="Z166" i="11"/>
  <c r="AA166" i="11" s="1"/>
  <c r="Y166" i="11"/>
  <c r="Z182" i="11"/>
  <c r="AA182" i="11" s="1"/>
  <c r="Y182" i="11"/>
  <c r="Y196" i="11"/>
  <c r="Z196" i="11"/>
  <c r="AA196" i="11" s="1"/>
  <c r="Z238" i="11"/>
  <c r="AA238" i="11" s="1"/>
  <c r="Q238" i="11"/>
  <c r="Z253" i="11"/>
  <c r="AA253" i="11" s="1"/>
  <c r="Q253" i="11"/>
  <c r="Y269" i="11"/>
  <c r="Z269" i="11"/>
  <c r="AA269" i="11" s="1"/>
  <c r="Y281" i="11"/>
  <c r="Z281" i="11"/>
  <c r="AA281" i="11" s="1"/>
  <c r="Z10" i="11"/>
  <c r="AA10" i="11" s="1"/>
  <c r="Z20" i="11"/>
  <c r="AA20" i="11" s="1"/>
  <c r="Z26" i="11"/>
  <c r="AA26" i="11" s="1"/>
  <c r="Z36" i="11"/>
  <c r="AA36" i="11" s="1"/>
  <c r="Z51" i="11"/>
  <c r="AA51" i="11" s="1"/>
  <c r="Z67" i="11"/>
  <c r="AA67" i="11" s="1"/>
  <c r="Z83" i="11"/>
  <c r="AA83" i="11" s="1"/>
  <c r="Q99" i="11"/>
  <c r="Z99" i="11"/>
  <c r="AA99" i="11" s="1"/>
  <c r="Z120" i="11"/>
  <c r="AA120" i="11" s="1"/>
  <c r="Q120" i="11"/>
  <c r="Z150" i="11"/>
  <c r="AA150" i="11" s="1"/>
  <c r="Y150" i="11"/>
  <c r="Z154" i="11"/>
  <c r="AA154" i="11" s="1"/>
  <c r="Y154" i="11"/>
  <c r="Z170" i="11"/>
  <c r="AA170" i="11" s="1"/>
  <c r="Y170" i="11"/>
  <c r="Z186" i="11"/>
  <c r="AA186" i="11" s="1"/>
  <c r="Y186" i="11"/>
  <c r="Z205" i="11"/>
  <c r="AA205" i="11" s="1"/>
  <c r="Q205" i="11"/>
  <c r="Z209" i="11"/>
  <c r="AA209" i="11" s="1"/>
  <c r="Q209" i="11"/>
  <c r="Z226" i="11"/>
  <c r="AA226" i="11" s="1"/>
  <c r="Z286" i="11"/>
  <c r="AA286" i="11" s="1"/>
  <c r="Z297" i="11"/>
  <c r="AA297" i="11" s="1"/>
  <c r="Z108" i="11"/>
  <c r="AA108" i="11" s="1"/>
  <c r="Z111" i="11"/>
  <c r="AA111" i="11" s="1"/>
  <c r="Z124" i="11"/>
  <c r="AA124" i="11" s="1"/>
  <c r="Z127" i="11"/>
  <c r="AA127" i="11" s="1"/>
  <c r="Z141" i="11"/>
  <c r="AA141" i="11" s="1"/>
  <c r="Z145" i="11"/>
  <c r="AA145" i="11" s="1"/>
  <c r="Z149" i="11"/>
  <c r="AA149" i="11" s="1"/>
  <c r="Z153" i="11"/>
  <c r="AA153" i="11" s="1"/>
  <c r="Z157" i="11"/>
  <c r="AA157" i="11" s="1"/>
  <c r="Z161" i="11"/>
  <c r="AA161" i="11" s="1"/>
  <c r="Z165" i="11"/>
  <c r="AA165" i="11" s="1"/>
  <c r="Z169" i="11"/>
  <c r="AA169" i="11" s="1"/>
  <c r="Z173" i="11"/>
  <c r="AA173" i="11" s="1"/>
  <c r="Z177" i="11"/>
  <c r="AA177" i="11" s="1"/>
  <c r="Z181" i="11"/>
  <c r="AA181" i="11" s="1"/>
  <c r="Z185" i="11"/>
  <c r="AA185" i="11" s="1"/>
  <c r="Q190" i="11"/>
  <c r="Q193" i="11"/>
  <c r="Z198" i="11"/>
  <c r="AA198" i="11" s="1"/>
  <c r="Q202" i="11"/>
  <c r="Z206" i="11"/>
  <c r="AA206" i="11" s="1"/>
  <c r="Z210" i="11"/>
  <c r="AA210" i="11" s="1"/>
  <c r="Z213" i="11"/>
  <c r="AA213" i="11" s="1"/>
  <c r="Q214" i="11"/>
  <c r="Q242" i="11"/>
  <c r="Z246" i="11"/>
  <c r="AA246" i="11" s="1"/>
  <c r="Q258" i="11"/>
  <c r="Z262" i="11"/>
  <c r="AA262" i="11" s="1"/>
  <c r="Z270" i="11"/>
  <c r="AA270" i="11" s="1"/>
  <c r="Z282" i="11"/>
  <c r="AA282" i="11" s="1"/>
  <c r="Z298" i="11"/>
  <c r="AA298" i="11" s="1"/>
  <c r="Q108" i="11"/>
  <c r="Z112" i="11"/>
  <c r="AA112" i="11" s="1"/>
  <c r="Q124" i="11"/>
  <c r="Z128" i="11"/>
  <c r="AA128" i="11" s="1"/>
  <c r="Z140" i="11"/>
  <c r="AA140" i="11" s="1"/>
  <c r="Q141" i="11"/>
  <c r="Z144" i="11"/>
  <c r="AA144" i="11" s="1"/>
  <c r="Q145" i="11"/>
  <c r="Z148" i="11"/>
  <c r="AA148" i="11" s="1"/>
  <c r="Q149" i="11"/>
  <c r="Z152" i="11"/>
  <c r="AA152" i="11" s="1"/>
  <c r="Q153" i="11"/>
  <c r="Z156" i="11"/>
  <c r="AA156" i="11" s="1"/>
  <c r="Z160" i="11"/>
  <c r="AA160" i="11" s="1"/>
  <c r="Z164" i="11"/>
  <c r="AA164" i="11" s="1"/>
  <c r="Z168" i="11"/>
  <c r="AA168" i="11" s="1"/>
  <c r="Z172" i="11"/>
  <c r="AA172" i="11" s="1"/>
  <c r="Z176" i="11"/>
  <c r="AA176" i="11" s="1"/>
  <c r="Z180" i="11"/>
  <c r="AA180" i="11" s="1"/>
  <c r="Z184" i="11"/>
  <c r="AA184" i="11" s="1"/>
  <c r="Z197" i="11"/>
  <c r="AA197" i="11" s="1"/>
  <c r="Q198" i="11"/>
  <c r="Z217" i="11"/>
  <c r="AA217" i="11" s="1"/>
  <c r="Z230" i="11"/>
  <c r="AA230" i="11" s="1"/>
  <c r="Z234" i="11"/>
  <c r="AA234" i="11" s="1"/>
  <c r="Q246" i="11"/>
  <c r="Z250" i="11"/>
  <c r="AA250" i="11" s="1"/>
  <c r="Z280" i="11"/>
  <c r="AA280" i="11" s="1"/>
  <c r="Z296" i="11"/>
  <c r="AA296" i="11" s="1"/>
  <c r="AH10" i="9"/>
  <c r="AF11" i="9"/>
  <c r="AH11" i="9"/>
  <c r="AD13" i="9"/>
  <c r="AD11" i="9"/>
  <c r="AA11" i="9"/>
  <c r="AH13" i="9"/>
  <c r="AA13" i="9"/>
  <c r="AA10" i="9"/>
  <c r="AC12" i="9"/>
  <c r="AF10" i="9"/>
  <c r="AE11" i="9"/>
  <c r="Y74" i="11"/>
  <c r="Z74" i="11"/>
  <c r="AA74" i="11" s="1"/>
  <c r="Z77" i="11"/>
  <c r="AA77" i="11" s="1"/>
  <c r="Q77" i="11"/>
  <c r="Z106" i="11"/>
  <c r="AA106" i="11" s="1"/>
  <c r="Y106" i="11"/>
  <c r="Z109" i="11"/>
  <c r="AA109" i="11" s="1"/>
  <c r="Q109" i="11"/>
  <c r="Y82" i="11"/>
  <c r="Z82" i="11"/>
  <c r="AA82" i="11" s="1"/>
  <c r="Z85" i="11"/>
  <c r="AA85" i="11" s="1"/>
  <c r="Q85" i="11"/>
  <c r="Y114" i="11"/>
  <c r="Z114" i="11"/>
  <c r="AA114" i="11" s="1"/>
  <c r="Q117" i="11"/>
  <c r="Z117" i="11"/>
  <c r="AA117" i="11" s="1"/>
  <c r="Q10" i="11"/>
  <c r="Q26" i="11"/>
  <c r="Q73" i="11"/>
  <c r="Z73" i="11"/>
  <c r="AA73" i="11" s="1"/>
  <c r="Y102" i="11"/>
  <c r="Z102" i="11"/>
  <c r="AA102" i="11" s="1"/>
  <c r="Q105" i="11"/>
  <c r="Z105" i="11"/>
  <c r="AA105" i="11" s="1"/>
  <c r="Y134" i="11"/>
  <c r="Z134" i="11"/>
  <c r="AA134" i="11" s="1"/>
  <c r="Z137" i="11"/>
  <c r="AA137" i="11" s="1"/>
  <c r="Q137" i="11"/>
  <c r="Q97" i="11"/>
  <c r="Z97" i="11"/>
  <c r="AA97" i="11" s="1"/>
  <c r="Y90" i="11"/>
  <c r="Z90" i="11"/>
  <c r="AA90" i="11" s="1"/>
  <c r="Z93" i="11"/>
  <c r="AA93" i="11" s="1"/>
  <c r="Q93" i="11"/>
  <c r="Y122" i="11"/>
  <c r="Z122" i="11"/>
  <c r="AA122" i="11" s="1"/>
  <c r="Z125" i="11"/>
  <c r="AA125" i="11" s="1"/>
  <c r="Q125" i="11"/>
  <c r="Y94" i="11"/>
  <c r="Z94" i="11"/>
  <c r="AA94" i="11" s="1"/>
  <c r="Y78" i="11"/>
  <c r="Z78" i="11"/>
  <c r="AA78" i="11" s="1"/>
  <c r="Q81" i="11"/>
  <c r="Z81" i="11"/>
  <c r="AA81" i="11" s="1"/>
  <c r="Y110" i="11"/>
  <c r="Z110" i="11"/>
  <c r="AA110" i="11" s="1"/>
  <c r="Q113" i="11"/>
  <c r="Z113" i="11"/>
  <c r="AA113" i="11" s="1"/>
  <c r="Y126" i="11"/>
  <c r="Z126" i="11"/>
  <c r="AA126" i="11" s="1"/>
  <c r="Q7" i="11"/>
  <c r="Z11" i="11"/>
  <c r="AA11" i="11" s="1"/>
  <c r="Z27" i="11"/>
  <c r="AA27" i="11" s="1"/>
  <c r="Z69" i="11"/>
  <c r="AA69" i="11" s="1"/>
  <c r="Q69" i="11"/>
  <c r="Z98" i="11"/>
  <c r="AA98" i="11" s="1"/>
  <c r="Y98" i="11"/>
  <c r="Z101" i="11"/>
  <c r="AA101" i="11" s="1"/>
  <c r="Q101" i="11"/>
  <c r="Y130" i="11"/>
  <c r="Z130" i="11"/>
  <c r="AA130" i="11" s="1"/>
  <c r="Z133" i="11"/>
  <c r="AA133" i="11" s="1"/>
  <c r="Q133" i="11"/>
  <c r="Z129" i="11"/>
  <c r="AA129" i="11" s="1"/>
  <c r="Q129" i="11"/>
  <c r="Y86" i="11"/>
  <c r="Z86" i="11"/>
  <c r="AA86" i="11" s="1"/>
  <c r="Q89" i="11"/>
  <c r="Z89" i="11"/>
  <c r="AA89" i="11" s="1"/>
  <c r="Y118" i="11"/>
  <c r="Z118" i="11"/>
  <c r="AA118" i="11" s="1"/>
  <c r="Z121" i="11"/>
  <c r="AA121" i="11" s="1"/>
  <c r="Q121" i="11"/>
  <c r="Z248" i="11"/>
  <c r="AA248" i="11" s="1"/>
  <c r="Q263" i="11"/>
  <c r="Z263" i="11"/>
  <c r="AA263" i="11" s="1"/>
  <c r="Q271" i="11"/>
  <c r="Z271" i="11"/>
  <c r="AA271" i="11" s="1"/>
  <c r="Q275" i="11"/>
  <c r="Z275" i="11"/>
  <c r="AA275" i="11" s="1"/>
  <c r="Q279" i="11"/>
  <c r="Z279" i="11"/>
  <c r="AA279" i="11" s="1"/>
  <c r="Q283" i="11"/>
  <c r="Z283" i="11"/>
  <c r="AA283" i="11" s="1"/>
  <c r="Q287" i="11"/>
  <c r="Z287" i="11"/>
  <c r="AA287" i="11" s="1"/>
  <c r="Q299" i="11"/>
  <c r="Z299" i="11"/>
  <c r="AA299" i="11" s="1"/>
  <c r="Z138" i="11"/>
  <c r="AA138" i="11" s="1"/>
  <c r="Z191" i="11"/>
  <c r="AA191" i="11" s="1"/>
  <c r="Z200" i="11"/>
  <c r="AA200" i="11" s="1"/>
  <c r="Z207" i="11"/>
  <c r="AA207" i="11" s="1"/>
  <c r="Z216" i="11"/>
  <c r="AA216" i="11" s="1"/>
  <c r="Q222" i="11"/>
  <c r="Q255" i="11"/>
  <c r="Z255" i="11"/>
  <c r="AA255" i="11" s="1"/>
  <c r="Z220" i="11"/>
  <c r="AA220" i="11" s="1"/>
  <c r="Z240" i="11"/>
  <c r="AA240" i="11" s="1"/>
  <c r="Y240" i="11"/>
  <c r="Q251" i="11"/>
  <c r="Z251" i="11"/>
  <c r="AA251" i="11" s="1"/>
  <c r="Q295" i="11"/>
  <c r="Z295" i="11"/>
  <c r="AA295" i="11" s="1"/>
  <c r="Z188" i="11"/>
  <c r="AA188" i="11" s="1"/>
  <c r="Z195" i="11"/>
  <c r="AA195" i="11" s="1"/>
  <c r="Z204" i="11"/>
  <c r="AA204" i="11" s="1"/>
  <c r="Z211" i="11"/>
  <c r="AA211" i="11" s="1"/>
  <c r="Z224" i="11"/>
  <c r="AA224" i="11" s="1"/>
  <c r="Q230" i="11"/>
  <c r="Z236" i="11"/>
  <c r="AA236" i="11" s="1"/>
  <c r="Y236" i="11"/>
  <c r="Q247" i="11"/>
  <c r="Z247" i="11"/>
  <c r="AA247" i="11" s="1"/>
  <c r="Q259" i="11"/>
  <c r="Z259" i="11"/>
  <c r="AA259" i="11" s="1"/>
  <c r="Q267" i="11"/>
  <c r="Z267" i="11"/>
  <c r="AA267" i="11" s="1"/>
  <c r="Y206" i="11"/>
  <c r="Q219" i="11"/>
  <c r="Z219" i="11"/>
  <c r="AA219" i="11" s="1"/>
  <c r="Z228" i="11"/>
  <c r="AA228" i="11" s="1"/>
  <c r="Z232" i="11"/>
  <c r="AA232" i="11" s="1"/>
  <c r="Q243" i="11"/>
  <c r="Z243" i="11"/>
  <c r="AA243" i="11" s="1"/>
  <c r="Z260" i="11"/>
  <c r="AA260" i="11" s="1"/>
  <c r="Z264" i="11"/>
  <c r="AA264" i="11" s="1"/>
  <c r="Z268" i="11"/>
  <c r="AA268" i="11" s="1"/>
  <c r="Z272" i="11"/>
  <c r="AA272" i="11" s="1"/>
  <c r="Z192" i="11"/>
  <c r="AA192" i="11" s="1"/>
  <c r="Z199" i="11"/>
  <c r="AA199" i="11" s="1"/>
  <c r="Z208" i="11"/>
  <c r="AA208" i="11" s="1"/>
  <c r="Z215" i="11"/>
  <c r="AA215" i="11" s="1"/>
  <c r="Q223" i="11"/>
  <c r="Z223" i="11"/>
  <c r="AA223" i="11" s="1"/>
  <c r="Q239" i="11"/>
  <c r="Z239" i="11"/>
  <c r="AA239" i="11" s="1"/>
  <c r="Z256" i="11"/>
  <c r="AA256" i="11" s="1"/>
  <c r="Q291" i="11"/>
  <c r="Z291" i="11"/>
  <c r="AA291" i="11" s="1"/>
  <c r="Q227" i="11"/>
  <c r="Z227" i="11"/>
  <c r="AA227" i="11" s="1"/>
  <c r="Q231" i="11"/>
  <c r="Z231" i="11"/>
  <c r="AA231" i="11" s="1"/>
  <c r="Q235" i="11"/>
  <c r="Z235" i="11"/>
  <c r="AA235" i="11" s="1"/>
  <c r="Z252" i="11"/>
  <c r="AA252" i="11" s="1"/>
  <c r="Q244" i="11"/>
  <c r="Q248" i="11"/>
  <c r="Q252" i="11"/>
  <c r="Q256" i="11"/>
  <c r="Q260" i="11"/>
  <c r="Q264" i="11"/>
  <c r="Q268" i="11"/>
  <c r="Q272" i="11"/>
  <c r="Q276" i="11"/>
  <c r="Q280" i="11"/>
  <c r="Q284" i="11"/>
  <c r="Q288" i="11"/>
  <c r="Q292" i="11"/>
  <c r="Q296" i="11"/>
  <c r="Q300" i="11"/>
  <c r="AE13" i="9"/>
  <c r="AB20" i="9"/>
  <c r="AB10" i="9" s="1"/>
  <c r="AD10" i="9"/>
  <c r="AF13" i="9"/>
  <c r="AE10" i="9"/>
  <c r="AA8" i="11" l="1"/>
  <c r="Z7" i="11"/>
  <c r="AA7" i="11" s="1"/>
  <c r="AF12" i="9"/>
  <c r="AH12" i="9"/>
  <c r="AA12" i="9"/>
  <c r="AE12" i="9"/>
  <c r="AD12" i="9"/>
  <c r="AB13" i="9"/>
  <c r="AB11" i="9"/>
  <c r="AB12" i="9" s="1"/>
  <c r="L285" i="9" l="1"/>
  <c r="S285" i="9" s="1"/>
  <c r="L253" i="9"/>
  <c r="L221" i="9"/>
  <c r="L189" i="9"/>
  <c r="L157" i="9"/>
  <c r="L125" i="9"/>
  <c r="S125" i="9" s="1"/>
  <c r="L93" i="9"/>
  <c r="L61" i="9"/>
  <c r="L29" i="9"/>
  <c r="L82" i="9"/>
  <c r="L34" i="9"/>
  <c r="L298" i="9"/>
  <c r="L305" i="9"/>
  <c r="L273" i="9"/>
  <c r="L241" i="9"/>
  <c r="L209" i="9"/>
  <c r="S209" i="9" s="1"/>
  <c r="L177" i="9"/>
  <c r="L145" i="9"/>
  <c r="L113" i="9"/>
  <c r="L81" i="9"/>
  <c r="L49" i="9"/>
  <c r="L27" i="9"/>
  <c r="L66" i="9"/>
  <c r="L22" i="9"/>
  <c r="L293" i="9"/>
  <c r="L261" i="9"/>
  <c r="L229" i="9"/>
  <c r="L197" i="9"/>
  <c r="S197" i="9" s="1"/>
  <c r="L165" i="9"/>
  <c r="L133" i="9"/>
  <c r="L101" i="9"/>
  <c r="L69" i="9"/>
  <c r="L37" i="9"/>
  <c r="L94" i="9"/>
  <c r="L46" i="9"/>
  <c r="L306" i="9"/>
  <c r="L281" i="9"/>
  <c r="L249" i="9"/>
  <c r="L217" i="9"/>
  <c r="S217" i="9" s="1"/>
  <c r="L185" i="9"/>
  <c r="L153" i="9"/>
  <c r="L121" i="9"/>
  <c r="L89" i="9"/>
  <c r="L57" i="9"/>
  <c r="L25" i="9"/>
  <c r="L74" i="9"/>
  <c r="L30" i="9"/>
  <c r="L294" i="9"/>
  <c r="L262" i="9"/>
  <c r="L230" i="9"/>
  <c r="L198" i="9"/>
  <c r="L166" i="9"/>
  <c r="L134" i="9"/>
  <c r="L102" i="9"/>
  <c r="L68" i="9"/>
  <c r="L79" i="9"/>
  <c r="L307" i="9"/>
  <c r="L275" i="9"/>
  <c r="L243" i="9"/>
  <c r="L211" i="9"/>
  <c r="L179" i="9"/>
  <c r="S179" i="9" s="1"/>
  <c r="L147" i="9"/>
  <c r="L111" i="9"/>
  <c r="L47" i="9"/>
  <c r="L301" i="9"/>
  <c r="L269" i="9"/>
  <c r="L237" i="9"/>
  <c r="L205" i="9"/>
  <c r="L173" i="9"/>
  <c r="L141" i="9"/>
  <c r="L109" i="9"/>
  <c r="L77" i="9"/>
  <c r="L45" i="9"/>
  <c r="L36" i="9"/>
  <c r="L58" i="9"/>
  <c r="L51" i="9"/>
  <c r="L282" i="9"/>
  <c r="L250" i="9"/>
  <c r="L218" i="9"/>
  <c r="L186" i="9"/>
  <c r="L154" i="9"/>
  <c r="L122" i="9"/>
  <c r="L78" i="9"/>
  <c r="L19" i="9"/>
  <c r="L59" i="9"/>
  <c r="L295" i="9"/>
  <c r="L263" i="9"/>
  <c r="L231" i="9"/>
  <c r="L199" i="9"/>
  <c r="L167" i="9"/>
  <c r="L135" i="9"/>
  <c r="L87" i="9"/>
  <c r="L289" i="9"/>
  <c r="L257" i="9"/>
  <c r="L225" i="9"/>
  <c r="L193" i="9"/>
  <c r="L161" i="9"/>
  <c r="L129" i="9"/>
  <c r="L97" i="9"/>
  <c r="L65" i="9"/>
  <c r="L33" i="9"/>
  <c r="L86" i="9"/>
  <c r="L38" i="9"/>
  <c r="L302" i="9"/>
  <c r="L270" i="9"/>
  <c r="L238" i="9"/>
  <c r="L206" i="9"/>
  <c r="L174" i="9"/>
  <c r="L142" i="9"/>
  <c r="L110" i="9"/>
  <c r="L42" i="9"/>
  <c r="L95" i="9"/>
  <c r="L48" i="9"/>
  <c r="L283" i="9"/>
  <c r="L251" i="9"/>
  <c r="L219" i="9"/>
  <c r="L187" i="9"/>
  <c r="L155" i="9"/>
  <c r="L123" i="9"/>
  <c r="L67" i="9"/>
  <c r="L137" i="9"/>
  <c r="L53" i="9"/>
  <c r="L274" i="9"/>
  <c r="L190" i="9"/>
  <c r="L130" i="9"/>
  <c r="L39" i="9"/>
  <c r="L31" i="9"/>
  <c r="L235" i="9"/>
  <c r="L175" i="9"/>
  <c r="L119" i="9"/>
  <c r="L70" i="9"/>
  <c r="L194" i="9"/>
  <c r="L54" i="9"/>
  <c r="L239" i="9"/>
  <c r="L233" i="9"/>
  <c r="L207" i="9"/>
  <c r="L264" i="9"/>
  <c r="L297" i="9"/>
  <c r="L213" i="9"/>
  <c r="L41" i="9"/>
  <c r="L26" i="9"/>
  <c r="L242" i="9"/>
  <c r="L214" i="9"/>
  <c r="L158" i="9"/>
  <c r="L98" i="9"/>
  <c r="L91" i="9"/>
  <c r="L287" i="9"/>
  <c r="L259" i="9"/>
  <c r="L203" i="9"/>
  <c r="L143" i="9"/>
  <c r="L55" i="9"/>
  <c r="L52" i="9"/>
  <c r="L120" i="9"/>
  <c r="L72" i="9"/>
  <c r="L284" i="9"/>
  <c r="L252" i="9"/>
  <c r="L220" i="9"/>
  <c r="L188" i="9"/>
  <c r="S188" i="9" s="1"/>
  <c r="L156" i="9"/>
  <c r="L132" i="9"/>
  <c r="L76" i="9"/>
  <c r="L245" i="9"/>
  <c r="L278" i="9"/>
  <c r="L222" i="9"/>
  <c r="L162" i="9"/>
  <c r="L107" i="9"/>
  <c r="L267" i="9"/>
  <c r="L75" i="9"/>
  <c r="L108" i="9"/>
  <c r="L201" i="9"/>
  <c r="L117" i="9"/>
  <c r="L64" i="9"/>
  <c r="L266" i="9"/>
  <c r="L210" i="9"/>
  <c r="L182" i="9"/>
  <c r="L126" i="9"/>
  <c r="L40" i="9"/>
  <c r="L32" i="9"/>
  <c r="L255" i="9"/>
  <c r="L227" i="9"/>
  <c r="L171" i="9"/>
  <c r="L103" i="9"/>
  <c r="L16" i="9"/>
  <c r="L104" i="9"/>
  <c r="L304" i="9"/>
  <c r="L272" i="9"/>
  <c r="L240" i="9"/>
  <c r="L208" i="9"/>
  <c r="L176" i="9"/>
  <c r="L73" i="9"/>
  <c r="L299" i="9"/>
  <c r="L183" i="9"/>
  <c r="L50" i="9"/>
  <c r="L200" i="9"/>
  <c r="L277" i="9"/>
  <c r="L105" i="9"/>
  <c r="L21" i="9"/>
  <c r="L234" i="9"/>
  <c r="L178" i="9"/>
  <c r="L150" i="9"/>
  <c r="L90" i="9"/>
  <c r="L71" i="9"/>
  <c r="L279" i="9"/>
  <c r="L223" i="9"/>
  <c r="L195" i="9"/>
  <c r="L139" i="9"/>
  <c r="L35" i="9"/>
  <c r="L136" i="9"/>
  <c r="L84" i="9"/>
  <c r="L292" i="9"/>
  <c r="L260" i="9"/>
  <c r="L228" i="9"/>
  <c r="L196" i="9"/>
  <c r="L164" i="9"/>
  <c r="L100" i="9"/>
  <c r="L254" i="9"/>
  <c r="L112" i="9"/>
  <c r="L276" i="9"/>
  <c r="L212" i="9"/>
  <c r="L149" i="9"/>
  <c r="L106" i="9"/>
  <c r="L291" i="9"/>
  <c r="L151" i="9"/>
  <c r="L17" i="9"/>
  <c r="L92" i="9"/>
  <c r="L296" i="9"/>
  <c r="L168" i="9"/>
  <c r="L44" i="9"/>
  <c r="L265" i="9"/>
  <c r="L181" i="9"/>
  <c r="L18" i="9"/>
  <c r="L258" i="9"/>
  <c r="L202" i="9"/>
  <c r="L146" i="9"/>
  <c r="L118" i="9"/>
  <c r="L20" i="9"/>
  <c r="L303" i="9"/>
  <c r="L247" i="9"/>
  <c r="L191" i="9"/>
  <c r="L163" i="9"/>
  <c r="L99" i="9"/>
  <c r="L28" i="9"/>
  <c r="L116" i="9"/>
  <c r="L56" i="9"/>
  <c r="L280" i="9"/>
  <c r="L248" i="9"/>
  <c r="L216" i="9"/>
  <c r="L184" i="9"/>
  <c r="L148" i="9"/>
  <c r="L60" i="9"/>
  <c r="L286" i="9"/>
  <c r="L138" i="9"/>
  <c r="L140" i="9"/>
  <c r="L246" i="9"/>
  <c r="L232" i="9"/>
  <c r="L180" i="9"/>
  <c r="L169" i="9"/>
  <c r="L85" i="9"/>
  <c r="L290" i="9"/>
  <c r="L226" i="9"/>
  <c r="L170" i="9"/>
  <c r="L114" i="9"/>
  <c r="L62" i="9"/>
  <c r="L115" i="9"/>
  <c r="L63" i="9"/>
  <c r="L271" i="9"/>
  <c r="L215" i="9"/>
  <c r="L159" i="9"/>
  <c r="L131" i="9"/>
  <c r="L83" i="9"/>
  <c r="L23" i="9"/>
  <c r="L152" i="9"/>
  <c r="L96" i="9"/>
  <c r="L80" i="9"/>
  <c r="L300" i="9"/>
  <c r="S300" i="9" s="1"/>
  <c r="L288" i="9"/>
  <c r="L268" i="9"/>
  <c r="L256" i="9"/>
  <c r="L236" i="9"/>
  <c r="L204" i="9"/>
  <c r="L192" i="9"/>
  <c r="L172" i="9"/>
  <c r="L160" i="9"/>
  <c r="L124" i="9"/>
  <c r="S124" i="9" s="1"/>
  <c r="L88" i="9"/>
  <c r="L127" i="9"/>
  <c r="L128" i="9"/>
  <c r="L224" i="9"/>
  <c r="L43" i="9"/>
  <c r="L144" i="9"/>
  <c r="L24" i="9"/>
  <c r="L244" i="9"/>
  <c r="X125" i="9" l="1"/>
  <c r="AG125" i="9" s="1"/>
  <c r="X285" i="9"/>
  <c r="AG285" i="9" s="1"/>
  <c r="X124" i="9"/>
  <c r="AG124" i="9" s="1"/>
  <c r="X300" i="9"/>
  <c r="AG300" i="9" s="1"/>
  <c r="X188" i="9"/>
  <c r="AG188" i="9" s="1"/>
  <c r="X217" i="9"/>
  <c r="AG217" i="9" s="1"/>
  <c r="X197" i="9"/>
  <c r="AG197" i="9" s="1"/>
  <c r="X244" i="9"/>
  <c r="AG244" i="9" s="1"/>
  <c r="S244" i="9"/>
  <c r="X246" i="9"/>
  <c r="AG246" i="9" s="1"/>
  <c r="S246" i="9"/>
  <c r="X139" i="9"/>
  <c r="AG139" i="9" s="1"/>
  <c r="S139" i="9"/>
  <c r="X182" i="9"/>
  <c r="AG182" i="9" s="1"/>
  <c r="S182" i="9"/>
  <c r="X158" i="9"/>
  <c r="AG158" i="9" s="1"/>
  <c r="S158" i="9"/>
  <c r="X67" i="9"/>
  <c r="AG67" i="9" s="1"/>
  <c r="S67" i="9"/>
  <c r="X186" i="9"/>
  <c r="AG186" i="9" s="1"/>
  <c r="S186" i="9"/>
  <c r="X307" i="9"/>
  <c r="AG307" i="9" s="1"/>
  <c r="S307" i="9"/>
  <c r="X153" i="9"/>
  <c r="AG153" i="9" s="1"/>
  <c r="S153" i="9"/>
  <c r="X157" i="9"/>
  <c r="AG157" i="9" s="1"/>
  <c r="S157" i="9"/>
  <c r="X170" i="9"/>
  <c r="AG170" i="9" s="1"/>
  <c r="S170" i="9"/>
  <c r="X303" i="9"/>
  <c r="AG303" i="9" s="1"/>
  <c r="S303" i="9"/>
  <c r="X196" i="9"/>
  <c r="AG196" i="9" s="1"/>
  <c r="S196" i="9"/>
  <c r="X21" i="9"/>
  <c r="AG21" i="9" s="1"/>
  <c r="S21" i="9"/>
  <c r="X210" i="9"/>
  <c r="AG210" i="9" s="1"/>
  <c r="S210" i="9"/>
  <c r="X214" i="9"/>
  <c r="AG214" i="9" s="1"/>
  <c r="S214" i="9"/>
  <c r="X123" i="9"/>
  <c r="AG123" i="9" s="1"/>
  <c r="S123" i="9"/>
  <c r="X225" i="9"/>
  <c r="AG225" i="9" s="1"/>
  <c r="S225" i="9"/>
  <c r="X218" i="9"/>
  <c r="AG218" i="9" s="1"/>
  <c r="S218" i="9"/>
  <c r="X79" i="9"/>
  <c r="AG79" i="9" s="1"/>
  <c r="S79" i="9"/>
  <c r="X185" i="9"/>
  <c r="AG185" i="9" s="1"/>
  <c r="S185" i="9"/>
  <c r="X261" i="9"/>
  <c r="AG261" i="9" s="1"/>
  <c r="S261" i="9"/>
  <c r="X189" i="9"/>
  <c r="AG189" i="9" s="1"/>
  <c r="S189" i="9"/>
  <c r="X138" i="9"/>
  <c r="AG138" i="9" s="1"/>
  <c r="S138" i="9"/>
  <c r="X44" i="9"/>
  <c r="AG44" i="9" s="1"/>
  <c r="S44" i="9"/>
  <c r="X223" i="9"/>
  <c r="AG223" i="9" s="1"/>
  <c r="S223" i="9"/>
  <c r="X176" i="9"/>
  <c r="AG176" i="9" s="1"/>
  <c r="S176" i="9"/>
  <c r="X171" i="9"/>
  <c r="AG171" i="9" s="1"/>
  <c r="S171" i="9"/>
  <c r="X266" i="9"/>
  <c r="AG266" i="9" s="1"/>
  <c r="S266" i="9"/>
  <c r="X162" i="9"/>
  <c r="AG162" i="9" s="1"/>
  <c r="S162" i="9"/>
  <c r="X143" i="9"/>
  <c r="AG143" i="9" s="1"/>
  <c r="S143" i="9"/>
  <c r="X242" i="9"/>
  <c r="AG242" i="9" s="1"/>
  <c r="S242" i="9"/>
  <c r="X239" i="9"/>
  <c r="AG239" i="9" s="1"/>
  <c r="S239" i="9"/>
  <c r="X39" i="9"/>
  <c r="AG39" i="9" s="1"/>
  <c r="S39" i="9"/>
  <c r="X155" i="9"/>
  <c r="AG155" i="9" s="1"/>
  <c r="S155" i="9"/>
  <c r="X110" i="9"/>
  <c r="AG110" i="9" s="1"/>
  <c r="S110" i="9"/>
  <c r="X86" i="9"/>
  <c r="AG86" i="9" s="1"/>
  <c r="S86" i="9"/>
  <c r="X257" i="9"/>
  <c r="AG257" i="9" s="1"/>
  <c r="S257" i="9"/>
  <c r="X295" i="9"/>
  <c r="AG295" i="9" s="1"/>
  <c r="S295" i="9"/>
  <c r="X250" i="9"/>
  <c r="AG250" i="9" s="1"/>
  <c r="S250" i="9"/>
  <c r="X141" i="9"/>
  <c r="AG141" i="9" s="1"/>
  <c r="S141" i="9"/>
  <c r="X147" i="9"/>
  <c r="AG147" i="9" s="1"/>
  <c r="S147" i="9"/>
  <c r="X68" i="9"/>
  <c r="AG68" i="9" s="1"/>
  <c r="S68" i="9"/>
  <c r="X30" i="9"/>
  <c r="AG30" i="9" s="1"/>
  <c r="S30" i="9"/>
  <c r="X69" i="9"/>
  <c r="AG69" i="9" s="1"/>
  <c r="S69" i="9"/>
  <c r="X293" i="9"/>
  <c r="AG293" i="9" s="1"/>
  <c r="S293" i="9"/>
  <c r="X177" i="9"/>
  <c r="AG177" i="9" s="1"/>
  <c r="S177" i="9"/>
  <c r="X82" i="9"/>
  <c r="AG82" i="9" s="1"/>
  <c r="S82" i="9"/>
  <c r="X221" i="9"/>
  <c r="AG221" i="9" s="1"/>
  <c r="S221" i="9"/>
  <c r="X83" i="9"/>
  <c r="AG83" i="9" s="1"/>
  <c r="S83" i="9"/>
  <c r="X248" i="9"/>
  <c r="AG248" i="9" s="1"/>
  <c r="S248" i="9"/>
  <c r="X291" i="9"/>
  <c r="AG291" i="9" s="1"/>
  <c r="S291" i="9"/>
  <c r="X16" i="9"/>
  <c r="AG16" i="9" s="1"/>
  <c r="S16" i="9"/>
  <c r="X156" i="9"/>
  <c r="AG156" i="9" s="1"/>
  <c r="S156" i="9"/>
  <c r="X235" i="9"/>
  <c r="AG235" i="9" s="1"/>
  <c r="S235" i="9"/>
  <c r="X302" i="9"/>
  <c r="AG302" i="9" s="1"/>
  <c r="S302" i="9"/>
  <c r="X77" i="9"/>
  <c r="AG77" i="9" s="1"/>
  <c r="S77" i="9"/>
  <c r="X47" i="9"/>
  <c r="AG47" i="9" s="1"/>
  <c r="S47" i="9"/>
  <c r="X262" i="9"/>
  <c r="AG262" i="9" s="1"/>
  <c r="S262" i="9"/>
  <c r="X94" i="9"/>
  <c r="AG94" i="9" s="1"/>
  <c r="S94" i="9"/>
  <c r="X24" i="9"/>
  <c r="AG24" i="9" s="1"/>
  <c r="S24" i="9"/>
  <c r="X288" i="9"/>
  <c r="AG288" i="9" s="1"/>
  <c r="S288" i="9"/>
  <c r="X131" i="9"/>
  <c r="AG131" i="9" s="1"/>
  <c r="S131" i="9"/>
  <c r="X140" i="9"/>
  <c r="AG140" i="9" s="1"/>
  <c r="S140" i="9"/>
  <c r="X280" i="9"/>
  <c r="AG280" i="9" s="1"/>
  <c r="S280" i="9"/>
  <c r="X265" i="9"/>
  <c r="AG265" i="9" s="1"/>
  <c r="S265" i="9"/>
  <c r="X106" i="9"/>
  <c r="AG106" i="9" s="1"/>
  <c r="S106" i="9"/>
  <c r="X195" i="9"/>
  <c r="AG195" i="9" s="1"/>
  <c r="S195" i="9"/>
  <c r="X73" i="9"/>
  <c r="AG73" i="9" s="1"/>
  <c r="S73" i="9"/>
  <c r="X103" i="9"/>
  <c r="AG103" i="9" s="1"/>
  <c r="S103" i="9"/>
  <c r="X107" i="9"/>
  <c r="AG107" i="9" s="1"/>
  <c r="S107" i="9"/>
  <c r="X55" i="9"/>
  <c r="AG55" i="9" s="1"/>
  <c r="S55" i="9"/>
  <c r="X233" i="9"/>
  <c r="AG233" i="9" s="1"/>
  <c r="S233" i="9"/>
  <c r="X31" i="9"/>
  <c r="AG31" i="9" s="1"/>
  <c r="S31" i="9"/>
  <c r="X42" i="9"/>
  <c r="AG42" i="9" s="1"/>
  <c r="S42" i="9"/>
  <c r="X38" i="9"/>
  <c r="AG38" i="9" s="1"/>
  <c r="S38" i="9"/>
  <c r="X263" i="9"/>
  <c r="AG263" i="9" s="1"/>
  <c r="S263" i="9"/>
  <c r="X109" i="9"/>
  <c r="AG109" i="9" s="1"/>
  <c r="S109" i="9"/>
  <c r="X111" i="9"/>
  <c r="AG111" i="9" s="1"/>
  <c r="S111" i="9"/>
  <c r="X294" i="9"/>
  <c r="AG294" i="9" s="1"/>
  <c r="S294" i="9"/>
  <c r="X37" i="9"/>
  <c r="AG37" i="9" s="1"/>
  <c r="S37" i="9"/>
  <c r="X145" i="9"/>
  <c r="AG145" i="9" s="1"/>
  <c r="S145" i="9"/>
  <c r="X34" i="9"/>
  <c r="AG34" i="9" s="1"/>
  <c r="S34" i="9"/>
  <c r="X144" i="9"/>
  <c r="AG144" i="9" s="1"/>
  <c r="S144" i="9"/>
  <c r="X160" i="9"/>
  <c r="AG160" i="9" s="1"/>
  <c r="S160" i="9"/>
  <c r="X159" i="9"/>
  <c r="AG159" i="9" s="1"/>
  <c r="S159" i="9"/>
  <c r="X226" i="9"/>
  <c r="AG226" i="9" s="1"/>
  <c r="S226" i="9"/>
  <c r="X56" i="9"/>
  <c r="AG56" i="9" s="1"/>
  <c r="S56" i="9"/>
  <c r="X20" i="9"/>
  <c r="AG20" i="9" s="1"/>
  <c r="S20" i="9"/>
  <c r="X149" i="9"/>
  <c r="AG149" i="9" s="1"/>
  <c r="S149" i="9"/>
  <c r="X228" i="9"/>
  <c r="AG228" i="9" s="1"/>
  <c r="S228" i="9"/>
  <c r="X105" i="9"/>
  <c r="AG105" i="9" s="1"/>
  <c r="S105" i="9"/>
  <c r="X43" i="9"/>
  <c r="AG43" i="9" s="1"/>
  <c r="S43" i="9"/>
  <c r="X172" i="9"/>
  <c r="AG172" i="9" s="1"/>
  <c r="S172" i="9"/>
  <c r="X215" i="9"/>
  <c r="AG215" i="9" s="1"/>
  <c r="S215" i="9"/>
  <c r="X290" i="9"/>
  <c r="AG290" i="9" s="1"/>
  <c r="S290" i="9"/>
  <c r="X286" i="9"/>
  <c r="AG286" i="9" s="1"/>
  <c r="S286" i="9"/>
  <c r="X116" i="9"/>
  <c r="AG116" i="9" s="1"/>
  <c r="S116" i="9"/>
  <c r="X118" i="9"/>
  <c r="AG118" i="9" s="1"/>
  <c r="S118" i="9"/>
  <c r="X168" i="9"/>
  <c r="AG168" i="9" s="1"/>
  <c r="S168" i="9"/>
  <c r="X212" i="9"/>
  <c r="AG212" i="9" s="1"/>
  <c r="S212" i="9"/>
  <c r="X260" i="9"/>
  <c r="AG260" i="9" s="1"/>
  <c r="S260" i="9"/>
  <c r="X279" i="9"/>
  <c r="AG279" i="9" s="1"/>
  <c r="S279" i="9"/>
  <c r="X277" i="9"/>
  <c r="AG277" i="9" s="1"/>
  <c r="S277" i="9"/>
  <c r="X208" i="9"/>
  <c r="AG208" i="9" s="1"/>
  <c r="S208" i="9"/>
  <c r="X227" i="9"/>
  <c r="AG227" i="9" s="1"/>
  <c r="S227" i="9"/>
  <c r="X64" i="9"/>
  <c r="AG64" i="9" s="1"/>
  <c r="S64" i="9"/>
  <c r="X222" i="9"/>
  <c r="AG222" i="9" s="1"/>
  <c r="S222" i="9"/>
  <c r="X220" i="9"/>
  <c r="AG220" i="9" s="1"/>
  <c r="S220" i="9"/>
  <c r="X203" i="9"/>
  <c r="AG203" i="9" s="1"/>
  <c r="S203" i="9"/>
  <c r="X26" i="9"/>
  <c r="AG26" i="9" s="1"/>
  <c r="S26" i="9"/>
  <c r="X54" i="9"/>
  <c r="AG54" i="9" s="1"/>
  <c r="S54" i="9"/>
  <c r="X130" i="9"/>
  <c r="AG130" i="9" s="1"/>
  <c r="S130" i="9"/>
  <c r="X187" i="9"/>
  <c r="AG187" i="9" s="1"/>
  <c r="S187" i="9"/>
  <c r="X142" i="9"/>
  <c r="AG142" i="9" s="1"/>
  <c r="S142" i="9"/>
  <c r="X33" i="9"/>
  <c r="AG33" i="9" s="1"/>
  <c r="S33" i="9"/>
  <c r="X289" i="9"/>
  <c r="AG289" i="9" s="1"/>
  <c r="S289" i="9"/>
  <c r="X59" i="9"/>
  <c r="AG59" i="9" s="1"/>
  <c r="S59" i="9"/>
  <c r="X282" i="9"/>
  <c r="AG282" i="9" s="1"/>
  <c r="S282" i="9"/>
  <c r="X173" i="9"/>
  <c r="AG173" i="9" s="1"/>
  <c r="S173" i="9"/>
  <c r="X179" i="9"/>
  <c r="AG179" i="9" s="1"/>
  <c r="X102" i="9"/>
  <c r="AG102" i="9" s="1"/>
  <c r="S102" i="9"/>
  <c r="X74" i="9"/>
  <c r="AG74" i="9" s="1"/>
  <c r="S74" i="9"/>
  <c r="X101" i="9"/>
  <c r="AG101" i="9" s="1"/>
  <c r="S101" i="9"/>
  <c r="X22" i="9"/>
  <c r="AG22" i="9" s="1"/>
  <c r="S22" i="9"/>
  <c r="X209" i="9"/>
  <c r="AG209" i="9" s="1"/>
  <c r="X29" i="9"/>
  <c r="AG29" i="9" s="1"/>
  <c r="S29" i="9"/>
  <c r="X253" i="9"/>
  <c r="AG253" i="9" s="1"/>
  <c r="S253" i="9"/>
  <c r="X247" i="9"/>
  <c r="AG247" i="9" s="1"/>
  <c r="S247" i="9"/>
  <c r="X299" i="9"/>
  <c r="AG299" i="9" s="1"/>
  <c r="S299" i="9"/>
  <c r="X207" i="9"/>
  <c r="AG207" i="9" s="1"/>
  <c r="S207" i="9"/>
  <c r="X193" i="9"/>
  <c r="AG193" i="9" s="1"/>
  <c r="S193" i="9"/>
  <c r="X229" i="9"/>
  <c r="AG229" i="9" s="1"/>
  <c r="S229" i="9"/>
  <c r="X224" i="9"/>
  <c r="AG224" i="9" s="1"/>
  <c r="S224" i="9"/>
  <c r="X271" i="9"/>
  <c r="AG271" i="9" s="1"/>
  <c r="S271" i="9"/>
  <c r="X28" i="9"/>
  <c r="AG28" i="9" s="1"/>
  <c r="S28" i="9"/>
  <c r="X292" i="9"/>
  <c r="AG292" i="9" s="1"/>
  <c r="S292" i="9"/>
  <c r="X240" i="9"/>
  <c r="AG240" i="9" s="1"/>
  <c r="S240" i="9"/>
  <c r="X278" i="9"/>
  <c r="AG278" i="9" s="1"/>
  <c r="S278" i="9"/>
  <c r="X41" i="9"/>
  <c r="AG41" i="9" s="1"/>
  <c r="S41" i="9"/>
  <c r="X219" i="9"/>
  <c r="AG219" i="9" s="1"/>
  <c r="S219" i="9"/>
  <c r="X87" i="9"/>
  <c r="AG87" i="9" s="1"/>
  <c r="S87" i="9"/>
  <c r="X51" i="9"/>
  <c r="AG51" i="9" s="1"/>
  <c r="S51" i="9"/>
  <c r="X134" i="9"/>
  <c r="AG134" i="9" s="1"/>
  <c r="S134" i="9"/>
  <c r="X133" i="9"/>
  <c r="AG133" i="9" s="1"/>
  <c r="S133" i="9"/>
  <c r="X61" i="9"/>
  <c r="AG61" i="9" s="1"/>
  <c r="S61" i="9"/>
  <c r="X63" i="9"/>
  <c r="AG63" i="9" s="1"/>
  <c r="S63" i="9"/>
  <c r="X202" i="9"/>
  <c r="AG202" i="9" s="1"/>
  <c r="S202" i="9"/>
  <c r="X84" i="9"/>
  <c r="AG84" i="9" s="1"/>
  <c r="S84" i="9"/>
  <c r="X272" i="9"/>
  <c r="AG272" i="9" s="1"/>
  <c r="S272" i="9"/>
  <c r="X32" i="9"/>
  <c r="AG32" i="9" s="1"/>
  <c r="S32" i="9"/>
  <c r="X201" i="9"/>
  <c r="AG201" i="9" s="1"/>
  <c r="S201" i="9"/>
  <c r="X287" i="9"/>
  <c r="AG287" i="9" s="1"/>
  <c r="S287" i="9"/>
  <c r="X213" i="9"/>
  <c r="AG213" i="9" s="1"/>
  <c r="S213" i="9"/>
  <c r="X70" i="9"/>
  <c r="AG70" i="9" s="1"/>
  <c r="S70" i="9"/>
  <c r="X274" i="9"/>
  <c r="AG274" i="9" s="1"/>
  <c r="S274" i="9"/>
  <c r="X251" i="9"/>
  <c r="AG251" i="9" s="1"/>
  <c r="S251" i="9"/>
  <c r="X206" i="9"/>
  <c r="AG206" i="9" s="1"/>
  <c r="S206" i="9"/>
  <c r="X97" i="9"/>
  <c r="AG97" i="9" s="1"/>
  <c r="S97" i="9"/>
  <c r="X135" i="9"/>
  <c r="AG135" i="9" s="1"/>
  <c r="S135" i="9"/>
  <c r="X78" i="9"/>
  <c r="AG78" i="9" s="1"/>
  <c r="S78" i="9"/>
  <c r="X58" i="9"/>
  <c r="AG58" i="9" s="1"/>
  <c r="S58" i="9"/>
  <c r="X237" i="9"/>
  <c r="AG237" i="9" s="1"/>
  <c r="S237" i="9"/>
  <c r="X211" i="9"/>
  <c r="AG211" i="9" s="1"/>
  <c r="S211" i="9"/>
  <c r="X166" i="9"/>
  <c r="AG166" i="9" s="1"/>
  <c r="S166" i="9"/>
  <c r="X57" i="9"/>
  <c r="AG57" i="9" s="1"/>
  <c r="S57" i="9"/>
  <c r="X281" i="9"/>
  <c r="AG281" i="9" s="1"/>
  <c r="S281" i="9"/>
  <c r="X165" i="9"/>
  <c r="AG165" i="9" s="1"/>
  <c r="S165" i="9"/>
  <c r="X27" i="9"/>
  <c r="AG27" i="9" s="1"/>
  <c r="S27" i="9"/>
  <c r="X241" i="9"/>
  <c r="AG241" i="9" s="1"/>
  <c r="S241" i="9"/>
  <c r="X93" i="9"/>
  <c r="AG93" i="9" s="1"/>
  <c r="S93" i="9"/>
  <c r="X114" i="9"/>
  <c r="AG114" i="9" s="1"/>
  <c r="S114" i="9"/>
  <c r="X164" i="9"/>
  <c r="AG164" i="9" s="1"/>
  <c r="S164" i="9"/>
  <c r="X267" i="9"/>
  <c r="AG267" i="9" s="1"/>
  <c r="S267" i="9"/>
  <c r="X95" i="9"/>
  <c r="AG95" i="9" s="1"/>
  <c r="S95" i="9"/>
  <c r="X298" i="9"/>
  <c r="AG298" i="9" s="1"/>
  <c r="S298" i="9"/>
  <c r="X192" i="9"/>
  <c r="AG192" i="9" s="1"/>
  <c r="S192" i="9"/>
  <c r="X85" i="9"/>
  <c r="AG85" i="9" s="1"/>
  <c r="S85" i="9"/>
  <c r="X146" i="9"/>
  <c r="AG146" i="9" s="1"/>
  <c r="S146" i="9"/>
  <c r="X276" i="9"/>
  <c r="AG276" i="9" s="1"/>
  <c r="S276" i="9"/>
  <c r="X15" i="9"/>
  <c r="AG15" i="9" s="1"/>
  <c r="S15" i="9"/>
  <c r="X117" i="9"/>
  <c r="AG117" i="9" s="1"/>
  <c r="S117" i="9"/>
  <c r="X259" i="9"/>
  <c r="AG259" i="9" s="1"/>
  <c r="S259" i="9"/>
  <c r="X190" i="9"/>
  <c r="AG190" i="9" s="1"/>
  <c r="S190" i="9"/>
  <c r="X65" i="9"/>
  <c r="AG65" i="9" s="1"/>
  <c r="S65" i="9"/>
  <c r="X249" i="9"/>
  <c r="AG249" i="9" s="1"/>
  <c r="S249" i="9"/>
  <c r="X204" i="9"/>
  <c r="AG204" i="9" s="1"/>
  <c r="S204" i="9"/>
  <c r="X169" i="9"/>
  <c r="AG169" i="9" s="1"/>
  <c r="S169" i="9"/>
  <c r="X99" i="9"/>
  <c r="AG99" i="9" s="1"/>
  <c r="S99" i="9"/>
  <c r="X112" i="9"/>
  <c r="AG112" i="9" s="1"/>
  <c r="S112" i="9"/>
  <c r="X200" i="9"/>
  <c r="AG200" i="9" s="1"/>
  <c r="S200" i="9"/>
  <c r="X284" i="9"/>
  <c r="AG284" i="9" s="1"/>
  <c r="S284" i="9"/>
  <c r="X127" i="9"/>
  <c r="AG127" i="9" s="1"/>
  <c r="S127" i="9"/>
  <c r="X236" i="9"/>
  <c r="AG236" i="9" s="1"/>
  <c r="S236" i="9"/>
  <c r="X152" i="9"/>
  <c r="AG152" i="9" s="1"/>
  <c r="S152" i="9"/>
  <c r="X115" i="9"/>
  <c r="AG115" i="9" s="1"/>
  <c r="S115" i="9"/>
  <c r="X180" i="9"/>
  <c r="AG180" i="9" s="1"/>
  <c r="S180" i="9"/>
  <c r="X184" i="9"/>
  <c r="AG184" i="9" s="1"/>
  <c r="S184" i="9"/>
  <c r="X163" i="9"/>
  <c r="AG163" i="9" s="1"/>
  <c r="S163" i="9"/>
  <c r="X258" i="9"/>
  <c r="AG258" i="9" s="1"/>
  <c r="S258" i="9"/>
  <c r="X17" i="9"/>
  <c r="AG17" i="9" s="1"/>
  <c r="S17" i="9"/>
  <c r="X254" i="9"/>
  <c r="AG254" i="9" s="1"/>
  <c r="S254" i="9"/>
  <c r="X136" i="9"/>
  <c r="AG136" i="9" s="1"/>
  <c r="S136" i="9"/>
  <c r="X150" i="9"/>
  <c r="AG150" i="9" s="1"/>
  <c r="S150" i="9"/>
  <c r="X50" i="9"/>
  <c r="AG50" i="9" s="1"/>
  <c r="S50" i="9"/>
  <c r="X304" i="9"/>
  <c r="AG304" i="9" s="1"/>
  <c r="S304" i="9"/>
  <c r="X40" i="9"/>
  <c r="AG40" i="9" s="1"/>
  <c r="S40" i="9"/>
  <c r="X108" i="9"/>
  <c r="AG108" i="9" s="1"/>
  <c r="S108" i="9"/>
  <c r="X76" i="9"/>
  <c r="AG76" i="9" s="1"/>
  <c r="S76" i="9"/>
  <c r="X72" i="9"/>
  <c r="AG72" i="9" s="1"/>
  <c r="S72" i="9"/>
  <c r="X91" i="9"/>
  <c r="AG91" i="9" s="1"/>
  <c r="S91" i="9"/>
  <c r="X297" i="9"/>
  <c r="AG297" i="9" s="1"/>
  <c r="S297" i="9"/>
  <c r="X119" i="9"/>
  <c r="AG119" i="9" s="1"/>
  <c r="S119" i="9"/>
  <c r="X53" i="9"/>
  <c r="AG53" i="9" s="1"/>
  <c r="S53" i="9"/>
  <c r="X283" i="9"/>
  <c r="AG283" i="9" s="1"/>
  <c r="S283" i="9"/>
  <c r="X238" i="9"/>
  <c r="AG238" i="9" s="1"/>
  <c r="S238" i="9"/>
  <c r="X129" i="9"/>
  <c r="AG129" i="9" s="1"/>
  <c r="S129" i="9"/>
  <c r="X167" i="9"/>
  <c r="AG167" i="9" s="1"/>
  <c r="S167" i="9"/>
  <c r="X122" i="9"/>
  <c r="AG122" i="9" s="1"/>
  <c r="S122" i="9"/>
  <c r="X36" i="9"/>
  <c r="AG36" i="9" s="1"/>
  <c r="S36" i="9"/>
  <c r="X269" i="9"/>
  <c r="AG269" i="9" s="1"/>
  <c r="S269" i="9"/>
  <c r="X243" i="9"/>
  <c r="AG243" i="9" s="1"/>
  <c r="S243" i="9"/>
  <c r="X198" i="9"/>
  <c r="AG198" i="9" s="1"/>
  <c r="S198" i="9"/>
  <c r="X89" i="9"/>
  <c r="AG89" i="9" s="1"/>
  <c r="S89" i="9"/>
  <c r="X306" i="9"/>
  <c r="AG306" i="9" s="1"/>
  <c r="S306" i="9"/>
  <c r="X49" i="9"/>
  <c r="AG49" i="9" s="1"/>
  <c r="S49" i="9"/>
  <c r="X273" i="9"/>
  <c r="AG273" i="9" s="1"/>
  <c r="S273" i="9"/>
  <c r="X268" i="9"/>
  <c r="AG268" i="9" s="1"/>
  <c r="S268" i="9"/>
  <c r="X181" i="9"/>
  <c r="AG181" i="9" s="1"/>
  <c r="S181" i="9"/>
  <c r="X234" i="9"/>
  <c r="AG234" i="9" s="1"/>
  <c r="S234" i="9"/>
  <c r="X52" i="9"/>
  <c r="AG52" i="9" s="1"/>
  <c r="S52" i="9"/>
  <c r="X231" i="9"/>
  <c r="AG231" i="9" s="1"/>
  <c r="S231" i="9"/>
  <c r="X113" i="9"/>
  <c r="AG113" i="9" s="1"/>
  <c r="S113" i="9"/>
  <c r="X80" i="9"/>
  <c r="AG80" i="9" s="1"/>
  <c r="S80" i="9"/>
  <c r="X60" i="9"/>
  <c r="AG60" i="9" s="1"/>
  <c r="S60" i="9"/>
  <c r="X296" i="9"/>
  <c r="AG296" i="9" s="1"/>
  <c r="S296" i="9"/>
  <c r="X71" i="9"/>
  <c r="AG71" i="9" s="1"/>
  <c r="S71" i="9"/>
  <c r="X255" i="9"/>
  <c r="AG255" i="9" s="1"/>
  <c r="S255" i="9"/>
  <c r="X252" i="9"/>
  <c r="AG252" i="9" s="1"/>
  <c r="S252" i="9"/>
  <c r="X194" i="9"/>
  <c r="AG194" i="9" s="1"/>
  <c r="S194" i="9"/>
  <c r="X174" i="9"/>
  <c r="AG174" i="9" s="1"/>
  <c r="S174" i="9"/>
  <c r="X19" i="9"/>
  <c r="AG19" i="9" s="1"/>
  <c r="S19" i="9"/>
  <c r="X205" i="9"/>
  <c r="AG205" i="9" s="1"/>
  <c r="S205" i="9"/>
  <c r="X25" i="9"/>
  <c r="AG25" i="9" s="1"/>
  <c r="S25" i="9"/>
  <c r="X66" i="9"/>
  <c r="AG66" i="9" s="1"/>
  <c r="S66" i="9"/>
  <c r="X128" i="9"/>
  <c r="AG128" i="9" s="1"/>
  <c r="S128" i="9"/>
  <c r="X96" i="9"/>
  <c r="AG96" i="9" s="1"/>
  <c r="S96" i="9"/>
  <c r="X148" i="9"/>
  <c r="AG148" i="9" s="1"/>
  <c r="S148" i="9"/>
  <c r="X92" i="9"/>
  <c r="AG92" i="9" s="1"/>
  <c r="S92" i="9"/>
  <c r="X90" i="9"/>
  <c r="AG90" i="9" s="1"/>
  <c r="S90" i="9"/>
  <c r="X245" i="9"/>
  <c r="AG245" i="9" s="1"/>
  <c r="S245" i="9"/>
  <c r="X88" i="9"/>
  <c r="AG88" i="9" s="1"/>
  <c r="S88" i="9"/>
  <c r="X256" i="9"/>
  <c r="AG256" i="9" s="1"/>
  <c r="S256" i="9"/>
  <c r="X23" i="9"/>
  <c r="AG23" i="9" s="1"/>
  <c r="S23" i="9"/>
  <c r="X62" i="9"/>
  <c r="AG62" i="9" s="1"/>
  <c r="S62" i="9"/>
  <c r="X232" i="9"/>
  <c r="AG232" i="9" s="1"/>
  <c r="S232" i="9"/>
  <c r="X216" i="9"/>
  <c r="AG216" i="9" s="1"/>
  <c r="S216" i="9"/>
  <c r="X191" i="9"/>
  <c r="AG191" i="9" s="1"/>
  <c r="S191" i="9"/>
  <c r="X18" i="9"/>
  <c r="AG18" i="9" s="1"/>
  <c r="S18" i="9"/>
  <c r="X151" i="9"/>
  <c r="AG151" i="9" s="1"/>
  <c r="S151" i="9"/>
  <c r="X100" i="9"/>
  <c r="AG100" i="9" s="1"/>
  <c r="S100" i="9"/>
  <c r="X35" i="9"/>
  <c r="AG35" i="9" s="1"/>
  <c r="S35" i="9"/>
  <c r="X178" i="9"/>
  <c r="AG178" i="9" s="1"/>
  <c r="S178" i="9"/>
  <c r="X183" i="9"/>
  <c r="AG183" i="9" s="1"/>
  <c r="S183" i="9"/>
  <c r="X104" i="9"/>
  <c r="AG104" i="9" s="1"/>
  <c r="S104" i="9"/>
  <c r="X126" i="9"/>
  <c r="AG126" i="9" s="1"/>
  <c r="S126" i="9"/>
  <c r="X75" i="9"/>
  <c r="AG75" i="9" s="1"/>
  <c r="S75" i="9"/>
  <c r="X132" i="9"/>
  <c r="AG132" i="9" s="1"/>
  <c r="S132" i="9"/>
  <c r="X120" i="9"/>
  <c r="AG120" i="9" s="1"/>
  <c r="S120" i="9"/>
  <c r="X98" i="9"/>
  <c r="AG98" i="9" s="1"/>
  <c r="S98" i="9"/>
  <c r="X264" i="9"/>
  <c r="AG264" i="9" s="1"/>
  <c r="S264" i="9"/>
  <c r="X175" i="9"/>
  <c r="AG175" i="9" s="1"/>
  <c r="S175" i="9"/>
  <c r="X137" i="9"/>
  <c r="AG137" i="9" s="1"/>
  <c r="S137" i="9"/>
  <c r="X48" i="9"/>
  <c r="AG48" i="9" s="1"/>
  <c r="S48" i="9"/>
  <c r="X270" i="9"/>
  <c r="AG270" i="9" s="1"/>
  <c r="S270" i="9"/>
  <c r="X161" i="9"/>
  <c r="AG161" i="9" s="1"/>
  <c r="S161" i="9"/>
  <c r="X199" i="9"/>
  <c r="AG199" i="9" s="1"/>
  <c r="S199" i="9"/>
  <c r="X154" i="9"/>
  <c r="AG154" i="9" s="1"/>
  <c r="S154" i="9"/>
  <c r="X45" i="9"/>
  <c r="AG45" i="9" s="1"/>
  <c r="S45" i="9"/>
  <c r="X301" i="9"/>
  <c r="AG301" i="9" s="1"/>
  <c r="S301" i="9"/>
  <c r="X275" i="9"/>
  <c r="AG275" i="9" s="1"/>
  <c r="S275" i="9"/>
  <c r="X230" i="9"/>
  <c r="AG230" i="9" s="1"/>
  <c r="S230" i="9"/>
  <c r="X121" i="9"/>
  <c r="AG121" i="9" s="1"/>
  <c r="S121" i="9"/>
  <c r="X46" i="9"/>
  <c r="AG46" i="9" s="1"/>
  <c r="S46" i="9"/>
  <c r="X81" i="9"/>
  <c r="AG81" i="9" s="1"/>
  <c r="S81" i="9"/>
  <c r="X305" i="9"/>
  <c r="AG305" i="9" s="1"/>
  <c r="S305" i="9"/>
  <c r="L13" i="9"/>
  <c r="L10" i="9"/>
  <c r="L11" i="9"/>
  <c r="AG13" i="9" l="1"/>
  <c r="AG10" i="9"/>
  <c r="AG11" i="9"/>
  <c r="S11" i="9"/>
  <c r="S10" i="9"/>
  <c r="S13" i="9"/>
  <c r="X10" i="9"/>
  <c r="X13" i="9"/>
  <c r="X11" i="9"/>
  <c r="L12" i="9"/>
  <c r="AG12" i="9" l="1"/>
  <c r="S12" i="9"/>
  <c r="X12" i="9"/>
</calcChain>
</file>

<file path=xl/sharedStrings.xml><?xml version="1.0" encoding="utf-8"?>
<sst xmlns="http://schemas.openxmlformats.org/spreadsheetml/2006/main" count="1327" uniqueCount="434">
  <si>
    <t>Yhteisövero</t>
  </si>
  <si>
    <t>Kiinteistövero</t>
  </si>
  <si>
    <t>Maks</t>
  </si>
  <si>
    <t>Min</t>
  </si>
  <si>
    <t>Vaihteluväli</t>
  </si>
  <si>
    <t>Mediaani</t>
  </si>
  <si>
    <t>nro</t>
  </si>
  <si>
    <t>Koko maa</t>
  </si>
  <si>
    <t>Alajärvi</t>
  </si>
  <si>
    <t>Alavieska</t>
  </si>
  <si>
    <t>Alavus</t>
  </si>
  <si>
    <t>Asikkala</t>
  </si>
  <si>
    <t>Askola</t>
  </si>
  <si>
    <t>Aura</t>
  </si>
  <si>
    <t>Akaa</t>
  </si>
  <si>
    <t>Enonkoski</t>
  </si>
  <si>
    <t>Enontekiö</t>
  </si>
  <si>
    <t>Espoo</t>
  </si>
  <si>
    <t>Eura</t>
  </si>
  <si>
    <t>Eurajoki</t>
  </si>
  <si>
    <t>Evijärvi</t>
  </si>
  <si>
    <t>Forssa</t>
  </si>
  <si>
    <t>Haapajärvi</t>
  </si>
  <si>
    <t>Haapavesi</t>
  </si>
  <si>
    <t>Hailuoto</t>
  </si>
  <si>
    <t>Halsua</t>
  </si>
  <si>
    <t>Hamina</t>
  </si>
  <si>
    <t>Hankasalmi</t>
  </si>
  <si>
    <t>Hanko</t>
  </si>
  <si>
    <t>Harjavalta</t>
  </si>
  <si>
    <t>Hartola</t>
  </si>
  <si>
    <t>Hattula</t>
  </si>
  <si>
    <t>Hausjärvi</t>
  </si>
  <si>
    <t>Heinävesi</t>
  </si>
  <si>
    <t>Helsinki</t>
  </si>
  <si>
    <t>Vantaa</t>
  </si>
  <si>
    <t>Hirvensalmi</t>
  </si>
  <si>
    <t>Hollola</t>
  </si>
  <si>
    <t>Huittinen</t>
  </si>
  <si>
    <t>Humppila</t>
  </si>
  <si>
    <t>Hyrynsalmi</t>
  </si>
  <si>
    <t>Hyvinkää</t>
  </si>
  <si>
    <t>Hämeenkyrö</t>
  </si>
  <si>
    <t>Hämeenlinna</t>
  </si>
  <si>
    <t>Heinola</t>
  </si>
  <si>
    <t>Ii</t>
  </si>
  <si>
    <t>Iisalmi</t>
  </si>
  <si>
    <t>Iitti</t>
  </si>
  <si>
    <t>Ikaalinen</t>
  </si>
  <si>
    <t>Ilmajoki</t>
  </si>
  <si>
    <t>Ilomantsi</t>
  </si>
  <si>
    <t>Inari</t>
  </si>
  <si>
    <t>Inkoo</t>
  </si>
  <si>
    <t>Isojoki</t>
  </si>
  <si>
    <t>Isokyrö</t>
  </si>
  <si>
    <t>Imatra</t>
  </si>
  <si>
    <t>Janakkala</t>
  </si>
  <si>
    <t>Joensuu</t>
  </si>
  <si>
    <t>Jokioinen</t>
  </si>
  <si>
    <t>Joroinen</t>
  </si>
  <si>
    <t>Joutsa</t>
  </si>
  <si>
    <t>Juuka</t>
  </si>
  <si>
    <t>Juupajoki</t>
  </si>
  <si>
    <t>Juva</t>
  </si>
  <si>
    <t>Jyväskylä</t>
  </si>
  <si>
    <t>Jämijärvi</t>
  </si>
  <si>
    <t>Jämsä</t>
  </si>
  <si>
    <t>Järvenpää</t>
  </si>
  <si>
    <t>Kaarina</t>
  </si>
  <si>
    <t>Kaavi</t>
  </si>
  <si>
    <t>Kajaani</t>
  </si>
  <si>
    <t>Kalajoki</t>
  </si>
  <si>
    <t>Kangasala</t>
  </si>
  <si>
    <t>Kangasniemi</t>
  </si>
  <si>
    <t>Kankaanpää</t>
  </si>
  <si>
    <t>Kannonkoski</t>
  </si>
  <si>
    <t>Kannus</t>
  </si>
  <si>
    <t>Karijoki</t>
  </si>
  <si>
    <t>Karkkila</t>
  </si>
  <si>
    <t>Karstula</t>
  </si>
  <si>
    <t>Karvia</t>
  </si>
  <si>
    <t>Kaskinen</t>
  </si>
  <si>
    <t>Kauhajoki</t>
  </si>
  <si>
    <t>Kauhava</t>
  </si>
  <si>
    <t>Kauniainen</t>
  </si>
  <si>
    <t>Kaustinen</t>
  </si>
  <si>
    <t>Keitele</t>
  </si>
  <si>
    <t>Kemi</t>
  </si>
  <si>
    <t>Keminmaa</t>
  </si>
  <si>
    <t>Kempele</t>
  </si>
  <si>
    <t>Kerava</t>
  </si>
  <si>
    <t>Keuruu</t>
  </si>
  <si>
    <t>Kihniö</t>
  </si>
  <si>
    <t>Kinnula</t>
  </si>
  <si>
    <t>Kirkkonummi</t>
  </si>
  <si>
    <t>Kitee</t>
  </si>
  <si>
    <t>Kittilä</t>
  </si>
  <si>
    <t>Kiuruvesi</t>
  </si>
  <si>
    <t>Kivijärvi</t>
  </si>
  <si>
    <t>Kokemäki</t>
  </si>
  <si>
    <t>Kokkola</t>
  </si>
  <si>
    <t>Kolari</t>
  </si>
  <si>
    <t>Konnevesi</t>
  </si>
  <si>
    <t>Kontiolahti</t>
  </si>
  <si>
    <t>Korsnäs</t>
  </si>
  <si>
    <t>Koski tl</t>
  </si>
  <si>
    <t>Kotka</t>
  </si>
  <si>
    <t>Kouvola</t>
  </si>
  <si>
    <t>Kristiinankaup.</t>
  </si>
  <si>
    <t>Kruunupyy</t>
  </si>
  <si>
    <t>Kuhmo</t>
  </si>
  <si>
    <t>Kuhmoinen</t>
  </si>
  <si>
    <t>Kuopio</t>
  </si>
  <si>
    <t>Kuortane</t>
  </si>
  <si>
    <t>Kurikka</t>
  </si>
  <si>
    <t>Kustavi</t>
  </si>
  <si>
    <t>Kuusamo</t>
  </si>
  <si>
    <t>Outokumpu</t>
  </si>
  <si>
    <t>Kyyjärvi</t>
  </si>
  <si>
    <t>Kärkölä</t>
  </si>
  <si>
    <t>Kärsämäki</t>
  </si>
  <si>
    <t>Kemijärvi</t>
  </si>
  <si>
    <t>Kemiönsaari</t>
  </si>
  <si>
    <t>Lahti</t>
  </si>
  <si>
    <t>Laihia</t>
  </si>
  <si>
    <t>Laitila</t>
  </si>
  <si>
    <t>Lapinlahti</t>
  </si>
  <si>
    <t>Lappajärvi</t>
  </si>
  <si>
    <t>Lappeenranta</t>
  </si>
  <si>
    <t>Lapinjärvi</t>
  </si>
  <si>
    <t>Lapua</t>
  </si>
  <si>
    <t>Laukaa</t>
  </si>
  <si>
    <t>Lemi</t>
  </si>
  <si>
    <t>Lempäälä</t>
  </si>
  <si>
    <t>Leppävirta</t>
  </si>
  <si>
    <t>Lestijärvi</t>
  </si>
  <si>
    <t>Lieksa</t>
  </si>
  <si>
    <t>Lieto</t>
  </si>
  <si>
    <t>Liminka</t>
  </si>
  <si>
    <t>Liperi</t>
  </si>
  <si>
    <t>Loimaa</t>
  </si>
  <si>
    <t>Loppi</t>
  </si>
  <si>
    <t>Loviisa</t>
  </si>
  <si>
    <t>Luhanka</t>
  </si>
  <si>
    <t>Lumijoki</t>
  </si>
  <si>
    <t>Luoto</t>
  </si>
  <si>
    <t>Luumäki</t>
  </si>
  <si>
    <t>Lohja</t>
  </si>
  <si>
    <t>Parainen</t>
  </si>
  <si>
    <t>Maalahti</t>
  </si>
  <si>
    <t>Marttila</t>
  </si>
  <si>
    <t>Masku</t>
  </si>
  <si>
    <t>Merijärvi</t>
  </si>
  <si>
    <t>Merikarvia</t>
  </si>
  <si>
    <t>Miehikkälä</t>
  </si>
  <si>
    <t>Mikkeli</t>
  </si>
  <si>
    <t>Muhos</t>
  </si>
  <si>
    <t>Multia</t>
  </si>
  <si>
    <t>Muonio</t>
  </si>
  <si>
    <t>Mustasaari</t>
  </si>
  <si>
    <t>Muurame</t>
  </si>
  <si>
    <t>Mynämäki</t>
  </si>
  <si>
    <t>Myrskylä</t>
  </si>
  <si>
    <t>Mäntsälä</t>
  </si>
  <si>
    <t>Mäntyharju</t>
  </si>
  <si>
    <t>Mänttä-Vilppula</t>
  </si>
  <si>
    <t>Naantali</t>
  </si>
  <si>
    <t>Nakkila</t>
  </si>
  <si>
    <t>Nivala</t>
  </si>
  <si>
    <t>Nokia</t>
  </si>
  <si>
    <t>Nousiainen</t>
  </si>
  <si>
    <t>Nurmes</t>
  </si>
  <si>
    <t>Nurmijärvi</t>
  </si>
  <si>
    <t>Närpiö</t>
  </si>
  <si>
    <t>Orimattila</t>
  </si>
  <si>
    <t>Oripää</t>
  </si>
  <si>
    <t>Orivesi</t>
  </si>
  <si>
    <t>Oulainen</t>
  </si>
  <si>
    <t>Oulu</t>
  </si>
  <si>
    <t>Padasjoki</t>
  </si>
  <si>
    <t>Paimio</t>
  </si>
  <si>
    <t>Paltamo</t>
  </si>
  <si>
    <t>Parikkala</t>
  </si>
  <si>
    <t>Parkano</t>
  </si>
  <si>
    <t>Pelkosenniemi</t>
  </si>
  <si>
    <t>Perho</t>
  </si>
  <si>
    <t>Pertunmaa</t>
  </si>
  <si>
    <t>Petäjävesi</t>
  </si>
  <si>
    <t>Pieksämäki</t>
  </si>
  <si>
    <t>Pielavesi</t>
  </si>
  <si>
    <t>Pietarsaari</t>
  </si>
  <si>
    <t>Pedersören k.</t>
  </si>
  <si>
    <t>Pihtipudas</t>
  </si>
  <si>
    <t>Pirkkala</t>
  </si>
  <si>
    <t>Polvijärvi</t>
  </si>
  <si>
    <t>Pomarkku</t>
  </si>
  <si>
    <t>Pori</t>
  </si>
  <si>
    <t>Pornainen</t>
  </si>
  <si>
    <t>Posio</t>
  </si>
  <si>
    <t>Pudasjärvi</t>
  </si>
  <si>
    <t>Pukkila</t>
  </si>
  <si>
    <t>Punkalaidun</t>
  </si>
  <si>
    <t>Puolanka</t>
  </si>
  <si>
    <t>Puumala</t>
  </si>
  <si>
    <t>Pyhtää</t>
  </si>
  <si>
    <t>Pyhäjoki</t>
  </si>
  <si>
    <t>Pyhäjärvi</t>
  </si>
  <si>
    <t>Pyhäntä</t>
  </si>
  <si>
    <t>Pyhäranta</t>
  </si>
  <si>
    <t>Pälkäne</t>
  </si>
  <si>
    <t>Pöytyä</t>
  </si>
  <si>
    <t>Porvoo</t>
  </si>
  <si>
    <t>Raahe</t>
  </si>
  <si>
    <t>Raisio</t>
  </si>
  <si>
    <t>Rantasalmi</t>
  </si>
  <si>
    <t>Ranua</t>
  </si>
  <si>
    <t>Rauma</t>
  </si>
  <si>
    <t>Rautalampi</t>
  </si>
  <si>
    <t>Rautavaara</t>
  </si>
  <si>
    <t>Rautjärvi</t>
  </si>
  <si>
    <t>Reisjärvi</t>
  </si>
  <si>
    <t>Riihimäki</t>
  </si>
  <si>
    <t>Ristijärvi</t>
  </si>
  <si>
    <t>Rovaniemi</t>
  </si>
  <si>
    <t>Ruokolahti</t>
  </si>
  <si>
    <t>Ruovesi</t>
  </si>
  <si>
    <t>Rusko</t>
  </si>
  <si>
    <t>Rääkkylä</t>
  </si>
  <si>
    <t>Raasepori</t>
  </si>
  <si>
    <t>Saarijärvi</t>
  </si>
  <si>
    <t>Salla</t>
  </si>
  <si>
    <t>Salo</t>
  </si>
  <si>
    <t>Sauvo</t>
  </si>
  <si>
    <t>Savitaipale</t>
  </si>
  <si>
    <t>Savonlinna</t>
  </si>
  <si>
    <t>Savukoski</t>
  </si>
  <si>
    <t>Seinäjoki</t>
  </si>
  <si>
    <t>Sievi</t>
  </si>
  <si>
    <t>Siikainen</t>
  </si>
  <si>
    <t>Siikajoki</t>
  </si>
  <si>
    <t>Siilinjärvi</t>
  </si>
  <si>
    <t>Simo</t>
  </si>
  <si>
    <t>Sipoo</t>
  </si>
  <si>
    <t>Siuntio</t>
  </si>
  <si>
    <t>Sodankylä</t>
  </si>
  <si>
    <t>Soini</t>
  </si>
  <si>
    <t>Somero</t>
  </si>
  <si>
    <t>Sonkajärvi</t>
  </si>
  <si>
    <t>Sotkamo</t>
  </si>
  <si>
    <t>Sulkava</t>
  </si>
  <si>
    <t>Suomussalmi</t>
  </si>
  <si>
    <t>Suonenjoki</t>
  </si>
  <si>
    <t>Sysmä</t>
  </si>
  <si>
    <t>Säkylä</t>
  </si>
  <si>
    <t>Vaala</t>
  </si>
  <si>
    <t>Sastamala</t>
  </si>
  <si>
    <t>Siikalatva</t>
  </si>
  <si>
    <t>Taipalsaari</t>
  </si>
  <si>
    <t>Taivalkoski</t>
  </si>
  <si>
    <t>Taivassalo</t>
  </si>
  <si>
    <t>Tammela</t>
  </si>
  <si>
    <t>Tampere</t>
  </si>
  <si>
    <t>Tervo</t>
  </si>
  <si>
    <t>Tervola</t>
  </si>
  <si>
    <t>Teuva</t>
  </si>
  <si>
    <t>Tohmajärvi</t>
  </si>
  <si>
    <t>Toholampi</t>
  </si>
  <si>
    <t>Toivakka</t>
  </si>
  <si>
    <t>Tornio</t>
  </si>
  <si>
    <t>Turku</t>
  </si>
  <si>
    <t>Pello</t>
  </si>
  <si>
    <t>Tuusniemi</t>
  </si>
  <si>
    <t>Tuusula</t>
  </si>
  <si>
    <t>Tyrnävä</t>
  </si>
  <si>
    <t>Ulvila</t>
  </si>
  <si>
    <t>Urjala</t>
  </si>
  <si>
    <t>Utajärvi</t>
  </si>
  <si>
    <t>Utsjoki</t>
  </si>
  <si>
    <t>Uurainen</t>
  </si>
  <si>
    <t>Uusikaarlepyy</t>
  </si>
  <si>
    <t>Uusikaupunki</t>
  </si>
  <si>
    <t>Vaasa</t>
  </si>
  <si>
    <t>Valkeakoski</t>
  </si>
  <si>
    <t>Varkaus</t>
  </si>
  <si>
    <t>Vehmaa</t>
  </si>
  <si>
    <t>Vesanto</t>
  </si>
  <si>
    <t>Vesilahti</t>
  </si>
  <si>
    <t>Veteli</t>
  </si>
  <si>
    <t>Vieremä</t>
  </si>
  <si>
    <t>Vihti</t>
  </si>
  <si>
    <t>Viitasaari</t>
  </si>
  <si>
    <t>Vimpeli</t>
  </si>
  <si>
    <t>Virolahti</t>
  </si>
  <si>
    <t>Virrat</t>
  </si>
  <si>
    <t>Vöyri</t>
  </si>
  <si>
    <t>Ylitornio</t>
  </si>
  <si>
    <t>Ylivieska</t>
  </si>
  <si>
    <t>Ylöjärvi</t>
  </si>
  <si>
    <t>Ypäjä</t>
  </si>
  <si>
    <t>Ähtäri</t>
  </si>
  <si>
    <t>Äänekoski</t>
  </si>
  <si>
    <t>Tasapaino = vuosikate poistojen jälkeen</t>
  </si>
  <si>
    <t>Alue</t>
  </si>
  <si>
    <t>Rahoituserät, netto</t>
  </si>
  <si>
    <t>Uusi tasapaino, €</t>
  </si>
  <si>
    <t>Uusi tasapaino, €/as.</t>
  </si>
  <si>
    <t>Muut tulot (ei muutu)</t>
  </si>
  <si>
    <t>Nykyinen tasapaino, €</t>
  </si>
  <si>
    <t xml:space="preserve">Nykyinen tasapaino, €/as. </t>
  </si>
  <si>
    <t>Yhteisövero (nykyinen)</t>
  </si>
  <si>
    <t>VOS, VM (nykyinen)</t>
  </si>
  <si>
    <t>Verokompit, VM</t>
  </si>
  <si>
    <t>Verokompit, VM (nykyinen)</t>
  </si>
  <si>
    <t>VOS, VM</t>
  </si>
  <si>
    <t xml:space="preserve">Kunnallisvero </t>
  </si>
  <si>
    <t>NYKYINEN (2022)</t>
  </si>
  <si>
    <t>VOS OKM, 2022</t>
  </si>
  <si>
    <t>Kunnallisvero (nykyverojärj.)</t>
  </si>
  <si>
    <t>Tasapainon muutos, €</t>
  </si>
  <si>
    <t>Tuloslaskelma 2022 (nykyinen ja uusi soten jälkeen) sekä tasapainotilan muutos</t>
  </si>
  <si>
    <t>Tasapainon muutos 2023, €/as</t>
  </si>
  <si>
    <t>Tasapainon muutos 2024, €/as</t>
  </si>
  <si>
    <t>Tasapainon muutos 2025, €/as</t>
  </si>
  <si>
    <t>Tasapainon muutos 2026, €/as</t>
  </si>
  <si>
    <t>Tasapainon muutos 2027 (LOPULLINEN MUUTOS), €/as</t>
  </si>
  <si>
    <t>Ilman siirtymätasausta</t>
  </si>
  <si>
    <t>Uusi tasapaino ILMAN tasausta, 2022, €/asukas</t>
  </si>
  <si>
    <t>Tasapainon muutos ILMAN tasausta, 2022, €/asukas</t>
  </si>
  <si>
    <t>Uusi tasapaino ml. tasaus, 2027 alkaen, €/asukas</t>
  </si>
  <si>
    <t>Tasapainon muutos ml. tasaus, 2027 alkaen, €/asukas</t>
  </si>
  <si>
    <t>Nykyinen kunnan vero-%, 2022</t>
  </si>
  <si>
    <t>UUSI kunnan vero-%, 2022</t>
  </si>
  <si>
    <t>Korotuspaine/laskuvara tulovero-%:iin 2024, %-yks.</t>
  </si>
  <si>
    <t>Korotuspaine/laskuvara tulovero-%:iin 2023, %-yks.</t>
  </si>
  <si>
    <t>Korotuspaine/laskuvara tulovero-%:iin 2025, %-yks.</t>
  </si>
  <si>
    <t>Korotuspaine/laskuvara tulovero-%:iin 2026, %-yks.</t>
  </si>
  <si>
    <t>LOPULLINEN lask. paine (pysyvä) 2027&gt; %-yks.</t>
  </si>
  <si>
    <t>Laskennallinen veroprosentin korotuspaine</t>
  </si>
  <si>
    <t xml:space="preserve">Vuonna 2023 muutoksen vaikutus rajataan nollaan euroon asukasta kohden, mukaan lukien lääkärihelikopterien rahoitusosuuden poistuminen (+4 €/as.). </t>
  </si>
  <si>
    <t>Kunnallisvero-%:n muutos, 2022</t>
  </si>
  <si>
    <t>Kunnallisvero-%:n tuotto, v. 2022</t>
  </si>
  <si>
    <t>Hv-alue</t>
  </si>
  <si>
    <t>Kuntakoko</t>
  </si>
  <si>
    <t>Kunnat</t>
  </si>
  <si>
    <t>Nykyinen tasapaino 2022, €/asukas</t>
  </si>
  <si>
    <t>Tasapainon muutos siirtymäkautena</t>
  </si>
  <si>
    <t>Siirtyvä valtionosuus (sote-osat)</t>
  </si>
  <si>
    <t>Siirtyvät veromenetysten kompensaatiot</t>
  </si>
  <si>
    <t>Siirtyvä kunnallisvero</t>
  </si>
  <si>
    <t>Siirtyvien kustannusten ja tulojen erotus</t>
  </si>
  <si>
    <t>Siirtyvä yhteisövero</t>
  </si>
  <si>
    <t xml:space="preserve">Kuntien sote-uudistukseen liittyvät rahoituslaskelmat </t>
  </si>
  <si>
    <t>Tasapainon muutos, €/as.</t>
  </si>
  <si>
    <t>Uudistuksen vaikutus kunnan tasapainotilaan tasataan järjestelmämuutoksen tasauksella. Tasaus on kunnan valtionosuuteen tehtävä lisäys tai vähennys.</t>
  </si>
  <si>
    <t>Järjestelmämuutoksen tasaus on kunta-valtio-suhteessa neutraali, joten kaikki kunnat osallistuvat tasauksen rahoittamiseen (netralisointitarve keltaisella pohjalla).</t>
  </si>
  <si>
    <t>Verotuskustannusten alenema (hyöty)</t>
  </si>
  <si>
    <t>HUOM! Laskelmassa ei ole mukana järjestelmämuutoksen tasausta</t>
  </si>
  <si>
    <t xml:space="preserve">Siirtyvät kustannukset: </t>
  </si>
  <si>
    <t>Siirtyvät tulot:</t>
  </si>
  <si>
    <t>Siirtyvien kustannusten muodostuminen</t>
  </si>
  <si>
    <t>Keskiarvo 2021-2022</t>
  </si>
  <si>
    <t>SOTE siirtyvät kustannukset 2022 tasossa</t>
  </si>
  <si>
    <t>PELA siirtyvät kustannukset, TP2021</t>
  </si>
  <si>
    <t>PELA siirtyvät kustannukset 2022 tasossa</t>
  </si>
  <si>
    <t>Siirtyvät kustannukset yhteensä</t>
  </si>
  <si>
    <t>Keskiarvo 2021-20222</t>
  </si>
  <si>
    <t>Järjestelmämuutoksen tasaus ml. Neutralisointi, €/as.</t>
  </si>
  <si>
    <t>Järjestelmämuutoksen tasaus</t>
  </si>
  <si>
    <t>Tasaus 2023, €</t>
  </si>
  <si>
    <t>Tasaus 2024, €</t>
  </si>
  <si>
    <t>Tasaus 2025, €</t>
  </si>
  <si>
    <t>Tasaus 2026, €</t>
  </si>
  <si>
    <t>Tasaus 2027, €</t>
  </si>
  <si>
    <t>Tasaus 2023, €/asukas</t>
  </si>
  <si>
    <t>Tasaus 2024, €/asukas</t>
  </si>
  <si>
    <t>Tasaus 2025, €/asukas</t>
  </si>
  <si>
    <t>Tasaus 2026, €/asukas</t>
  </si>
  <si>
    <t>Tasaus 2027, €/asukas</t>
  </si>
  <si>
    <t>Verotuskustannusten alenema</t>
  </si>
  <si>
    <t>SOTE siirtyvät kustannukset, TP2021 (kunnan hyte eliminoitu)</t>
  </si>
  <si>
    <t>Sote-uudistuksen yhteydessä kunnilta siirtyvät kustannukset ja tulot sekä muutosrajoitin</t>
  </si>
  <si>
    <t>Verotuloihin perustuvan tasauksen muutos, ml. Neutralisointi</t>
  </si>
  <si>
    <t>-Kuntien peruspalvelujen valtionosuus</t>
  </si>
  <si>
    <t>Kevään 2023 arvion mukainen</t>
  </si>
  <si>
    <t>Siirtyvät erät</t>
  </si>
  <si>
    <t>Siirtyvät tulot yhteensä</t>
  </si>
  <si>
    <t>Jälkikäteistarkistuksesta aiheutuva valtionosuuden lisäsiirto</t>
  </si>
  <si>
    <t>Asukasluku 31.12.2022</t>
  </si>
  <si>
    <t>UUSI (uudistus huomioiden, vuonna 2022)</t>
  </si>
  <si>
    <t>Vuodesta 2024 alkaen tasauksen vaikutus pienenee 15 €/asukas vuosittain vuoteen 2027 saakka, minkä jälkeen tasaus jää pysyväksi osaksi valtionosuutta.</t>
  </si>
  <si>
    <r>
      <t xml:space="preserve">Järjestelmämuutoksen tasaus ml. neutralisointi, € </t>
    </r>
    <r>
      <rPr>
        <b/>
        <sz val="14"/>
        <color rgb="FFFFC000"/>
        <rFont val="Arial"/>
        <family val="2"/>
      </rPr>
      <t>(viedään osaksi valtionosuutta)</t>
    </r>
  </si>
  <si>
    <t xml:space="preserve">Siirtolaskelma: </t>
  </si>
  <si>
    <t xml:space="preserve">Siirtolaskelmassa kuvataan kunnilta hyvinvointialueille siirtyvien kustannusten ja tulojen kokonaisarviot. Tuloja siirretään koko maan tasolla kustannuksia vastaava määrä. </t>
  </si>
  <si>
    <t>Tasauselementti: Muutosrajoitin</t>
  </si>
  <si>
    <t xml:space="preserve">Muutosrajoittimella kohtuullisestaan siirtyvien tulojen ja siirtyvien kustannusten erotusta. Rajoitin on 60 % siirtyvien tulojen ja kustannusten erotuksesta. Jos tuloja siirtyy kustannuksia enemmän on muutosrajoitin positiivinen ja vastaavasti negatiivinen, jos kustannuksia siirtyy tuloja enemmän. Muutosrajoitin viedään pysyvästi osaksi kunnan peruspalveluiden valtionosuutta. </t>
  </si>
  <si>
    <t>Tasapainotilan muutos:</t>
  </si>
  <si>
    <t>Tasauselementti: Järjestelmämuutoksen tasaus</t>
  </si>
  <si>
    <t>Uudistuksen vaikutusta kuntien talouteen arvioidaan talouden tasapainotilan muutoksen myötä. Tasapainotilalla tarkoitetaan tässä tapauksessa vuosikatetta poistojen jälkeen ja tarkastelu tehdään vuoden 2022 tasossa.</t>
  </si>
  <si>
    <t xml:space="preserve">Uudistuksesta aiheutuvia muutoksia kuntien talouden tasapainossa kohtuullistetaan järjestelmämuutoksen tasauksella. Tarkastelu tehdään vuoden 2022 tasossa ja tasaus huomioidaan valtionosuudessa vuodesta 2023 alkaen. Tasaus on porrastettu niin, että tasauksen vaikutus on suurin heti uudistuksen voimaantulon jälkeen, minkä jälkeen vaikutus pienenee viiden vuoden siirtymäkauden aikana. Uudistuksen voimaantulovuonna tasaus rajaa muutoksen talouden tasapainossa nollaan. Tämän jälkeen tasapainotilan annetaan muuttua vaiheittain maksimissaan +/- 15 euroa asukasta kohden vuoteen 2027 asti. Vuoden 2027 tasaus jää pysyväksi. Näin ollen pysyvä muutos kunnan tasapainotilassa vuoden 2022 tasossa on maksimissaan +/- 60 euroa asukasta kohden. </t>
  </si>
  <si>
    <t>Siirtyvät sote- ja pela-kustannukset</t>
  </si>
  <si>
    <t>Siirtyvillä tuloilla katettavat kustannukset yhteensä</t>
  </si>
  <si>
    <t>Siirtyvät tulot</t>
  </si>
  <si>
    <t>Oikaisu: lisäys/vähennys(-) 2021 sote-nettokustannukseen</t>
  </si>
  <si>
    <t>Sote-nettokustannus TP2021 (oikaisut huomioitu)</t>
  </si>
  <si>
    <t>Oikaisu: lisäys/vähennys(-) 2022 sote-nettokustannukseen</t>
  </si>
  <si>
    <t>Sote-nettokustannus TP2022 (oikaisut huomioitu)</t>
  </si>
  <si>
    <t xml:space="preserve">PELA siirtyvät kustannukset, TP2022 </t>
  </si>
  <si>
    <t>SOTE siirtyvät kustannukset, TP2022 (hyte eliminoitu)</t>
  </si>
  <si>
    <t>Elokuun 2023 arvion mukainen</t>
  </si>
  <si>
    <t>-Kunnallisvero</t>
  </si>
  <si>
    <t>Erotus (valtionosuuden lisäsiirto)</t>
  </si>
  <si>
    <t>-Yhteisövero</t>
  </si>
  <si>
    <t>-Veromenetysten korvaus</t>
  </si>
  <si>
    <t>Jäljelle jäävien tehtävien nettokustannukset (TP2022)</t>
  </si>
  <si>
    <t>Toimintakate + poistot ja arvonal. (TP2022)</t>
  </si>
  <si>
    <t xml:space="preserve">Laskelma sisältää tilinpäätösten mukaiset tiedot hyvinvointialueille siirtyvistä sote- ja pela-kustannuksista vuodelta 2022 ja 2021. Kustannustiedoissa on huomioitu myös oikaisut, joita VM on selvittänyt kesän ja syksyn 2023 aikana. </t>
  </si>
  <si>
    <t>Siirtolaskelma, milj. €</t>
  </si>
  <si>
    <t>Syksyn 2022 arvion mukainen</t>
  </si>
  <si>
    <t>Lokakuun 2023 arvion mukainen</t>
  </si>
  <si>
    <t>Muutos, loka-marraskuu 2023</t>
  </si>
  <si>
    <t>Muutos, syksy 2022 - marraskuu 2023</t>
  </si>
  <si>
    <t>Marraskuu 2023, lopullinen laskelma</t>
  </si>
  <si>
    <t>Siirtyvät sote- ja pela-kustannukset (TP21+TP22)</t>
  </si>
  <si>
    <t>Siirtyvät verotuskustannukset</t>
  </si>
  <si>
    <t>Pysyvä osa valtionosuutta</t>
  </si>
  <si>
    <t>Muutosrajoitin (60 % erotuksesta)</t>
  </si>
  <si>
    <t>Muutosrajoitin</t>
  </si>
  <si>
    <t>Tasapainotilan muutoksen vaikutusta on havainnollistettu myös laskennallisena muutospaineena kunnallisveroprosenttiin. Positiivinen luku kuvaa korotuspainetta ja negatiivinen luku laskuvaraa.</t>
  </si>
  <si>
    <t>Kuntien sote-uudistukseen liittyvät rahoituslaskelmat on päivitetty lopullisiksi marraskuussa 2023. Päivitys on osa sote-laskelmien jälkikäteistarkistusta, joka on suoritettu vaiheittain vuoden 2023 aikana.</t>
  </si>
  <si>
    <t xml:space="preserve">Päivitettyjen laskelmien mukaiset tasauselementit sekä jälkikäteistarkistuksesta aiheutuva valtionosuuden lisäsiirto huomioidaan peruspalvelujen valtionosuudessa vuodesta 2024 eteenpäin. </t>
  </si>
  <si>
    <t>Siirtyvien kustannusten ja siirtyvien tulojen jälkikäteistarkistuksesta aiheutuva valtionosuuden lisäsiirto on noin 501 milj. euroa. Valtionosuuden lisäsiirron myötä kunnilta siirtyy uudistuksen yhteydessä yhtä paljon tuloja kuin menoja.</t>
  </si>
  <si>
    <t xml:space="preserve">Kunnilta siirtyvät sote- ja pelastustoimen kustannukset perustuvat kuntakohtaisiin kuntien ilmoittamiin kustannustietoihin. Kustannustieto perustuu vuoden 2021 ja 2022 tilinpäätöstietoon. Lisäksi kustannustiedossa on huomioitu tilinpäätöstietoihin tehdyt oikaisut. Näiden vuosien kustannusten keskiarvo on skaalattu koko maan vuoden 2022 siirtyvien kustannusten tasoon. </t>
  </si>
  <si>
    <t xml:space="preserve">Siirtyvät verotulot perustuvat verovuoden 2022 valmistuneen verotuksen mukaisiin tietoihin. Kunnallisveron siirto perustuu kaikkien kuntien kunnallisveroprosenttin 12,64 %-yksikön alentamiseen. Kuntien osuutta yhteisöveron tuotosta alennetaan kolmanneksella, eli yhteensä 11,25 prosenttiyksiköllä. Valtionosuudet ja veronmenetysten korvaukset on huomioitu vuoden 2022 tietojen mukaisina. </t>
  </si>
  <si>
    <t>VM/KAO 23.11.2023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</si>
</sst>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_-;\-* #,##0.00\ _€_-;_-* &quot;-&quot;??\ _€_-;_-@_-"/>
    <numFmt numFmtId="165" formatCode="#,##0_ ;[Red]\-#,##0\ "/>
    <numFmt numFmtId="166" formatCode="#,##0.00_ ;[Red]\-#,##0.00\ "/>
    <numFmt numFmtId="167" formatCode="0.00_ ;[Red]\-0.00\ "/>
  </numFmts>
  <fonts count="28" x14ac:knownFonts="1">
    <font>
      <sz val="11"/>
      <color theme="1"/>
      <name val="Arial"/>
      <family val="2"/>
      <scheme val="minor"/>
    </font>
    <font>
      <sz val="11"/>
      <color theme="1"/>
      <name val="Arial"/>
      <family val="2"/>
      <scheme val="minor"/>
    </font>
    <font>
      <sz val="10"/>
      <color theme="1"/>
      <name val="Arial"/>
      <family val="2"/>
    </font>
    <font>
      <sz val="8"/>
      <color theme="1"/>
      <name val="Arial"/>
      <family val="2"/>
    </font>
    <font>
      <b/>
      <sz val="14"/>
      <color theme="1"/>
      <name val="Arial"/>
      <family val="2"/>
    </font>
    <font>
      <b/>
      <sz val="10"/>
      <color theme="1"/>
      <name val="Arial"/>
      <family val="2"/>
    </font>
    <font>
      <b/>
      <sz val="8"/>
      <name val="Arial"/>
      <family val="2"/>
    </font>
    <font>
      <sz val="8"/>
      <name val="Arial"/>
      <family val="2"/>
    </font>
    <font>
      <b/>
      <sz val="8"/>
      <color theme="1"/>
      <name val="Arial"/>
      <family val="2"/>
    </font>
    <font>
      <sz val="10"/>
      <name val="Arial"/>
      <family val="2"/>
    </font>
    <font>
      <b/>
      <sz val="12"/>
      <color theme="1"/>
      <name val="Arial"/>
      <family val="2"/>
    </font>
    <font>
      <b/>
      <sz val="12"/>
      <name val="Arial"/>
      <family val="2"/>
    </font>
    <font>
      <sz val="12"/>
      <color theme="1"/>
      <name val="Arial"/>
      <family val="2"/>
    </font>
    <font>
      <b/>
      <u/>
      <sz val="12"/>
      <color theme="1"/>
      <name val="Arial"/>
      <family val="2"/>
    </font>
    <font>
      <sz val="12"/>
      <name val="Arial"/>
      <family val="2"/>
    </font>
    <font>
      <sz val="12"/>
      <color rgb="FFFF0000"/>
      <name val="Arial"/>
      <family val="2"/>
    </font>
    <font>
      <sz val="18"/>
      <color theme="3"/>
      <name val="Arial Narrow"/>
      <family val="2"/>
      <scheme val="major"/>
    </font>
    <font>
      <b/>
      <sz val="11"/>
      <color theme="1"/>
      <name val="Arial"/>
      <family val="2"/>
      <scheme val="minor"/>
    </font>
    <font>
      <sz val="11"/>
      <color rgb="FFFF0000"/>
      <name val="Arial"/>
      <family val="2"/>
      <scheme val="minor"/>
    </font>
    <font>
      <b/>
      <sz val="13"/>
      <color theme="3"/>
      <name val="Arial"/>
      <family val="2"/>
      <scheme val="minor"/>
    </font>
    <font>
      <sz val="11"/>
      <color rgb="FF000000"/>
      <name val="Arial"/>
      <family val="2"/>
      <scheme val="minor"/>
    </font>
    <font>
      <sz val="11"/>
      <color rgb="FF000000"/>
      <name val="Calibri"/>
      <family val="2"/>
    </font>
    <font>
      <b/>
      <sz val="11"/>
      <color rgb="FF000000"/>
      <name val="Calibri"/>
      <family val="2"/>
    </font>
    <font>
      <sz val="11"/>
      <color theme="0"/>
      <name val="Calibri"/>
      <family val="2"/>
    </font>
    <font>
      <b/>
      <sz val="12"/>
      <color rgb="FFFF0000"/>
      <name val="Arial"/>
      <family val="2"/>
    </font>
    <font>
      <b/>
      <sz val="14"/>
      <color rgb="FFFFC000"/>
      <name val="Arial"/>
      <family val="2"/>
    </font>
    <font>
      <sz val="11"/>
      <color theme="0"/>
      <name val="Calibri"/>
    </font>
    <font>
      <b/>
      <sz val="11"/>
      <color rgb="FFFF0000"/>
      <name val="Arial"/>
      <family val="2"/>
      <scheme val="minor"/>
    </font>
  </fonts>
  <fills count="1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8"/>
        <bgColor indexed="64"/>
      </patternFill>
    </fill>
    <fill>
      <patternFill patternType="solid">
        <fgColor rgb="FFFFFF00"/>
        <bgColor indexed="64"/>
      </patternFill>
    </fill>
    <fill>
      <patternFill patternType="solid">
        <fgColor theme="6"/>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6" tint="0.39997558519241921"/>
        <bgColor indexed="64"/>
      </patternFill>
    </fill>
  </fills>
  <borders count="15">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top style="thin">
        <color indexed="64"/>
      </top>
      <bottom/>
      <diagonal/>
    </border>
    <border>
      <left/>
      <right/>
      <top/>
      <bottom style="medium">
        <color indexed="64"/>
      </bottom>
      <diagonal/>
    </border>
    <border>
      <left/>
      <right/>
      <top/>
      <bottom style="thick">
        <color theme="4" tint="0.499984740745262"/>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164" fontId="1" fillId="0" borderId="0" applyFont="0" applyFill="0" applyBorder="0" applyAlignment="0" applyProtection="0"/>
    <xf numFmtId="0" fontId="2" fillId="0" borderId="0"/>
    <xf numFmtId="9" fontId="1" fillId="0" borderId="0" applyFont="0" applyFill="0" applyBorder="0" applyAlignment="0" applyProtection="0"/>
    <xf numFmtId="0" fontId="16" fillId="0" borderId="0" applyNumberFormat="0" applyFill="0" applyBorder="0" applyAlignment="0" applyProtection="0"/>
    <xf numFmtId="0" fontId="19" fillId="0" borderId="10" applyNumberFormat="0" applyFill="0" applyAlignment="0" applyProtection="0"/>
  </cellStyleXfs>
  <cellXfs count="182">
    <xf numFmtId="0" fontId="0" fillId="0" borderId="0" xfId="0"/>
    <xf numFmtId="0" fontId="2" fillId="2" borderId="0" xfId="2" applyFill="1"/>
    <xf numFmtId="0" fontId="2" fillId="0" borderId="0" xfId="2"/>
    <xf numFmtId="165" fontId="3" fillId="2" borderId="0" xfId="2" applyNumberFormat="1" applyFont="1" applyFill="1"/>
    <xf numFmtId="0" fontId="7" fillId="0" borderId="0" xfId="2" applyFont="1" applyFill="1"/>
    <xf numFmtId="165" fontId="8" fillId="2" borderId="0" xfId="2" applyNumberFormat="1" applyFont="1" applyFill="1" applyAlignment="1">
      <alignment horizontal="right"/>
    </xf>
    <xf numFmtId="165" fontId="8" fillId="2" borderId="0" xfId="2" applyNumberFormat="1" applyFont="1" applyFill="1"/>
    <xf numFmtId="0" fontId="3" fillId="0" borderId="0" xfId="2" applyFont="1" applyFill="1"/>
    <xf numFmtId="165" fontId="3" fillId="0" borderId="0" xfId="2" applyNumberFormat="1" applyFont="1" applyFill="1"/>
    <xf numFmtId="165" fontId="7" fillId="0" borderId="0" xfId="2" applyNumberFormat="1" applyFont="1" applyFill="1"/>
    <xf numFmtId="4" fontId="7" fillId="0" borderId="0" xfId="2" applyNumberFormat="1" applyFont="1" applyFill="1"/>
    <xf numFmtId="0" fontId="6" fillId="0" borderId="0" xfId="2" applyFont="1" applyFill="1" applyBorder="1" applyAlignment="1">
      <alignment horizontal="right"/>
    </xf>
    <xf numFmtId="0" fontId="2" fillId="0" borderId="0" xfId="2" applyFill="1"/>
    <xf numFmtId="0" fontId="14" fillId="0" borderId="0" xfId="2" applyFont="1" applyFill="1"/>
    <xf numFmtId="0" fontId="2" fillId="0" borderId="0" xfId="2" applyAlignment="1">
      <alignment vertical="center"/>
    </xf>
    <xf numFmtId="167" fontId="14" fillId="0" borderId="0" xfId="2" applyNumberFormat="1" applyFont="1" applyFill="1" applyBorder="1" applyAlignment="1"/>
    <xf numFmtId="0" fontId="16" fillId="0" borderId="0" xfId="4"/>
    <xf numFmtId="165" fontId="11" fillId="6" borderId="2" xfId="2" applyNumberFormat="1" applyFont="1" applyFill="1" applyBorder="1" applyAlignment="1">
      <alignment horizontal="left" vertical="center" wrapText="1"/>
    </xf>
    <xf numFmtId="0" fontId="14" fillId="0" borderId="0" xfId="2" applyFont="1" applyFill="1" applyBorder="1"/>
    <xf numFmtId="0" fontId="12" fillId="0" borderId="0" xfId="2" applyFont="1" applyFill="1" applyBorder="1"/>
    <xf numFmtId="165" fontId="12" fillId="0" borderId="0" xfId="2" applyNumberFormat="1" applyFont="1" applyFill="1" applyBorder="1"/>
    <xf numFmtId="165" fontId="14" fillId="0" borderId="0" xfId="2" applyNumberFormat="1" applyFont="1" applyFill="1" applyBorder="1"/>
    <xf numFmtId="4" fontId="14" fillId="0" borderId="0" xfId="2" applyNumberFormat="1" applyFont="1" applyFill="1" applyBorder="1"/>
    <xf numFmtId="0" fontId="11" fillId="0" borderId="0" xfId="2" applyFont="1" applyFill="1" applyBorder="1" applyAlignment="1">
      <alignment horizontal="right"/>
    </xf>
    <xf numFmtId="0" fontId="12" fillId="0" borderId="0" xfId="2" applyNumberFormat="1" applyFont="1" applyFill="1" applyBorder="1" applyAlignment="1"/>
    <xf numFmtId="0" fontId="10" fillId="0" borderId="0" xfId="2" applyNumberFormat="1" applyFont="1" applyFill="1" applyBorder="1" applyAlignment="1"/>
    <xf numFmtId="165" fontId="10" fillId="0" borderId="0" xfId="2" applyNumberFormat="1" applyFont="1" applyFill="1" applyBorder="1" applyAlignment="1">
      <alignment horizontal="right" vertical="center"/>
    </xf>
    <xf numFmtId="165" fontId="11" fillId="0" borderId="0" xfId="2" applyNumberFormat="1" applyFont="1" applyFill="1" applyBorder="1" applyAlignment="1"/>
    <xf numFmtId="166" fontId="11" fillId="0" borderId="0" xfId="2" applyNumberFormat="1" applyFont="1" applyFill="1" applyBorder="1" applyAlignment="1"/>
    <xf numFmtId="166" fontId="11" fillId="0" borderId="0" xfId="2" applyNumberFormat="1" applyFont="1" applyFill="1" applyBorder="1" applyAlignment="1">
      <alignment horizontal="right"/>
    </xf>
    <xf numFmtId="165" fontId="12" fillId="0" borderId="0" xfId="2" applyNumberFormat="1" applyFont="1" applyFill="1" applyBorder="1" applyAlignment="1">
      <alignment vertical="center"/>
    </xf>
    <xf numFmtId="165" fontId="14" fillId="0" borderId="0" xfId="2" applyNumberFormat="1" applyFont="1" applyFill="1" applyBorder="1" applyAlignment="1"/>
    <xf numFmtId="166" fontId="14" fillId="0" borderId="0" xfId="2" applyNumberFormat="1" applyFont="1" applyFill="1" applyBorder="1" applyAlignment="1"/>
    <xf numFmtId="4" fontId="14" fillId="0" borderId="0" xfId="2" applyNumberFormat="1" applyFont="1" applyFill="1" applyBorder="1" applyAlignment="1"/>
    <xf numFmtId="0" fontId="10" fillId="0" borderId="6" xfId="2" applyNumberFormat="1" applyFont="1" applyFill="1" applyBorder="1" applyAlignment="1"/>
    <xf numFmtId="165" fontId="10" fillId="0" borderId="6" xfId="2" applyNumberFormat="1" applyFont="1" applyFill="1" applyBorder="1" applyAlignment="1">
      <alignment vertical="center"/>
    </xf>
    <xf numFmtId="165" fontId="11" fillId="0" borderId="6" xfId="2" applyNumberFormat="1" applyFont="1" applyFill="1" applyBorder="1" applyAlignment="1"/>
    <xf numFmtId="166" fontId="11" fillId="0" borderId="6" xfId="2" applyNumberFormat="1" applyFont="1" applyFill="1" applyBorder="1" applyAlignment="1"/>
    <xf numFmtId="4" fontId="11" fillId="0" borderId="6" xfId="2" applyNumberFormat="1" applyFont="1" applyFill="1" applyBorder="1" applyAlignment="1"/>
    <xf numFmtId="167" fontId="11" fillId="0" borderId="6" xfId="2" applyNumberFormat="1" applyFont="1" applyFill="1" applyBorder="1" applyAlignment="1"/>
    <xf numFmtId="0" fontId="5" fillId="0" borderId="6" xfId="2" applyFont="1" applyBorder="1"/>
    <xf numFmtId="165" fontId="11" fillId="8" borderId="6" xfId="2" applyNumberFormat="1" applyFont="1" applyFill="1" applyBorder="1" applyAlignment="1"/>
    <xf numFmtId="0" fontId="16" fillId="0" borderId="0" xfId="4" applyFill="1" applyAlignment="1"/>
    <xf numFmtId="0" fontId="0" fillId="0" borderId="0" xfId="0" applyFill="1" applyAlignment="1"/>
    <xf numFmtId="0" fontId="12" fillId="0" borderId="0" xfId="2" applyFont="1" applyFill="1"/>
    <xf numFmtId="165" fontId="12" fillId="0" borderId="0" xfId="2" applyNumberFormat="1" applyFont="1" applyFill="1"/>
    <xf numFmtId="165" fontId="14" fillId="0" borderId="0" xfId="2" applyNumberFormat="1" applyFont="1" applyFill="1"/>
    <xf numFmtId="4" fontId="14" fillId="0" borderId="0" xfId="2" applyNumberFormat="1" applyFont="1" applyFill="1"/>
    <xf numFmtId="0" fontId="12" fillId="0" borderId="0" xfId="2" applyFont="1" applyFill="1" applyAlignment="1">
      <alignment horizontal="left"/>
    </xf>
    <xf numFmtId="0" fontId="12" fillId="0" borderId="0" xfId="2" applyNumberFormat="1" applyFont="1" applyFill="1" applyAlignment="1"/>
    <xf numFmtId="0" fontId="11" fillId="10" borderId="0" xfId="2" applyNumberFormat="1" applyFont="1" applyFill="1" applyBorder="1" applyAlignment="1">
      <alignment horizontal="left" vertical="center" wrapText="1"/>
    </xf>
    <xf numFmtId="0" fontId="11" fillId="6" borderId="0" xfId="2" applyNumberFormat="1" applyFont="1" applyFill="1" applyBorder="1" applyAlignment="1">
      <alignment horizontal="left" vertical="center" wrapText="1"/>
    </xf>
    <xf numFmtId="165" fontId="11" fillId="6" borderId="0" xfId="2" applyNumberFormat="1" applyFont="1" applyFill="1" applyBorder="1" applyAlignment="1">
      <alignment horizontal="left" vertical="center" wrapText="1"/>
    </xf>
    <xf numFmtId="4" fontId="11" fillId="6" borderId="0" xfId="2" applyNumberFormat="1" applyFont="1" applyFill="1" applyBorder="1" applyAlignment="1">
      <alignment horizontal="left" vertical="center" wrapText="1"/>
    </xf>
    <xf numFmtId="0" fontId="10" fillId="7" borderId="0" xfId="2" applyFont="1" applyFill="1" applyBorder="1"/>
    <xf numFmtId="0" fontId="12" fillId="7" borderId="0" xfId="2" applyFont="1" applyFill="1" applyBorder="1"/>
    <xf numFmtId="165" fontId="12" fillId="7" borderId="0" xfId="2" applyNumberFormat="1" applyFont="1" applyFill="1" applyBorder="1"/>
    <xf numFmtId="165" fontId="11" fillId="6" borderId="0" xfId="2" applyNumberFormat="1" applyFont="1" applyFill="1" applyBorder="1" applyAlignment="1"/>
    <xf numFmtId="165" fontId="11" fillId="6" borderId="6" xfId="2" applyNumberFormat="1" applyFont="1" applyFill="1" applyBorder="1" applyAlignment="1"/>
    <xf numFmtId="165" fontId="14" fillId="6" borderId="0" xfId="2" applyNumberFormat="1" applyFont="1" applyFill="1" applyBorder="1" applyAlignment="1"/>
    <xf numFmtId="165" fontId="11" fillId="0" borderId="2" xfId="2" applyNumberFormat="1" applyFont="1" applyFill="1" applyBorder="1" applyAlignment="1"/>
    <xf numFmtId="165" fontId="11" fillId="0" borderId="3" xfId="2" applyNumberFormat="1" applyFont="1" applyFill="1" applyBorder="1" applyAlignment="1"/>
    <xf numFmtId="165" fontId="14" fillId="0" borderId="2" xfId="2" applyNumberFormat="1" applyFont="1" applyFill="1" applyBorder="1" applyAlignment="1"/>
    <xf numFmtId="165" fontId="8" fillId="0" borderId="0" xfId="2" applyNumberFormat="1" applyFont="1" applyFill="1" applyAlignment="1">
      <alignment horizontal="right"/>
    </xf>
    <xf numFmtId="165" fontId="0" fillId="0" borderId="0" xfId="0" applyNumberFormat="1"/>
    <xf numFmtId="165" fontId="0" fillId="6" borderId="0" xfId="0" applyNumberFormat="1" applyFill="1"/>
    <xf numFmtId="0" fontId="0" fillId="6" borderId="0" xfId="0" applyFill="1" applyAlignment="1">
      <alignment vertical="center" wrapText="1"/>
    </xf>
    <xf numFmtId="0" fontId="0" fillId="0" borderId="0" xfId="0" applyFill="1" applyAlignment="1">
      <alignment vertical="center" wrapText="1"/>
    </xf>
    <xf numFmtId="0" fontId="0" fillId="0" borderId="0" xfId="0" applyFill="1"/>
    <xf numFmtId="165" fontId="0" fillId="5" borderId="0" xfId="0" applyNumberFormat="1" applyFill="1"/>
    <xf numFmtId="0" fontId="0" fillId="5" borderId="0" xfId="0" applyFill="1" applyAlignment="1">
      <alignment vertical="center" wrapText="1"/>
    </xf>
    <xf numFmtId="9" fontId="17" fillId="0" borderId="0" xfId="3" applyFont="1"/>
    <xf numFmtId="0" fontId="17" fillId="0" borderId="6" xfId="0" applyFont="1" applyBorder="1"/>
    <xf numFmtId="165" fontId="17" fillId="0" borderId="6" xfId="0" applyNumberFormat="1" applyFont="1" applyBorder="1"/>
    <xf numFmtId="165" fontId="17" fillId="6" borderId="6" xfId="0" applyNumberFormat="1" applyFont="1" applyFill="1" applyBorder="1"/>
    <xf numFmtId="165" fontId="4" fillId="7" borderId="1" xfId="2" applyNumberFormat="1" applyFont="1" applyFill="1" applyBorder="1"/>
    <xf numFmtId="165" fontId="12" fillId="7" borderId="8" xfId="2" applyNumberFormat="1" applyFont="1" applyFill="1" applyBorder="1"/>
    <xf numFmtId="165" fontId="12" fillId="7" borderId="4" xfId="2" applyNumberFormat="1" applyFont="1" applyFill="1" applyBorder="1"/>
    <xf numFmtId="165" fontId="11" fillId="6" borderId="5" xfId="2" applyNumberFormat="1" applyFont="1" applyFill="1" applyBorder="1" applyAlignment="1">
      <alignment horizontal="left" vertical="center" wrapText="1"/>
    </xf>
    <xf numFmtId="165" fontId="11" fillId="6" borderId="5" xfId="2" applyNumberFormat="1" applyFont="1" applyFill="1" applyBorder="1" applyAlignment="1"/>
    <xf numFmtId="165" fontId="11" fillId="8" borderId="3" xfId="2" applyNumberFormat="1" applyFont="1" applyFill="1" applyBorder="1" applyAlignment="1"/>
    <xf numFmtId="165" fontId="11" fillId="6" borderId="7" xfId="2" applyNumberFormat="1" applyFont="1" applyFill="1" applyBorder="1" applyAlignment="1"/>
    <xf numFmtId="165" fontId="14" fillId="6" borderId="5" xfId="2" applyNumberFormat="1" applyFont="1" applyFill="1" applyBorder="1" applyAlignment="1"/>
    <xf numFmtId="165" fontId="14" fillId="0" borderId="3" xfId="2" applyNumberFormat="1" applyFont="1" applyFill="1" applyBorder="1" applyAlignment="1"/>
    <xf numFmtId="165" fontId="14" fillId="0" borderId="6" xfId="2" applyNumberFormat="1" applyFont="1" applyFill="1" applyBorder="1" applyAlignment="1"/>
    <xf numFmtId="165" fontId="14" fillId="6" borderId="6" xfId="2" applyNumberFormat="1" applyFont="1" applyFill="1" applyBorder="1" applyAlignment="1"/>
    <xf numFmtId="165" fontId="14" fillId="6" borderId="7" xfId="2" applyNumberFormat="1" applyFont="1" applyFill="1" applyBorder="1" applyAlignment="1"/>
    <xf numFmtId="165" fontId="4" fillId="9" borderId="1" xfId="2" applyNumberFormat="1" applyFont="1" applyFill="1" applyBorder="1"/>
    <xf numFmtId="165" fontId="12" fillId="9" borderId="8" xfId="2" applyNumberFormat="1" applyFont="1" applyFill="1" applyBorder="1"/>
    <xf numFmtId="165" fontId="12" fillId="9" borderId="4" xfId="2" applyNumberFormat="1" applyFont="1" applyFill="1" applyBorder="1"/>
    <xf numFmtId="0" fontId="11" fillId="10" borderId="2" xfId="2" applyNumberFormat="1" applyFont="1" applyFill="1" applyBorder="1" applyAlignment="1">
      <alignment horizontal="left" vertical="center" wrapText="1"/>
    </xf>
    <xf numFmtId="0" fontId="11" fillId="10" borderId="5" xfId="2" applyNumberFormat="1" applyFont="1" applyFill="1" applyBorder="1" applyAlignment="1">
      <alignment horizontal="left" vertical="center" wrapText="1"/>
    </xf>
    <xf numFmtId="165" fontId="11" fillId="0" borderId="5" xfId="2" applyNumberFormat="1" applyFont="1" applyFill="1" applyBorder="1" applyAlignment="1"/>
    <xf numFmtId="165" fontId="11" fillId="0" borderId="7" xfId="2" applyNumberFormat="1" applyFont="1" applyFill="1" applyBorder="1" applyAlignment="1"/>
    <xf numFmtId="165" fontId="14" fillId="0" borderId="5" xfId="2" applyNumberFormat="1" applyFont="1" applyFill="1" applyBorder="1" applyAlignment="1"/>
    <xf numFmtId="165" fontId="14" fillId="0" borderId="7" xfId="2" applyNumberFormat="1" applyFont="1" applyFill="1" applyBorder="1" applyAlignment="1"/>
    <xf numFmtId="4" fontId="14" fillId="7" borderId="8" xfId="2" applyNumberFormat="1" applyFont="1" applyFill="1" applyBorder="1"/>
    <xf numFmtId="0" fontId="11" fillId="7" borderId="8" xfId="2" applyFont="1" applyFill="1" applyBorder="1" applyAlignment="1">
      <alignment horizontal="left"/>
    </xf>
    <xf numFmtId="0" fontId="14" fillId="7" borderId="8" xfId="2" applyFont="1" applyFill="1" applyBorder="1"/>
    <xf numFmtId="0" fontId="14" fillId="7" borderId="4" xfId="2" applyFont="1" applyFill="1" applyBorder="1" applyAlignment="1">
      <alignment horizontal="right"/>
    </xf>
    <xf numFmtId="0" fontId="11" fillId="6" borderId="5" xfId="2" applyNumberFormat="1" applyFont="1" applyFill="1" applyBorder="1" applyAlignment="1">
      <alignment horizontal="left" vertical="center" wrapText="1"/>
    </xf>
    <xf numFmtId="166" fontId="11" fillId="0" borderId="2" xfId="2" applyNumberFormat="1" applyFont="1" applyFill="1" applyBorder="1" applyAlignment="1"/>
    <xf numFmtId="166" fontId="11" fillId="0" borderId="5" xfId="2" applyNumberFormat="1" applyFont="1" applyFill="1" applyBorder="1" applyAlignment="1">
      <alignment horizontal="right"/>
    </xf>
    <xf numFmtId="166" fontId="11" fillId="0" borderId="3" xfId="2" applyNumberFormat="1" applyFont="1" applyFill="1" applyBorder="1" applyAlignment="1"/>
    <xf numFmtId="167" fontId="11" fillId="0" borderId="7" xfId="2" applyNumberFormat="1" applyFont="1" applyFill="1" applyBorder="1" applyAlignment="1"/>
    <xf numFmtId="166" fontId="14" fillId="0" borderId="2" xfId="2" applyNumberFormat="1" applyFont="1" applyFill="1" applyBorder="1" applyAlignment="1"/>
    <xf numFmtId="167" fontId="14" fillId="0" borderId="5" xfId="2" applyNumberFormat="1" applyFont="1" applyFill="1" applyBorder="1" applyAlignment="1"/>
    <xf numFmtId="166" fontId="14" fillId="0" borderId="3" xfId="2" applyNumberFormat="1" applyFont="1" applyFill="1" applyBorder="1" applyAlignment="1"/>
    <xf numFmtId="166" fontId="14" fillId="0" borderId="6" xfId="2" applyNumberFormat="1" applyFont="1" applyFill="1" applyBorder="1" applyAlignment="1"/>
    <xf numFmtId="167" fontId="14" fillId="0" borderId="6" xfId="2" applyNumberFormat="1" applyFont="1" applyFill="1" applyBorder="1" applyAlignment="1"/>
    <xf numFmtId="167" fontId="14" fillId="0" borderId="7" xfId="2" applyNumberFormat="1" applyFont="1" applyFill="1" applyBorder="1" applyAlignment="1"/>
    <xf numFmtId="0" fontId="18" fillId="0" borderId="0" xfId="0" applyFont="1"/>
    <xf numFmtId="165" fontId="14" fillId="0" borderId="0" xfId="2" applyNumberFormat="1" applyFont="1" applyFill="1" applyBorder="1" applyAlignment="1">
      <alignment horizontal="right"/>
    </xf>
    <xf numFmtId="0" fontId="2" fillId="0" borderId="0" xfId="2" applyFont="1" applyFill="1" applyBorder="1"/>
    <xf numFmtId="165" fontId="16" fillId="0" borderId="0" xfId="4" applyNumberFormat="1" applyFill="1"/>
    <xf numFmtId="165" fontId="8" fillId="0" borderId="0" xfId="2" applyNumberFormat="1" applyFont="1" applyFill="1"/>
    <xf numFmtId="165" fontId="10" fillId="0" borderId="0" xfId="2" applyNumberFormat="1" applyFont="1" applyFill="1"/>
    <xf numFmtId="165" fontId="10" fillId="0" borderId="0" xfId="2" applyNumberFormat="1" applyFont="1" applyFill="1" applyAlignment="1">
      <alignment horizontal="right"/>
    </xf>
    <xf numFmtId="165" fontId="15" fillId="0" borderId="0" xfId="2" applyNumberFormat="1" applyFont="1" applyFill="1"/>
    <xf numFmtId="0" fontId="9" fillId="0" borderId="0" xfId="2" applyFont="1" applyFill="1" applyBorder="1" applyAlignment="1">
      <alignment horizontal="right" vertical="center"/>
    </xf>
    <xf numFmtId="165" fontId="11" fillId="0" borderId="9" xfId="2" applyNumberFormat="1" applyFont="1" applyFill="1" applyBorder="1" applyAlignment="1">
      <alignment horizontal="right"/>
    </xf>
    <xf numFmtId="0" fontId="5" fillId="2" borderId="9" xfId="2" applyFont="1" applyFill="1" applyBorder="1"/>
    <xf numFmtId="0" fontId="5" fillId="0" borderId="9" xfId="2" applyFont="1" applyBorder="1"/>
    <xf numFmtId="165" fontId="10" fillId="12" borderId="0" xfId="2" applyNumberFormat="1" applyFont="1" applyFill="1" applyBorder="1"/>
    <xf numFmtId="165" fontId="4" fillId="12" borderId="0" xfId="2" applyNumberFormat="1" applyFont="1" applyFill="1" applyBorder="1"/>
    <xf numFmtId="165" fontId="10" fillId="12" borderId="0" xfId="2" applyNumberFormat="1" applyFont="1" applyFill="1" applyBorder="1" applyAlignment="1">
      <alignment horizontal="right"/>
    </xf>
    <xf numFmtId="165" fontId="14" fillId="4" borderId="0" xfId="2" applyNumberFormat="1" applyFont="1" applyFill="1" applyBorder="1" applyAlignment="1">
      <alignment horizontal="center" vertical="center" wrapText="1"/>
    </xf>
    <xf numFmtId="165" fontId="11" fillId="11" borderId="9" xfId="2" applyNumberFormat="1" applyFont="1" applyFill="1" applyBorder="1" applyAlignment="1">
      <alignment horizontal="right"/>
    </xf>
    <xf numFmtId="165" fontId="14" fillId="11" borderId="0" xfId="2" applyNumberFormat="1" applyFont="1" applyFill="1" applyBorder="1" applyAlignment="1">
      <alignment horizontal="right"/>
    </xf>
    <xf numFmtId="165" fontId="11" fillId="6" borderId="9" xfId="2" applyNumberFormat="1" applyFont="1" applyFill="1" applyBorder="1" applyAlignment="1">
      <alignment horizontal="right"/>
    </xf>
    <xf numFmtId="165" fontId="14" fillId="6" borderId="0" xfId="2" applyNumberFormat="1" applyFont="1" applyFill="1" applyBorder="1" applyAlignment="1">
      <alignment horizontal="right"/>
    </xf>
    <xf numFmtId="165" fontId="14" fillId="11" borderId="0" xfId="2" applyNumberFormat="1" applyFont="1" applyFill="1" applyBorder="1" applyAlignment="1">
      <alignment horizontal="center" vertical="center" wrapText="1"/>
    </xf>
    <xf numFmtId="165" fontId="13" fillId="13" borderId="0" xfId="2" applyNumberFormat="1" applyFont="1" applyFill="1" applyBorder="1" applyAlignment="1">
      <alignment horizontal="right"/>
    </xf>
    <xf numFmtId="0" fontId="15" fillId="0" borderId="0" xfId="2" applyFont="1" applyFill="1" applyBorder="1" applyAlignment="1">
      <alignment horizontal="left"/>
    </xf>
    <xf numFmtId="0" fontId="20" fillId="0" borderId="0" xfId="0" applyFont="1" applyAlignment="1">
      <alignment wrapText="1"/>
    </xf>
    <xf numFmtId="0" fontId="19" fillId="0" borderId="10" xfId="5"/>
    <xf numFmtId="0" fontId="0" fillId="0" borderId="0" xfId="0" applyFont="1" applyBorder="1"/>
    <xf numFmtId="165" fontId="0" fillId="0" borderId="0" xfId="0" applyNumberFormat="1" applyFont="1" applyBorder="1"/>
    <xf numFmtId="0" fontId="0" fillId="0" borderId="0" xfId="0" applyAlignment="1">
      <alignment horizontal="center"/>
    </xf>
    <xf numFmtId="0" fontId="0" fillId="0" borderId="0" xfId="0" applyFont="1" applyBorder="1" applyAlignment="1">
      <alignment horizontal="center" vertical="center" wrapText="1"/>
    </xf>
    <xf numFmtId="165" fontId="17" fillId="3" borderId="0" xfId="0" applyNumberFormat="1" applyFont="1" applyFill="1" applyBorder="1"/>
    <xf numFmtId="165" fontId="17" fillId="4" borderId="0" xfId="0" applyNumberFormat="1" applyFont="1" applyFill="1" applyBorder="1"/>
    <xf numFmtId="165" fontId="11" fillId="6" borderId="0" xfId="2" quotePrefix="1" applyNumberFormat="1" applyFont="1" applyFill="1" applyBorder="1" applyAlignment="1">
      <alignment horizontal="left" vertical="center" wrapText="1"/>
    </xf>
    <xf numFmtId="165" fontId="4" fillId="7" borderId="8" xfId="2" applyNumberFormat="1" applyFont="1" applyFill="1" applyBorder="1"/>
    <xf numFmtId="3" fontId="16" fillId="0" borderId="0" xfId="4" applyNumberFormat="1" applyFill="1" applyBorder="1"/>
    <xf numFmtId="165" fontId="11" fillId="6" borderId="2" xfId="2" quotePrefix="1" applyNumberFormat="1" applyFont="1" applyFill="1" applyBorder="1" applyAlignment="1">
      <alignment horizontal="left" vertical="center" wrapText="1"/>
    </xf>
    <xf numFmtId="165" fontId="4" fillId="14" borderId="0" xfId="2" applyNumberFormat="1" applyFont="1" applyFill="1" applyBorder="1"/>
    <xf numFmtId="165" fontId="10" fillId="14" borderId="0" xfId="2" applyNumberFormat="1" applyFont="1" applyFill="1" applyBorder="1" applyAlignment="1">
      <alignment horizontal="right"/>
    </xf>
    <xf numFmtId="165" fontId="14" fillId="10" borderId="0" xfId="2" applyNumberFormat="1" applyFont="1" applyFill="1" applyBorder="1" applyAlignment="1">
      <alignment horizontal="center" vertical="center" wrapText="1"/>
    </xf>
    <xf numFmtId="165" fontId="11" fillId="10" borderId="9" xfId="2" applyNumberFormat="1" applyFont="1" applyFill="1" applyBorder="1" applyAlignment="1">
      <alignment horizontal="right"/>
    </xf>
    <xf numFmtId="165" fontId="14" fillId="10" borderId="0" xfId="2" applyNumberFormat="1" applyFont="1" applyFill="1" applyBorder="1" applyAlignment="1">
      <alignment horizontal="right"/>
    </xf>
    <xf numFmtId="165" fontId="21" fillId="0" borderId="0" xfId="0" applyNumberFormat="1" applyFont="1" applyFill="1" applyBorder="1"/>
    <xf numFmtId="0" fontId="21" fillId="0" borderId="0" xfId="0" applyFont="1" applyFill="1" applyBorder="1"/>
    <xf numFmtId="0" fontId="22" fillId="0" borderId="0" xfId="0" applyFont="1" applyFill="1" applyBorder="1"/>
    <xf numFmtId="165" fontId="21" fillId="0" borderId="0" xfId="0" applyNumberFormat="1" applyFont="1" applyFill="1" applyBorder="1" applyAlignment="1">
      <alignment horizontal="right"/>
    </xf>
    <xf numFmtId="165" fontId="23" fillId="0" borderId="0" xfId="0" applyNumberFormat="1" applyFont="1" applyFill="1" applyBorder="1"/>
    <xf numFmtId="0" fontId="22" fillId="0" borderId="6" xfId="0" applyFont="1" applyFill="1" applyBorder="1"/>
    <xf numFmtId="165" fontId="22" fillId="0" borderId="6" xfId="0" applyNumberFormat="1" applyFont="1" applyFill="1" applyBorder="1" applyAlignment="1">
      <alignment horizontal="right"/>
    </xf>
    <xf numFmtId="0" fontId="0" fillId="0" borderId="0" xfId="0" applyAlignment="1">
      <alignment wrapText="1"/>
    </xf>
    <xf numFmtId="165" fontId="24" fillId="13" borderId="0" xfId="2" applyNumberFormat="1" applyFont="1" applyFill="1" applyBorder="1" applyAlignment="1">
      <alignment horizontal="left"/>
    </xf>
    <xf numFmtId="0" fontId="19" fillId="0" borderId="10" xfId="5" applyAlignment="1">
      <alignment wrapText="1"/>
    </xf>
    <xf numFmtId="165" fontId="22" fillId="0" borderId="0" xfId="0" applyNumberFormat="1" applyFont="1" applyFill="1" applyBorder="1" applyAlignment="1">
      <alignment horizontal="right"/>
    </xf>
    <xf numFmtId="0" fontId="21" fillId="0" borderId="6" xfId="0" applyFont="1" applyFill="1" applyBorder="1"/>
    <xf numFmtId="165" fontId="21" fillId="0" borderId="6" xfId="0" applyNumberFormat="1" applyFont="1" applyFill="1" applyBorder="1" applyAlignment="1">
      <alignment horizontal="right"/>
    </xf>
    <xf numFmtId="0" fontId="18" fillId="0" borderId="0" xfId="0" applyFont="1" applyAlignment="1">
      <alignment wrapText="1"/>
    </xf>
    <xf numFmtId="165" fontId="21" fillId="0" borderId="0" xfId="0" quotePrefix="1" applyNumberFormat="1" applyFont="1" applyFill="1" applyBorder="1"/>
    <xf numFmtId="165" fontId="22" fillId="0" borderId="0" xfId="0" applyNumberFormat="1" applyFont="1" applyFill="1" applyBorder="1"/>
    <xf numFmtId="165" fontId="22" fillId="0" borderId="6" xfId="0" applyNumberFormat="1" applyFont="1" applyFill="1" applyBorder="1"/>
    <xf numFmtId="165" fontId="23" fillId="0" borderId="0" xfId="0" applyNumberFormat="1" applyFont="1" applyFill="1" applyBorder="1" applyAlignment="1">
      <alignment horizontal="center" wrapText="1"/>
    </xf>
    <xf numFmtId="165" fontId="26" fillId="0" borderId="0" xfId="0" applyNumberFormat="1" applyFont="1" applyFill="1" applyBorder="1" applyAlignment="1">
      <alignment horizontal="center" wrapText="1"/>
    </xf>
    <xf numFmtId="165" fontId="21" fillId="0" borderId="6" xfId="0" applyNumberFormat="1" applyFont="1" applyFill="1" applyBorder="1"/>
    <xf numFmtId="0" fontId="23" fillId="0" borderId="2" xfId="0" applyFont="1" applyFill="1" applyBorder="1" applyAlignment="1">
      <alignment horizontal="center" wrapText="1"/>
    </xf>
    <xf numFmtId="165" fontId="21" fillId="0" borderId="2" xfId="0" applyNumberFormat="1" applyFont="1" applyFill="1" applyBorder="1" applyAlignment="1">
      <alignment horizontal="right"/>
    </xf>
    <xf numFmtId="165" fontId="23" fillId="0" borderId="0" xfId="0" quotePrefix="1" applyNumberFormat="1" applyFont="1" applyFill="1" applyBorder="1" applyAlignment="1">
      <alignment horizontal="center" wrapText="1"/>
    </xf>
    <xf numFmtId="0" fontId="22" fillId="0" borderId="0" xfId="0" applyFont="1" applyFill="1" applyBorder="1" applyAlignment="1">
      <alignment wrapText="1"/>
    </xf>
    <xf numFmtId="165" fontId="21" fillId="0" borderId="3" xfId="0" applyNumberFormat="1" applyFont="1" applyFill="1" applyBorder="1" applyAlignment="1">
      <alignment horizontal="right"/>
    </xf>
    <xf numFmtId="0" fontId="27" fillId="0" borderId="0" xfId="0" applyFont="1"/>
    <xf numFmtId="0" fontId="0" fillId="13" borderId="11" xfId="0" applyFill="1" applyBorder="1" applyAlignment="1">
      <alignment vertical="center" wrapText="1"/>
    </xf>
    <xf numFmtId="165" fontId="17" fillId="13" borderId="12" xfId="0" applyNumberFormat="1" applyFont="1" applyFill="1" applyBorder="1"/>
    <xf numFmtId="165" fontId="0" fillId="13" borderId="13" xfId="0" applyNumberFormat="1" applyFill="1" applyBorder="1"/>
    <xf numFmtId="165" fontId="0" fillId="13" borderId="14" xfId="0" applyNumberFormat="1" applyFill="1" applyBorder="1"/>
    <xf numFmtId="14" fontId="0" fillId="0" borderId="0" xfId="0" applyNumberFormat="1" applyAlignment="1">
      <alignment horizontal="left"/>
    </xf>
  </cellXfs>
  <cellStyles count="6">
    <cellStyle name="Erotin 2" xfId="1"/>
    <cellStyle name="Normaali" xfId="0" builtinId="0"/>
    <cellStyle name="Normaali 2" xfId="2"/>
    <cellStyle name="Otsikko" xfId="4" builtinId="15"/>
    <cellStyle name="Otsikko 2" xfId="5" builtinId="17"/>
    <cellStyle name="Prosenttia" xfId="3" builtinId="5"/>
  </cellStyles>
  <dxfs count="99">
    <dxf>
      <font>
        <b/>
        <i val="0"/>
        <strike val="0"/>
        <condense val="0"/>
        <extend val="0"/>
        <outline val="0"/>
        <shadow val="0"/>
        <u val="none"/>
        <vertAlign val="baseline"/>
        <sz val="12"/>
        <color auto="1"/>
        <name val="Arial"/>
        <scheme val="none"/>
      </font>
      <numFmt numFmtId="167" formatCode="0.00_ ;[Red]\-0.00\ "/>
      <fill>
        <patternFill patternType="none">
          <fgColor indexed="64"/>
          <bgColor indexed="65"/>
        </patternFill>
      </fill>
      <alignment horizontal="general" vertical="bottom" textRotation="0" wrapText="0" indent="0" justifyLastLine="0" shrinkToFit="0" readingOrder="0"/>
      <border diagonalUp="0" diagonalDown="0">
        <left/>
        <right style="thin">
          <color indexed="64"/>
        </right>
        <top/>
        <bottom/>
        <vertical/>
        <horizontal/>
      </border>
    </dxf>
    <dxf>
      <font>
        <b/>
        <i val="0"/>
        <strike val="0"/>
        <condense val="0"/>
        <extend val="0"/>
        <outline val="0"/>
        <shadow val="0"/>
        <u val="none"/>
        <vertAlign val="baseline"/>
        <sz val="12"/>
        <color auto="1"/>
        <name val="Arial"/>
        <scheme val="none"/>
      </font>
      <numFmt numFmtId="167" formatCode="0.00_ ;[Red]\-0.00\ "/>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7" formatCode="0.00_ ;[Red]\-0.00\ "/>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7" formatCode="0.00_ ;[Red]\-0.00\ "/>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7" formatCode="0.00_ ;[Red]\-0.0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0_ ;[Red]\-#,##0.0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4" formatCode="#,##0.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0_ ;[Red]\-#,##0.00\ "/>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scheme val="none"/>
      </font>
      <numFmt numFmtId="165" formatCode="#,##0_ ;[Red]\-#,##0\ "/>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auto="1"/>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solid">
          <fgColor indexed="64"/>
          <bgColor theme="8" tint="0.79998168889431442"/>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solid">
          <fgColor indexed="64"/>
          <bgColor theme="8" tint="0.79998168889431442"/>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top/>
        <bottom/>
        <vertical/>
        <horizontal/>
      </border>
    </dxf>
    <dxf>
      <font>
        <b/>
        <i val="0"/>
        <strike val="0"/>
        <condense val="0"/>
        <extend val="0"/>
        <outline val="0"/>
        <shadow val="0"/>
        <u val="none"/>
        <vertAlign val="baseline"/>
        <sz val="12"/>
        <color auto="1"/>
        <name val="Arial"/>
        <scheme val="none"/>
      </font>
      <numFmt numFmtId="0" formatCode="General"/>
      <fill>
        <patternFill patternType="solid">
          <fgColor indexed="64"/>
          <bgColor theme="8" tint="0.79998168889431442"/>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_ ;[Red]\-#,##0\ "/>
      <fill>
        <patternFill patternType="solid">
          <fgColor indexed="64"/>
          <bgColor theme="3" tint="0.79998168889431442"/>
        </patternFill>
      </fill>
      <alignment horizontal="right" vertical="center" textRotation="0" wrapText="1" indent="0" justifyLastLine="0" shrinkToFit="0" readingOrder="0"/>
    </dxf>
    <dxf>
      <fill>
        <patternFill patternType="solid">
          <fgColor indexed="64"/>
          <bgColor theme="3" tint="0.79998168889431442"/>
        </patternFill>
      </fill>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0_ ;[Red]\-#,##0\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theme="7"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theme="7"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solid">
          <fgColor indexed="64"/>
          <bgColor theme="6"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solid">
          <fgColor indexed="64"/>
          <bgColor theme="6"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solid">
          <fgColor indexed="64"/>
          <bgColor theme="8"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solid">
          <fgColor indexed="64"/>
          <bgColor theme="8"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0_ ;[Red]\-#,##0\ "/>
      <fill>
        <patternFill patternType="solid">
          <fgColor indexed="64"/>
          <bgColor theme="4" tint="0.79998168889431442"/>
        </patternFill>
      </fill>
      <alignment horizontal="center" vertical="center" textRotation="0" wrapText="1" indent="0" justifyLastLine="0" shrinkToFit="0" readingOrder="0"/>
    </dxf>
    <dxf>
      <numFmt numFmtId="165" formatCode="#,##0_ ;[Red]\-#,##0\ "/>
      <fill>
        <patternFill patternType="solid">
          <fgColor indexed="64"/>
          <bgColor theme="7" tint="0.39997558519241921"/>
        </patternFill>
      </fill>
      <border diagonalUp="0" diagonalDown="0">
        <left style="medium">
          <color indexed="64"/>
        </left>
        <right style="medium">
          <color indexed="64"/>
        </right>
        <top/>
        <bottom/>
        <vertical/>
        <horizontal/>
      </border>
    </dxf>
    <dxf>
      <numFmt numFmtId="165" formatCode="#,##0_ ;[Red]\-#,##0\ "/>
      <fill>
        <patternFill patternType="solid">
          <fgColor indexed="64"/>
          <bgColor theme="7" tint="0.59999389629810485"/>
        </patternFill>
      </fill>
    </dxf>
    <dxf>
      <numFmt numFmtId="165" formatCode="#,##0_ ;[Red]\-#,##0\ "/>
      <fill>
        <patternFill patternType="solid">
          <fgColor indexed="64"/>
          <bgColor theme="8" tint="0.79998168889431442"/>
        </patternFill>
      </fill>
    </dxf>
    <dxf>
      <numFmt numFmtId="165" formatCode="#,##0_ ;[Red]\-#,##0\ "/>
    </dxf>
    <dxf>
      <numFmt numFmtId="165" formatCode="#,##0_ ;[Red]\-#,##0\ "/>
    </dxf>
    <dxf>
      <numFmt numFmtId="165" formatCode="#,##0_ ;[Red]\-#,##0\ "/>
    </dxf>
    <dxf>
      <numFmt numFmtId="165" formatCode="#,##0_ ;[Red]\-#,##0\ "/>
    </dxf>
    <dxf>
      <numFmt numFmtId="165" formatCode="#,##0_ ;[Red]\-#,##0\ "/>
    </dxf>
    <dxf>
      <numFmt numFmtId="165" formatCode="#,##0_ ;[Red]\-#,##0\ "/>
    </dxf>
    <dxf>
      <numFmt numFmtId="165" formatCode="#,##0_ ;[Red]\-#,##0\ "/>
      <fill>
        <patternFill patternType="solid">
          <fgColor indexed="64"/>
          <bgColor theme="8" tint="0.79998168889431442"/>
        </patternFill>
      </fill>
    </dxf>
    <dxf>
      <numFmt numFmtId="165" formatCode="#,##0_ ;[Red]\-#,##0\ "/>
      <fill>
        <patternFill patternType="solid">
          <fgColor indexed="64"/>
          <bgColor theme="8" tint="0.79998168889431442"/>
        </patternFill>
      </fill>
    </dxf>
    <dxf>
      <numFmt numFmtId="165" formatCode="#,##0_ ;[Red]\-#,##0\ "/>
      <fill>
        <patternFill patternType="solid">
          <fgColor indexed="64"/>
          <bgColor theme="8" tint="0.79998168889431442"/>
        </patternFill>
      </fill>
    </dxf>
    <dxf>
      <numFmt numFmtId="165" formatCode="#,##0_ ;[Red]\-#,##0\ "/>
    </dxf>
    <dxf>
      <fill>
        <patternFill patternType="none">
          <fgColor indexed="64"/>
          <bgColor auto="1"/>
        </patternFill>
      </fill>
      <alignment horizontal="general" vertical="center" textRotation="0" wrapText="1" indent="0" justifyLastLine="0" shrinkToFit="0" readingOrder="0"/>
    </dxf>
    <dxf>
      <font>
        <b/>
        <i val="0"/>
        <strike val="0"/>
        <condense val="0"/>
        <extend val="0"/>
        <outline val="0"/>
        <shadow val="0"/>
        <u val="none"/>
        <vertAlign val="baseline"/>
        <sz val="11"/>
        <color theme="1"/>
        <name val="Arial"/>
        <scheme val="minor"/>
      </font>
      <numFmt numFmtId="165" formatCode="#,##0_ ;[Red]\-#,##0\ "/>
      <fill>
        <patternFill patternType="solid">
          <fgColor indexed="64"/>
          <bgColor theme="4" tint="0.79998168889431442"/>
        </patternFill>
      </fill>
    </dxf>
    <dxf>
      <font>
        <b/>
        <i val="0"/>
        <strike val="0"/>
        <condense val="0"/>
        <extend val="0"/>
        <outline val="0"/>
        <shadow val="0"/>
        <u val="none"/>
        <vertAlign val="baseline"/>
        <sz val="11"/>
        <color theme="1"/>
        <name val="Arial"/>
        <scheme val="minor"/>
      </font>
      <numFmt numFmtId="165" formatCode="#,##0_ ;[Red]\-#,##0\ "/>
      <fill>
        <patternFill patternType="solid">
          <fgColor indexed="64"/>
          <bgColor theme="3" tint="0.79998168889431442"/>
        </patternFill>
      </fill>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i val="0"/>
        <strike val="0"/>
        <condense val="0"/>
        <extend val="0"/>
        <outline val="0"/>
        <shadow val="0"/>
        <u val="none"/>
        <vertAlign val="baseline"/>
        <sz val="11"/>
        <color theme="1"/>
        <name val="Arial"/>
        <scheme val="minor"/>
      </font>
      <numFmt numFmtId="165" formatCode="#,##0_ ;[Red]\-#,##0\ "/>
      <fill>
        <patternFill patternType="solid">
          <fgColor indexed="64"/>
          <bgColor theme="3" tint="0.79998168889431442"/>
        </patternFill>
      </fill>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dxf>
    <dxf>
      <font>
        <b val="0"/>
        <i val="0"/>
        <strike val="0"/>
        <condense val="0"/>
        <extend val="0"/>
        <outline val="0"/>
        <shadow val="0"/>
        <u val="none"/>
        <vertAlign val="baseline"/>
        <sz val="11"/>
        <color theme="1"/>
        <name val="Arial"/>
        <scheme val="minor"/>
      </font>
    </dxf>
    <dxf>
      <font>
        <b val="0"/>
        <i val="0"/>
        <strike val="0"/>
        <condense val="0"/>
        <extend val="0"/>
        <outline val="0"/>
        <shadow val="0"/>
        <u val="none"/>
        <vertAlign val="baseline"/>
        <sz val="11"/>
        <color theme="1"/>
        <name val="Arial"/>
        <scheme val="minor"/>
      </font>
    </dxf>
    <dxf>
      <font>
        <b val="0"/>
        <i val="0"/>
        <strike val="0"/>
        <condense val="0"/>
        <extend val="0"/>
        <outline val="0"/>
        <shadow val="0"/>
        <u val="none"/>
        <vertAlign val="baseline"/>
        <sz val="11"/>
        <color theme="1"/>
        <name val="Arial"/>
        <scheme val="minor"/>
      </font>
      <alignment horizontal="center" vertical="bottom" textRotation="0" wrapText="1" indent="0" justifyLastLine="0" shrinkToFit="0" readingOrder="0"/>
    </dxf>
    <dxf>
      <font>
        <b val="0"/>
        <i val="0"/>
        <strike val="0"/>
        <condense val="0"/>
        <extend val="0"/>
        <outline val="0"/>
        <shadow val="0"/>
        <u val="none"/>
        <vertAlign val="baseline"/>
        <sz val="11"/>
        <color rgb="FF000000"/>
        <name val="Calibri"/>
        <scheme val="none"/>
      </font>
      <numFmt numFmtId="165" formatCode="#,##0_ ;[Red]\-#,##0\ "/>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rgb="FF000000"/>
        <name val="Calibri"/>
        <scheme val="none"/>
      </font>
      <numFmt numFmtId="165" formatCode="#,##0_ ;[Red]\-#,##0\ "/>
      <fill>
        <patternFill patternType="none">
          <fgColor indexed="64"/>
          <bgColor indexed="65"/>
        </patternFill>
      </fill>
    </dxf>
    <dxf>
      <font>
        <b val="0"/>
        <i val="0"/>
        <strike val="0"/>
        <condense val="0"/>
        <extend val="0"/>
        <outline val="0"/>
        <shadow val="0"/>
        <u val="none"/>
        <vertAlign val="baseline"/>
        <sz val="11"/>
        <color theme="0"/>
        <name val="Calibri"/>
        <scheme val="none"/>
      </font>
      <numFmt numFmtId="165" formatCode="#,##0_ ;[Red]\-#,##0\ "/>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6" name="Taulukko6" displayName="Taulukko6" ref="A3:H13" headerRowDxfId="98">
  <tableColumns count="8">
    <tableColumn id="1" name="Siirtyvät erät" totalsRowLabel="Summa"/>
    <tableColumn id="5" name="Syksyn 2022 arvion mukainen" dataDxfId="97"/>
    <tableColumn id="2" name="Kevään 2023 arvion mukainen"/>
    <tableColumn id="3" name="Elokuun 2023 arvion mukainen"/>
    <tableColumn id="6" name="Lokakuun 2023 arvion mukainen"/>
    <tableColumn id="8" name="Marraskuu 2023, lopullinen laskelma"/>
    <tableColumn id="4" name="Muutos, loka-marraskuu 2023" totalsRowFunction="sum" dataDxfId="96">
      <calculatedColumnFormula>Taulukko6[[#This Row],[Marraskuu 2023, lopullinen laskelma]]-Taulukko6[[#This Row],[Lokakuun 2023 arvion mukainen]]</calculatedColumnFormula>
    </tableColumn>
    <tableColumn id="7" name="Muutos, syksy 2022 - marraskuu 2023">
      <calculatedColumnFormula>Taulukko6[[#This Row],[Marraskuu 2023, lopullinen laskelma]]-Taulukko6[[#This Row],[Syksyn 2022 arvion mukainen]]</calculatedColumnFormula>
    </tableColumn>
  </tableColumns>
  <tableStyleInfo name="TableStyleMedium6" showFirstColumn="0" showLastColumn="0" showRowStripes="1" showColumnStripes="0"/>
</table>
</file>

<file path=xl/tables/table2.xml><?xml version="1.0" encoding="utf-8"?>
<table xmlns="http://schemas.openxmlformats.org/spreadsheetml/2006/main" id="2" name="Taulukko2" displayName="Taulukko2" ref="A3:O297" totalsRowShown="0" headerRowDxfId="95" dataDxfId="94">
  <tableColumns count="15">
    <tableColumn id="1" name="nro" dataDxfId="93"/>
    <tableColumn id="2" name="Kunnat" dataDxfId="92"/>
    <tableColumn id="3" name="SOTE siirtyvät kustannukset, TP2021 (kunnan hyte eliminoitu)" dataDxfId="91"/>
    <tableColumn id="12" name="Oikaisu: lisäys/vähennys(-) 2021 sote-nettokustannukseen" dataDxfId="90"/>
    <tableColumn id="13" name="Sote-nettokustannus TP2021 (oikaisut huomioitu)" dataDxfId="89"/>
    <tableColumn id="4" name="SOTE siirtyvät kustannukset, TP2022 (hyte eliminoitu)" dataDxfId="88"/>
    <tableColumn id="15" name="Oikaisu: lisäys/vähennys(-) 2022 sote-nettokustannukseen" dataDxfId="87"/>
    <tableColumn id="14" name="Sote-nettokustannus TP2022 (oikaisut huomioitu)" dataDxfId="86"/>
    <tableColumn id="5" name="Keskiarvo 2021-2022" dataDxfId="85">
      <calculatedColumnFormula>AVERAGE(C4:F4)</calculatedColumnFormula>
    </tableColumn>
    <tableColumn id="6" name="SOTE siirtyvät kustannukset 2022 tasossa" dataDxfId="84">
      <calculatedColumnFormula>(I4/$I$4)*$F$4</calculatedColumnFormula>
    </tableColumn>
    <tableColumn id="7" name="PELA siirtyvät kustannukset, TP2021" dataDxfId="83"/>
    <tableColumn id="8" name="PELA siirtyvät kustannukset, TP2022 " dataDxfId="82"/>
    <tableColumn id="9" name="Keskiarvo 2021-20222" dataDxfId="81">
      <calculatedColumnFormula>AVERAGE(K4:L4)</calculatedColumnFormula>
    </tableColumn>
    <tableColumn id="10" name="PELA siirtyvät kustannukset 2022 tasossa" dataDxfId="80">
      <calculatedColumnFormula>(M4/$M$4)*$L$4</calculatedColumnFormula>
    </tableColumn>
    <tableColumn id="11" name="Siirtyvät kustannukset yhteensä" dataDxfId="79">
      <calculatedColumnFormula>N4+J4</calculatedColumnFormula>
    </tableColumn>
  </tableColumns>
  <tableStyleInfo name="TableStyleMedium6" showFirstColumn="0" showLastColumn="0" showRowStripes="0" showColumnStripes="0"/>
</table>
</file>

<file path=xl/tables/table3.xml><?xml version="1.0" encoding="utf-8"?>
<table xmlns="http://schemas.openxmlformats.org/spreadsheetml/2006/main" id="13" name="Taulukko13" displayName="Taulukko13" ref="A4:O298" totalsRowShown="0" headerRowDxfId="78">
  <tableColumns count="15">
    <tableColumn id="1" name="nro"/>
    <tableColumn id="2" name="Kunnat"/>
    <tableColumn id="3" name="Asukasluku 31.12.2022" dataDxfId="77"/>
    <tableColumn id="4" name="Siirtyvät sote- ja pela-kustannukset (TP21+TP22)" dataDxfId="76"/>
    <tableColumn id="17" name="Siirtyvät verotuskustannukset" dataDxfId="75"/>
    <tableColumn id="18" name="Siirtyvät kustannukset yhteensä" dataDxfId="74"/>
    <tableColumn id="5" name="Siirtyvä valtionosuus (sote-osat)" dataDxfId="73"/>
    <tableColumn id="6" name="Siirtyvä yhteisövero" dataDxfId="72"/>
    <tableColumn id="9" name="Siirtyvä kunnallisvero" dataDxfId="71"/>
    <tableColumn id="10" name="Siirtyvät veromenetysten kompensaatiot" dataDxfId="70"/>
    <tableColumn id="11" name="Verotuloihin perustuvan tasauksen muutos, ml. Neutralisointi" dataDxfId="69"/>
    <tableColumn id="7" name="Jälkikäteistarkistuksesta aiheutuva valtionosuuden lisäsiirto" dataDxfId="68"/>
    <tableColumn id="12" name="Siirtyvät tulot yhteensä" dataDxfId="67"/>
    <tableColumn id="13" name="Siirtyvien kustannusten ja tulojen erotus" dataDxfId="66"/>
    <tableColumn id="14" name="Muutosrajoitin (60 % erotuksesta)" dataDxfId="65"/>
  </tableColumns>
  <tableStyleInfo name="TableStyleLight20" showFirstColumn="0" showLastColumn="0" showRowStripes="0" showColumnStripes="0"/>
</table>
</file>

<file path=xl/tables/table4.xml><?xml version="1.0" encoding="utf-8"?>
<table xmlns="http://schemas.openxmlformats.org/spreadsheetml/2006/main" id="1" name="Taulukko1" displayName="Taulukko1" ref="A6:AA300" totalsRowShown="0" headerRowDxfId="64" dataDxfId="63" headerRowCellStyle="Normaali 2" dataCellStyle="Normaali 2">
  <tableColumns count="27">
    <tableColumn id="1" name="nro" dataDxfId="62" dataCellStyle="Normaali 2"/>
    <tableColumn id="2" name="Alue" dataDxfId="61" dataCellStyle="Normaali 2"/>
    <tableColumn id="3" name="Hv-alue" dataDxfId="60" dataCellStyle="Normaali 2"/>
    <tableColumn id="4" name="Asukasluku 31.12.2022" dataDxfId="59" dataCellStyle="Normaali 2"/>
    <tableColumn id="5" name="Jäljelle jäävien tehtävien nettokustannukset (TP2022)" dataDxfId="58" dataCellStyle="Normaali 2"/>
    <tableColumn id="6" name="Kunnallisvero " dataDxfId="57" dataCellStyle="Normaali 2"/>
    <tableColumn id="7" name="Kiinteistövero" dataDxfId="56" dataCellStyle="Normaali 2"/>
    <tableColumn id="8" name="Yhteisövero" dataDxfId="55" dataCellStyle="Normaali 2"/>
    <tableColumn id="9" name="VOS, VM" dataDxfId="54" dataCellStyle="Normaali 2"/>
    <tableColumn id="10" name="Verokompit, VM" dataDxfId="53" dataCellStyle="Normaali 2"/>
    <tableColumn id="11" name="Muutosrajoitin" dataDxfId="52" dataCellStyle="Normaali 2"/>
    <tableColumn id="12" name="VOS OKM, 2022" dataDxfId="51" dataCellStyle="Normaali 2"/>
    <tableColumn id="13" name="Rahoituserät, netto" dataDxfId="50" dataCellStyle="Normaali 2"/>
    <tableColumn id="14" name="Verotuskustannusten alenema (hyöty)" dataDxfId="49" dataCellStyle="Normaali 2"/>
    <tableColumn id="27" name="Jälkikäteistarkistuksesta aiheutuva valtionosuuden lisäsiirto" dataDxfId="48" dataCellStyle="Normaali 2"/>
    <tableColumn id="15" name="Uusi tasapaino, €" dataDxfId="47" dataCellStyle="Normaali 2">
      <calculatedColumnFormula>SUM(F7:N7)-E7</calculatedColumnFormula>
    </tableColumn>
    <tableColumn id="16" name="Uusi tasapaino, €/as." dataDxfId="46" dataCellStyle="Normaali 2">
      <calculatedColumnFormula>P7/D7</calculatedColumnFormula>
    </tableColumn>
    <tableColumn id="17" name="Toimintakate + poistot ja arvonal. (TP2022)" dataDxfId="45" dataCellStyle="Normaali 2"/>
    <tableColumn id="18" name="Kunnallisvero (nykyverojärj.)" dataDxfId="44" dataCellStyle="Normaali 2"/>
    <tableColumn id="19" name="Yhteisövero (nykyinen)" dataDxfId="43" dataCellStyle="Normaali 2"/>
    <tableColumn id="20" name="VOS, VM (nykyinen)" dataDxfId="42" dataCellStyle="Normaali 2"/>
    <tableColumn id="21" name="Verokompit, VM (nykyinen)" dataDxfId="41" dataCellStyle="Normaali 2"/>
    <tableColumn id="22" name="Muut tulot (ei muutu)" dataDxfId="40" dataCellStyle="Normaali 2"/>
    <tableColumn id="23" name="Nykyinen tasapaino, €" dataDxfId="39" dataCellStyle="Normaali 2">
      <calculatedColumnFormula>S7+T7+U7+V7+W7-R7</calculatedColumnFormula>
    </tableColumn>
    <tableColumn id="24" name="Nykyinen tasapaino, €/as. " dataDxfId="38" dataCellStyle="Normaali 2">
      <calculatedColumnFormula>X7/D7</calculatedColumnFormula>
    </tableColumn>
    <tableColumn id="25" name="Tasapainon muutos, €" dataDxfId="37" dataCellStyle="Normaali 2">
      <calculatedColumnFormula>P7-X7</calculatedColumnFormula>
    </tableColumn>
    <tableColumn id="26" name="Tasapainon muutos, €/as." dataDxfId="36" dataCellStyle="Normaali 2">
      <calculatedColumnFormula>Z7/D7</calculatedColumnFormula>
    </tableColumn>
  </tableColumns>
  <tableStyleInfo name="TableStyleLight16" showFirstColumn="0" showLastColumn="0" showRowStripes="0" showColumnStripes="0"/>
</table>
</file>

<file path=xl/tables/table5.xml><?xml version="1.0" encoding="utf-8"?>
<table xmlns="http://schemas.openxmlformats.org/spreadsheetml/2006/main" id="5" name="Taulukko5" displayName="Taulukko5" ref="A9:AH307" totalsRowShown="0" headerRowDxfId="35" dataDxfId="34" headerRowCellStyle="Normaali 2" dataCellStyle="Normaali 2">
  <autoFilter ref="A9:AH30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name="nro" dataDxfId="33" dataCellStyle="Normaali 2"/>
    <tableColumn id="2" name="Kunnat" dataDxfId="32" dataCellStyle="Normaali 2"/>
    <tableColumn id="3" name="Hv-alue" dataDxfId="31" dataCellStyle="Normaali 2"/>
    <tableColumn id="4" name="Kuntakoko" dataDxfId="30" dataCellStyle="Normaali 2"/>
    <tableColumn id="5" name="Asukasluku 31.12.2022" dataDxfId="29" dataCellStyle="Normaali 2">
      <calculatedColumnFormula>'Tasapainon muutos, pl. tasaus'!D3</calculatedColumnFormula>
    </tableColumn>
    <tableColumn id="6" name="Nykyinen tasapaino 2022, €/asukas" dataDxfId="28" dataCellStyle="Normaali 2"/>
    <tableColumn id="7" name="Uusi tasapaino ILMAN tasausta, 2022, €/asukas" dataDxfId="27" dataCellStyle="Normaali 2"/>
    <tableColumn id="8" name="Tasapainon muutos ILMAN tasausta, 2022, €/asukas" dataDxfId="26" dataCellStyle="Normaali 2">
      <calculatedColumnFormula>G10-F10</calculatedColumnFormula>
    </tableColumn>
    <tableColumn id="9" name="Tasaus 2023, €/asukas" dataDxfId="25" dataCellStyle="Normaali 2">
      <calculatedColumnFormula>H10*(-1)+$H$14</calculatedColumnFormula>
    </tableColumn>
    <tableColumn id="10" name="Tasaus 2024, €/asukas" dataDxfId="24" dataCellStyle="Normaali 2">
      <calculatedColumnFormula>IF($H10&lt;-15,-$H10-15,IF($H10&gt;15,15-$H10,0))-$J$14</calculatedColumnFormula>
    </tableColumn>
    <tableColumn id="11" name="Tasaus 2025, €/asukas" dataDxfId="23" dataCellStyle="Normaali 2">
      <calculatedColumnFormula>IF($H10&lt;-30,-$H10-30,IF($H10&gt;30,30-$H10,0))-$K$14</calculatedColumnFormula>
    </tableColumn>
    <tableColumn id="12" name="Tasaus 2026, €/asukas" dataDxfId="22" dataCellStyle="Normaali 2">
      <calculatedColumnFormula>IF($H10&lt;-45,-$H10-45,IF($H10&gt;45,45-$H10,0))-$L$14</calculatedColumnFormula>
    </tableColumn>
    <tableColumn id="13" name="Tasaus 2027, €/asukas" dataDxfId="21" dataCellStyle="Normaali 2">
      <calculatedColumnFormula>IF($H10&lt;-60,-$H10-60,IF($H10&gt;60,60-$H10,0))-$M$14</calculatedColumnFormula>
    </tableColumn>
    <tableColumn id="14" name="Uusi tasapaino ml. tasaus, 2027 alkaen, €/asukas" dataDxfId="20" dataCellStyle="Normaali 2">
      <calculatedColumnFormula>G10+M10</calculatedColumnFormula>
    </tableColumn>
    <tableColumn id="15" name="Tasapainon muutos ml. tasaus, 2027 alkaen, €/asukas" dataDxfId="19" dataCellStyle="Normaali 2">
      <calculatedColumnFormula>N10-F10</calculatedColumnFormula>
    </tableColumn>
    <tableColumn id="31" name="Tasaus 2023, €" dataDxfId="18" dataCellStyle="Normaali 2">
      <calculatedColumnFormula>Taulukko5[[#This Row],[Tasaus 2023, €/asukas]]*Taulukko5[[#This Row],[Asukasluku 31.12.2022]]</calculatedColumnFormula>
    </tableColumn>
    <tableColumn id="35" name="Tasaus 2024, €" dataDxfId="17" dataCellStyle="Normaali 2"/>
    <tableColumn id="34" name="Tasaus 2025, €" dataDxfId="16" dataCellStyle="Normaali 2"/>
    <tableColumn id="33" name="Tasaus 2026, €" dataDxfId="15" dataCellStyle="Normaali 2"/>
    <tableColumn id="32" name="Tasaus 2027, €" dataDxfId="14" dataCellStyle="Normaali 2"/>
    <tableColumn id="16" name="Tasapainon muutos 2023, €/as" dataDxfId="13" dataCellStyle="Normaali 2">
      <calculatedColumnFormula>$H10+I10</calculatedColumnFormula>
    </tableColumn>
    <tableColumn id="17" name="Tasapainon muutos 2024, €/as" dataDxfId="12" dataCellStyle="Normaali 2">
      <calculatedColumnFormula>$H10+J10</calculatedColumnFormula>
    </tableColumn>
    <tableColumn id="18" name="Tasapainon muutos 2025, €/as" dataDxfId="11" dataCellStyle="Normaali 2">
      <calculatedColumnFormula>$H10+K10</calculatedColumnFormula>
    </tableColumn>
    <tableColumn id="19" name="Tasapainon muutos 2026, €/as" dataDxfId="10" dataCellStyle="Normaali 2">
      <calculatedColumnFormula>$H10+L10</calculatedColumnFormula>
    </tableColumn>
    <tableColumn id="20" name="Tasapainon muutos 2027 (LOPULLINEN MUUTOS), €/as" dataDxfId="9" dataCellStyle="Normaali 2">
      <calculatedColumnFormula>$H10+M10</calculatedColumnFormula>
    </tableColumn>
    <tableColumn id="21" name="Nykyinen kunnan vero-%, 2022" dataDxfId="8" dataCellStyle="Normaali 2"/>
    <tableColumn id="22" name="UUSI kunnan vero-%, 2022" dataDxfId="7" dataCellStyle="Normaali 2">
      <calculatedColumnFormula>Z10-#REF!</calculatedColumnFormula>
    </tableColumn>
    <tableColumn id="23" name="Kunnallisvero-%:n muutos, 2022" dataDxfId="6" dataCellStyle="Normaali 2">
      <calculatedColumnFormula>AA10-Z10</calculatedColumnFormula>
    </tableColumn>
    <tableColumn id="24" name="Kunnallisvero-%:n tuotto, v. 2022" dataDxfId="5" dataCellStyle="Normaali 2"/>
    <tableColumn id="25" name="Korotuspaine/laskuvara tulovero-%:iin 2023, %-yks." dataDxfId="4" dataCellStyle="Normaali 2">
      <calculatedColumnFormula>-U10/$AC10</calculatedColumnFormula>
    </tableColumn>
    <tableColumn id="26" name="Korotuspaine/laskuvara tulovero-%:iin 2024, %-yks." dataDxfId="3" dataCellStyle="Normaali 2">
      <calculatedColumnFormula>-V10/$AC10</calculatedColumnFormula>
    </tableColumn>
    <tableColumn id="27" name="Korotuspaine/laskuvara tulovero-%:iin 2025, %-yks." dataDxfId="2" dataCellStyle="Normaali 2">
      <calculatedColumnFormula>-W10/$AC10</calculatedColumnFormula>
    </tableColumn>
    <tableColumn id="28" name="Korotuspaine/laskuvara tulovero-%:iin 2026, %-yks." dataDxfId="1" dataCellStyle="Normaali 2">
      <calculatedColumnFormula>-X10/$AC10</calculatedColumnFormula>
    </tableColumn>
    <tableColumn id="29" name="LOPULLINEN lask. paine (pysyvä) 2027&gt; %-yks." dataDxfId="0" dataCellStyle="Normaali 2">
      <calculatedColumnFormula>-Y10/$AC10</calculatedColumnFormula>
    </tableColumn>
  </tableColumns>
  <tableStyleInfo name="TableStyleLight20" showFirstColumn="0" showLastColumn="0" showRowStripes="0" showColumnStripes="0"/>
</table>
</file>

<file path=xl/theme/theme1.xml><?xml version="1.0" encoding="utf-8"?>
<a:theme xmlns:a="http://schemas.openxmlformats.org/drawingml/2006/main" name="Office-teema">
  <a:themeElements>
    <a:clrScheme name="VM2019">
      <a:dk1>
        <a:sysClr val="windowText" lastClr="000000"/>
      </a:dk1>
      <a:lt1>
        <a:sysClr val="window" lastClr="FFFFFF"/>
      </a:lt1>
      <a:dk2>
        <a:srgbClr val="365ABD"/>
      </a:dk2>
      <a:lt2>
        <a:srgbClr val="E7E6E6"/>
      </a:lt2>
      <a:accent1>
        <a:srgbClr val="365ABD"/>
      </a:accent1>
      <a:accent2>
        <a:srgbClr val="1B365D"/>
      </a:accent2>
      <a:accent3>
        <a:srgbClr val="A34E96"/>
      </a:accent3>
      <a:accent4>
        <a:srgbClr val="479A36"/>
      </a:accent4>
      <a:accent5>
        <a:srgbClr val="728CD1"/>
      </a:accent5>
      <a:accent6>
        <a:srgbClr val="6D6E71"/>
      </a:accent6>
      <a:hlink>
        <a:srgbClr val="0563C1"/>
      </a:hlink>
      <a:folHlink>
        <a:srgbClr val="954F72"/>
      </a:folHlink>
    </a:clrScheme>
    <a:fontScheme name="VM2019">
      <a:majorFont>
        <a:latin typeface="Arial Narrow"/>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C18"/>
  <sheetViews>
    <sheetView tabSelected="1" zoomScaleNormal="100" workbookViewId="0"/>
  </sheetViews>
  <sheetFormatPr defaultRowHeight="14.25" x14ac:dyDescent="0.2"/>
  <cols>
    <col min="1" max="1" width="77.5" customWidth="1"/>
  </cols>
  <sheetData>
    <row r="1" spans="1:3" ht="23.25" x14ac:dyDescent="0.35">
      <c r="A1" s="16" t="s">
        <v>351</v>
      </c>
      <c r="C1" s="111"/>
    </row>
    <row r="2" spans="1:3" x14ac:dyDescent="0.2">
      <c r="A2" s="181" t="s">
        <v>433</v>
      </c>
      <c r="C2" s="111"/>
    </row>
    <row r="3" spans="1:3" ht="57" customHeight="1" x14ac:dyDescent="0.2">
      <c r="A3" s="134" t="s">
        <v>428</v>
      </c>
    </row>
    <row r="4" spans="1:3" ht="42.75" x14ac:dyDescent="0.2">
      <c r="A4" s="134" t="s">
        <v>415</v>
      </c>
    </row>
    <row r="5" spans="1:3" ht="42.75" x14ac:dyDescent="0.2">
      <c r="A5" s="134" t="s">
        <v>430</v>
      </c>
    </row>
    <row r="6" spans="1:3" ht="42.75" x14ac:dyDescent="0.2">
      <c r="A6" s="158" t="s">
        <v>429</v>
      </c>
    </row>
    <row r="7" spans="1:3" ht="17.25" thickBot="1" x14ac:dyDescent="0.3">
      <c r="A7" s="135" t="s">
        <v>391</v>
      </c>
    </row>
    <row r="8" spans="1:3" ht="33" customHeight="1" thickTop="1" x14ac:dyDescent="0.2">
      <c r="A8" s="158" t="s">
        <v>392</v>
      </c>
    </row>
    <row r="9" spans="1:3" ht="28.5" customHeight="1" thickBot="1" x14ac:dyDescent="0.3">
      <c r="A9" s="135" t="s">
        <v>357</v>
      </c>
    </row>
    <row r="10" spans="1:3" ht="72" thickTop="1" x14ac:dyDescent="0.2">
      <c r="A10" s="134" t="s">
        <v>431</v>
      </c>
    </row>
    <row r="11" spans="1:3" ht="17.25" thickBot="1" x14ac:dyDescent="0.3">
      <c r="A11" s="135" t="s">
        <v>358</v>
      </c>
    </row>
    <row r="12" spans="1:3" ht="72" thickTop="1" x14ac:dyDescent="0.2">
      <c r="A12" s="134" t="s">
        <v>432</v>
      </c>
    </row>
    <row r="13" spans="1:3" ht="17.25" thickBot="1" x14ac:dyDescent="0.3">
      <c r="A13" s="160" t="s">
        <v>393</v>
      </c>
    </row>
    <row r="14" spans="1:3" ht="72" thickTop="1" x14ac:dyDescent="0.2">
      <c r="A14" s="134" t="s">
        <v>394</v>
      </c>
    </row>
    <row r="15" spans="1:3" ht="17.25" thickBot="1" x14ac:dyDescent="0.3">
      <c r="A15" s="135" t="s">
        <v>395</v>
      </c>
    </row>
    <row r="16" spans="1:3" ht="43.5" thickTop="1" x14ac:dyDescent="0.2">
      <c r="A16" s="134" t="s">
        <v>397</v>
      </c>
    </row>
    <row r="17" spans="1:1" ht="17.25" thickBot="1" x14ac:dyDescent="0.3">
      <c r="A17" s="160" t="s">
        <v>396</v>
      </c>
    </row>
    <row r="18" spans="1:1" ht="129" thickTop="1" x14ac:dyDescent="0.2">
      <c r="A18" s="158" t="s">
        <v>398</v>
      </c>
    </row>
  </sheetData>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zoomScale="97" zoomScaleNormal="110" workbookViewId="0"/>
  </sheetViews>
  <sheetFormatPr defaultRowHeight="14.25" x14ac:dyDescent="0.2"/>
  <cols>
    <col min="1" max="1" width="28.5" customWidth="1"/>
    <col min="2" max="7" width="15.25" customWidth="1"/>
    <col min="8" max="8" width="18.875" customWidth="1"/>
  </cols>
  <sheetData>
    <row r="1" spans="1:10" ht="23.25" x14ac:dyDescent="0.35">
      <c r="A1" s="144" t="s">
        <v>416</v>
      </c>
      <c r="B1" s="144"/>
    </row>
    <row r="3" spans="1:10" ht="45" x14ac:dyDescent="0.25">
      <c r="A3" s="155" t="s">
        <v>384</v>
      </c>
      <c r="B3" s="168" t="s">
        <v>417</v>
      </c>
      <c r="C3" s="168" t="s">
        <v>383</v>
      </c>
      <c r="D3" s="168" t="s">
        <v>408</v>
      </c>
      <c r="E3" s="168" t="s">
        <v>418</v>
      </c>
      <c r="F3" s="173" t="s">
        <v>421</v>
      </c>
      <c r="G3" s="171" t="s">
        <v>419</v>
      </c>
      <c r="H3" s="169" t="s">
        <v>420</v>
      </c>
    </row>
    <row r="4" spans="1:10" ht="15" x14ac:dyDescent="0.25">
      <c r="A4" s="152" t="s">
        <v>399</v>
      </c>
      <c r="B4" s="151">
        <v>21233.580999999995</v>
      </c>
      <c r="C4" s="151">
        <v>21800.502</v>
      </c>
      <c r="D4" s="154">
        <v>21902.25097149569</v>
      </c>
      <c r="E4" s="154">
        <v>21883.844042145905</v>
      </c>
      <c r="F4" s="154">
        <v>21883.844042145905</v>
      </c>
      <c r="G4" s="172">
        <f>Taulukko6[[#This Row],[Marraskuu 2023, lopullinen laskelma]]-Taulukko6[[#This Row],[Lokakuun 2023 arvion mukainen]]</f>
        <v>0</v>
      </c>
      <c r="H4" s="154">
        <f>Taulukko6[[#This Row],[Marraskuu 2023, lopullinen laskelma]]-Taulukko6[[#This Row],[Syksyn 2022 arvion mukainen]]</f>
        <v>650.26304214591073</v>
      </c>
    </row>
    <row r="5" spans="1:10" ht="15" x14ac:dyDescent="0.25">
      <c r="A5" s="162" t="s">
        <v>378</v>
      </c>
      <c r="B5" s="170">
        <v>62</v>
      </c>
      <c r="C5" s="170">
        <v>64</v>
      </c>
      <c r="D5" s="163">
        <v>64</v>
      </c>
      <c r="E5" s="163">
        <v>64</v>
      </c>
      <c r="F5" s="163">
        <v>64</v>
      </c>
      <c r="G5" s="175">
        <f>Taulukko6[[#This Row],[Marraskuu 2023, lopullinen laskelma]]-Taulukko6[[#This Row],[Lokakuun 2023 arvion mukainen]]</f>
        <v>0</v>
      </c>
      <c r="H5" s="163">
        <f>Taulukko6[[#This Row],[Marraskuu 2023, lopullinen laskelma]]-Taulukko6[[#This Row],[Syksyn 2022 arvion mukainen]]</f>
        <v>2</v>
      </c>
    </row>
    <row r="6" spans="1:10" ht="30" x14ac:dyDescent="0.25">
      <c r="A6" s="174" t="s">
        <v>400</v>
      </c>
      <c r="B6" s="166">
        <f>SUM(B4:B5)</f>
        <v>21295.580999999995</v>
      </c>
      <c r="C6" s="161">
        <f>C4+C5</f>
        <v>21864.502</v>
      </c>
      <c r="D6" s="161">
        <f t="shared" ref="D6:F6" si="0">D4+D5</f>
        <v>21966.25097149569</v>
      </c>
      <c r="E6" s="161">
        <f t="shared" si="0"/>
        <v>21947.844042145905</v>
      </c>
      <c r="F6" s="161">
        <f t="shared" si="0"/>
        <v>21947.844042145905</v>
      </c>
      <c r="G6" s="172">
        <f>Taulukko6[[#This Row],[Marraskuu 2023, lopullinen laskelma]]-Taulukko6[[#This Row],[Lokakuun 2023 arvion mukainen]]</f>
        <v>0</v>
      </c>
      <c r="H6" s="154">
        <f>Taulukko6[[#This Row],[Marraskuu 2023, lopullinen laskelma]]-Taulukko6[[#This Row],[Syksyn 2022 arvion mukainen]]</f>
        <v>652.26304214591073</v>
      </c>
    </row>
    <row r="7" spans="1:10" ht="15" x14ac:dyDescent="0.25">
      <c r="A7" s="165" t="s">
        <v>382</v>
      </c>
      <c r="B7" s="151">
        <v>5361.1323025632328</v>
      </c>
      <c r="C7" s="151">
        <v>5361.1037528700026</v>
      </c>
      <c r="D7" s="154">
        <v>5361.1037528700026</v>
      </c>
      <c r="E7" s="154">
        <v>5361.1037528700026</v>
      </c>
      <c r="F7" s="154">
        <v>5361.1037528700026</v>
      </c>
      <c r="G7" s="172">
        <f>Taulukko6[[#This Row],[Marraskuu 2023, lopullinen laskelma]]-Taulukko6[[#This Row],[Lokakuun 2023 arvion mukainen]]</f>
        <v>0</v>
      </c>
      <c r="H7" s="154">
        <f>Taulukko6[[#This Row],[Marraskuu 2023, lopullinen laskelma]]-Taulukko6[[#This Row],[Syksyn 2022 arvion mukainen]]</f>
        <v>-2.8549693230161211E-2</v>
      </c>
      <c r="J7" s="111"/>
    </row>
    <row r="8" spans="1:10" ht="15" x14ac:dyDescent="0.25">
      <c r="A8" s="165" t="s">
        <v>409</v>
      </c>
      <c r="B8" s="151">
        <v>13173.448697436765</v>
      </c>
      <c r="C8" s="151">
        <v>13484.9151946</v>
      </c>
      <c r="D8" s="154">
        <v>13531.848379554061</v>
      </c>
      <c r="E8" s="154">
        <v>13531.848379554061</v>
      </c>
      <c r="F8" s="154">
        <v>13240.58525</v>
      </c>
      <c r="G8" s="172">
        <f>Taulukko6[[#This Row],[Marraskuu 2023, lopullinen laskelma]]-Taulukko6[[#This Row],[Lokakuun 2023 arvion mukainen]]</f>
        <v>-291.26312955406138</v>
      </c>
      <c r="H8" s="154">
        <f>Taulukko6[[#This Row],[Marraskuu 2023, lopullinen laskelma]]-Taulukko6[[#This Row],[Syksyn 2022 arvion mukainen]]</f>
        <v>67.136552563235455</v>
      </c>
      <c r="J8" s="111"/>
    </row>
    <row r="9" spans="1:10" ht="15" x14ac:dyDescent="0.25">
      <c r="A9" s="165" t="s">
        <v>411</v>
      </c>
      <c r="B9" s="151">
        <v>817</v>
      </c>
      <c r="C9" s="151">
        <v>913.43634399999996</v>
      </c>
      <c r="D9" s="154">
        <v>905.48007039595905</v>
      </c>
      <c r="E9" s="154">
        <v>905.48007039595905</v>
      </c>
      <c r="F9" s="154">
        <v>901.52949978779179</v>
      </c>
      <c r="G9" s="172">
        <f>Taulukko6[[#This Row],[Marraskuu 2023, lopullinen laskelma]]-Taulukko6[[#This Row],[Lokakuun 2023 arvion mukainen]]</f>
        <v>-3.9505706081672542</v>
      </c>
      <c r="H9" s="154">
        <f>Taulukko6[[#This Row],[Marraskuu 2023, lopullinen laskelma]]-Taulukko6[[#This Row],[Syksyn 2022 arvion mukainen]]</f>
        <v>84.529499787791792</v>
      </c>
      <c r="J9" s="111"/>
    </row>
    <row r="10" spans="1:10" ht="15" x14ac:dyDescent="0.25">
      <c r="A10" s="165" t="s">
        <v>412</v>
      </c>
      <c r="B10" s="151">
        <v>1944</v>
      </c>
      <c r="C10" s="151">
        <v>1944</v>
      </c>
      <c r="D10" s="154">
        <v>1944</v>
      </c>
      <c r="E10" s="154">
        <v>1944</v>
      </c>
      <c r="F10" s="154">
        <v>1944</v>
      </c>
      <c r="G10" s="172">
        <f>Taulukko6[[#This Row],[Marraskuu 2023, lopullinen laskelma]]-Taulukko6[[#This Row],[Lokakuun 2023 arvion mukainen]]</f>
        <v>0</v>
      </c>
      <c r="H10" s="154">
        <f>Taulukko6[[#This Row],[Marraskuu 2023, lopullinen laskelma]]-Taulukko6[[#This Row],[Syksyn 2022 arvion mukainen]]</f>
        <v>0</v>
      </c>
      <c r="J10" s="111"/>
    </row>
    <row r="11" spans="1:10" ht="15" x14ac:dyDescent="0.25">
      <c r="A11" s="156" t="s">
        <v>401</v>
      </c>
      <c r="B11" s="167">
        <f>SUM(B7:B10)</f>
        <v>21295.580999999998</v>
      </c>
      <c r="C11" s="157">
        <f>SUM(C7:C10)</f>
        <v>21703.455291470003</v>
      </c>
      <c r="D11" s="157">
        <f>SUM(D7:D10)</f>
        <v>21742.432202820022</v>
      </c>
      <c r="E11" s="157">
        <f>SUM(E7:E10)</f>
        <v>21742.432202820022</v>
      </c>
      <c r="F11" s="157">
        <f>SUM(F7:F10)</f>
        <v>21447.218502657794</v>
      </c>
      <c r="G11" s="175">
        <f>Taulukko6[[#This Row],[Marraskuu 2023, lopullinen laskelma]]-Taulukko6[[#This Row],[Lokakuun 2023 arvion mukainen]]</f>
        <v>-295.21370016222863</v>
      </c>
      <c r="H11" s="163">
        <f>Taulukko6[[#This Row],[Marraskuu 2023, lopullinen laskelma]]-Taulukko6[[#This Row],[Syksyn 2022 arvion mukainen]]</f>
        <v>151.63750265779527</v>
      </c>
    </row>
    <row r="12" spans="1:10" ht="15" x14ac:dyDescent="0.25">
      <c r="A12" s="151" t="s">
        <v>410</v>
      </c>
      <c r="B12" s="151">
        <f>B6-B11</f>
        <v>0</v>
      </c>
      <c r="C12" s="151">
        <f>C6-C11</f>
        <v>161.04670852999698</v>
      </c>
      <c r="D12" s="151">
        <f>D6-D11</f>
        <v>223.81876867566825</v>
      </c>
      <c r="E12" s="151">
        <f>E6-E11</f>
        <v>205.41183932588319</v>
      </c>
      <c r="F12" s="151">
        <f>F6-F11</f>
        <v>500.62553948811183</v>
      </c>
      <c r="G12" s="172">
        <f>Taulukko6[[#This Row],[Marraskuu 2023, lopullinen laskelma]]-Taulukko6[[#This Row],[Lokakuun 2023 arvion mukainen]]</f>
        <v>295.21370016222863</v>
      </c>
      <c r="H12" s="154">
        <f>Taulukko6[[#This Row],[Marraskuu 2023, lopullinen laskelma]]-Taulukko6[[#This Row],[Syksyn 2022 arvion mukainen]]</f>
        <v>500.62553948811183</v>
      </c>
      <c r="J12" s="111"/>
    </row>
    <row r="13" spans="1:10" ht="15" x14ac:dyDescent="0.25">
      <c r="A13" s="153" t="s">
        <v>385</v>
      </c>
      <c r="B13" s="166">
        <f>B11+B12</f>
        <v>21295.580999999998</v>
      </c>
      <c r="C13" s="161">
        <f>C11+C12</f>
        <v>21864.502</v>
      </c>
      <c r="D13" s="161">
        <f>D11+D12</f>
        <v>21966.25097149569</v>
      </c>
      <c r="E13" s="161">
        <f>E11+E12</f>
        <v>21947.844042145905</v>
      </c>
      <c r="F13" s="161">
        <f>F11+F12</f>
        <v>21947.844042145905</v>
      </c>
      <c r="G13" s="172">
        <f>Taulukko6[[#This Row],[Marraskuu 2023, lopullinen laskelma]]-Taulukko6[[#This Row],[Lokakuun 2023 arvion mukainen]]</f>
        <v>0</v>
      </c>
      <c r="H13" s="154">
        <f>Taulukko6[[#This Row],[Marraskuu 2023, lopullinen laskelma]]-Taulukko6[[#This Row],[Syksyn 2022 arvion mukainen]]</f>
        <v>652.26304214590709</v>
      </c>
    </row>
    <row r="16" spans="1:10" x14ac:dyDescent="0.2">
      <c r="A16" s="164"/>
      <c r="B16" s="164"/>
    </row>
    <row r="17" spans="1:2" x14ac:dyDescent="0.2">
      <c r="A17" s="164"/>
      <c r="B17" s="164"/>
    </row>
    <row r="18" spans="1:2" x14ac:dyDescent="0.2">
      <c r="A18" s="164"/>
      <c r="B18" s="164"/>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7"/>
  <sheetViews>
    <sheetView zoomScale="80" zoomScaleNormal="80" workbookViewId="0"/>
  </sheetViews>
  <sheetFormatPr defaultRowHeight="14.25" x14ac:dyDescent="0.2"/>
  <cols>
    <col min="2" max="2" width="13.125" bestFit="1" customWidth="1"/>
    <col min="3" max="3" width="16.125" customWidth="1"/>
    <col min="4" max="4" width="19.625" bestFit="1" customWidth="1"/>
    <col min="5" max="6" width="16.125" customWidth="1"/>
    <col min="7" max="7" width="19.625" bestFit="1" customWidth="1"/>
    <col min="8" max="8" width="16.125" customWidth="1"/>
    <col min="9" max="9" width="16.625" customWidth="1"/>
    <col min="10" max="10" width="18.25" bestFit="1" customWidth="1"/>
    <col min="11" max="11" width="18.375" customWidth="1"/>
    <col min="12" max="12" width="18" customWidth="1"/>
    <col min="13" max="13" width="16.625" customWidth="1"/>
    <col min="14" max="14" width="18.75" customWidth="1"/>
    <col min="15" max="15" width="16.5" customWidth="1"/>
  </cols>
  <sheetData>
    <row r="1" spans="1:15" ht="23.25" x14ac:dyDescent="0.35">
      <c r="A1" s="144" t="s">
        <v>359</v>
      </c>
    </row>
    <row r="2" spans="1:15" x14ac:dyDescent="0.2">
      <c r="A2" s="68"/>
    </row>
    <row r="3" spans="1:15" s="138" customFormat="1" ht="57" x14ac:dyDescent="0.2">
      <c r="A3" s="139" t="s">
        <v>6</v>
      </c>
      <c r="B3" s="139" t="s">
        <v>343</v>
      </c>
      <c r="C3" s="139" t="s">
        <v>379</v>
      </c>
      <c r="D3" s="139" t="s">
        <v>402</v>
      </c>
      <c r="E3" s="139" t="s">
        <v>403</v>
      </c>
      <c r="F3" s="139" t="s">
        <v>407</v>
      </c>
      <c r="G3" s="139" t="s">
        <v>404</v>
      </c>
      <c r="H3" s="139" t="s">
        <v>405</v>
      </c>
      <c r="I3" s="139" t="s">
        <v>360</v>
      </c>
      <c r="J3" s="139" t="s">
        <v>361</v>
      </c>
      <c r="K3" s="139" t="s">
        <v>362</v>
      </c>
      <c r="L3" s="139" t="s">
        <v>406</v>
      </c>
      <c r="M3" s="139" t="s">
        <v>365</v>
      </c>
      <c r="N3" s="139" t="s">
        <v>363</v>
      </c>
      <c r="O3" s="139" t="s">
        <v>364</v>
      </c>
    </row>
    <row r="4" spans="1:15" ht="15" x14ac:dyDescent="0.25">
      <c r="A4" s="136"/>
      <c r="B4" s="136" t="s">
        <v>7</v>
      </c>
      <c r="C4" s="137">
        <f t="shared" ref="C4:K4" si="0">SUM(C5:C297)</f>
        <v>19914055208.110016</v>
      </c>
      <c r="D4" s="137">
        <f t="shared" si="0"/>
        <v>7853427.0318187196</v>
      </c>
      <c r="E4" s="137">
        <f t="shared" si="0"/>
        <v>19921908635.141838</v>
      </c>
      <c r="F4" s="137">
        <f t="shared" si="0"/>
        <v>21190380960.400013</v>
      </c>
      <c r="G4" s="137">
        <f t="shared" si="0"/>
        <v>211869392.37586197</v>
      </c>
      <c r="H4" s="137">
        <f t="shared" si="0"/>
        <v>21402250352.775875</v>
      </c>
      <c r="I4" s="137">
        <f t="shared" si="0"/>
        <v>20662079493.958828</v>
      </c>
      <c r="J4" s="140">
        <f t="shared" si="0"/>
        <v>21402250352.77589</v>
      </c>
      <c r="K4" s="137">
        <f t="shared" si="0"/>
        <v>456979297.04999983</v>
      </c>
      <c r="L4" s="137">
        <f t="shared" ref="L4:O4" si="1">SUM(L5:L297)</f>
        <v>481593689.36999977</v>
      </c>
      <c r="M4" s="137">
        <f t="shared" si="1"/>
        <v>469286493.21000028</v>
      </c>
      <c r="N4" s="140">
        <f t="shared" si="1"/>
        <v>481593689.36999953</v>
      </c>
      <c r="O4" s="141">
        <f t="shared" si="1"/>
        <v>21883844042.145897</v>
      </c>
    </row>
    <row r="5" spans="1:15" ht="15" x14ac:dyDescent="0.25">
      <c r="A5" s="136">
        <v>5</v>
      </c>
      <c r="B5" s="136" t="s">
        <v>8</v>
      </c>
      <c r="C5" s="137">
        <v>37949859.549999997</v>
      </c>
      <c r="D5" s="137"/>
      <c r="E5" s="137">
        <v>37949859.549999997</v>
      </c>
      <c r="F5" s="137">
        <v>40071786.619999997</v>
      </c>
      <c r="G5" s="137"/>
      <c r="H5" s="137">
        <v>40071786.619999997</v>
      </c>
      <c r="I5" s="137">
        <f>(Taulukko2[[#This Row],[Sote-nettokustannus TP2021 (oikaisut huomioitu)]]+Taulukko2[[#This Row],[Sote-nettokustannus TP2022 (oikaisut huomioitu)]])/2</f>
        <v>39010823.084999993</v>
      </c>
      <c r="J5" s="140">
        <f>(I5/$I$4)*$H$4</f>
        <v>40408294.933582649</v>
      </c>
      <c r="K5" s="137">
        <v>955756.07000000007</v>
      </c>
      <c r="L5" s="137">
        <v>964181.98</v>
      </c>
      <c r="M5" s="137">
        <f>AVERAGE(K5:L5)</f>
        <v>959969.02500000002</v>
      </c>
      <c r="N5" s="140">
        <f>(M5/$M$4)*$L$4</f>
        <v>985144.53562973288</v>
      </c>
      <c r="O5" s="141">
        <f t="shared" ref="O5:O68" si="2">N5+J5</f>
        <v>41393439.469212383</v>
      </c>
    </row>
    <row r="6" spans="1:15" ht="15" x14ac:dyDescent="0.25">
      <c r="A6" s="136">
        <v>9</v>
      </c>
      <c r="B6" s="136" t="s">
        <v>9</v>
      </c>
      <c r="C6" s="137">
        <v>10417007.789999999</v>
      </c>
      <c r="D6" s="137">
        <v>-13078.115</v>
      </c>
      <c r="E6" s="137">
        <v>10403929.674999999</v>
      </c>
      <c r="F6" s="137">
        <v>10607173.58</v>
      </c>
      <c r="G6" s="137">
        <v>146177.5534</v>
      </c>
      <c r="H6" s="137">
        <v>10753351.133400001</v>
      </c>
      <c r="I6" s="137">
        <f>(Taulukko2[[#This Row],[Sote-nettokustannus TP2021 (oikaisut huomioitu)]]+Taulukko2[[#This Row],[Sote-nettokustannus TP2022 (oikaisut huomioitu)]])/2</f>
        <v>10578640.404199999</v>
      </c>
      <c r="J6" s="140">
        <f t="shared" ref="J6:J69" si="3">(I6/$I$4)*$H$4</f>
        <v>10957595.550286952</v>
      </c>
      <c r="K6" s="137">
        <v>333521.96999999997</v>
      </c>
      <c r="L6" s="137">
        <v>433059.76</v>
      </c>
      <c r="M6" s="137">
        <f t="shared" ref="M6:M69" si="4">AVERAGE(K6:L6)</f>
        <v>383290.86499999999</v>
      </c>
      <c r="N6" s="140">
        <f t="shared" ref="N6:N69" si="5">(M6/$M$4)*$L$4</f>
        <v>393342.79687987186</v>
      </c>
      <c r="O6" s="141">
        <f t="shared" si="2"/>
        <v>11350938.347166825</v>
      </c>
    </row>
    <row r="7" spans="1:15" ht="15" x14ac:dyDescent="0.25">
      <c r="A7" s="136">
        <v>10</v>
      </c>
      <c r="B7" s="136" t="s">
        <v>10</v>
      </c>
      <c r="C7" s="137">
        <v>49719888.63000001</v>
      </c>
      <c r="D7" s="137"/>
      <c r="E7" s="137">
        <v>49719888.63000001</v>
      </c>
      <c r="F7" s="137">
        <v>50880913.950000003</v>
      </c>
      <c r="G7" s="137"/>
      <c r="H7" s="137">
        <v>50880913.950000003</v>
      </c>
      <c r="I7" s="137">
        <f>(Taulukko2[[#This Row],[Sote-nettokustannus TP2021 (oikaisut huomioitu)]]+Taulukko2[[#This Row],[Sote-nettokustannus TP2022 (oikaisut huomioitu)]])/2</f>
        <v>50300401.290000007</v>
      </c>
      <c r="J7" s="140">
        <f t="shared" si="3"/>
        <v>52102295.975021757</v>
      </c>
      <c r="K7" s="137">
        <v>1205716.78</v>
      </c>
      <c r="L7" s="137">
        <v>1154672.6299999999</v>
      </c>
      <c r="M7" s="137">
        <f t="shared" si="4"/>
        <v>1180194.7050000001</v>
      </c>
      <c r="N7" s="140">
        <f t="shared" si="5"/>
        <v>1211145.708175214</v>
      </c>
      <c r="O7" s="141">
        <f t="shared" si="2"/>
        <v>53313441.683196969</v>
      </c>
    </row>
    <row r="8" spans="1:15" ht="15" x14ac:dyDescent="0.25">
      <c r="A8" s="136">
        <v>16</v>
      </c>
      <c r="B8" s="136" t="s">
        <v>11</v>
      </c>
      <c r="C8" s="137">
        <v>28542271.930000007</v>
      </c>
      <c r="D8" s="137">
        <v>8586.1013207534997</v>
      </c>
      <c r="E8" s="137">
        <v>28550858.031320762</v>
      </c>
      <c r="F8" s="137">
        <v>32111552.859999999</v>
      </c>
      <c r="G8" s="137">
        <v>862479.45673762495</v>
      </c>
      <c r="H8" s="137">
        <v>32974032.316737626</v>
      </c>
      <c r="I8" s="137">
        <f>(Taulukko2[[#This Row],[Sote-nettokustannus TP2021 (oikaisut huomioitu)]]+Taulukko2[[#This Row],[Sote-nettokustannus TP2022 (oikaisut huomioitu)]])/2</f>
        <v>30762445.174029194</v>
      </c>
      <c r="J8" s="140">
        <f t="shared" si="3"/>
        <v>31864438.101238232</v>
      </c>
      <c r="K8" s="137">
        <v>846012.58000000007</v>
      </c>
      <c r="L8" s="137">
        <v>879720.01</v>
      </c>
      <c r="M8" s="137">
        <f t="shared" si="4"/>
        <v>862866.29500000004</v>
      </c>
      <c r="N8" s="140">
        <f t="shared" si="5"/>
        <v>885495.2538685539</v>
      </c>
      <c r="O8" s="141">
        <f t="shared" si="2"/>
        <v>32749933.355106786</v>
      </c>
    </row>
    <row r="9" spans="1:15" ht="15" x14ac:dyDescent="0.25">
      <c r="A9" s="136">
        <v>18</v>
      </c>
      <c r="B9" s="136" t="s">
        <v>12</v>
      </c>
      <c r="C9" s="137">
        <v>15175794.720000001</v>
      </c>
      <c r="D9" s="137"/>
      <c r="E9" s="137">
        <v>15175794.720000001</v>
      </c>
      <c r="F9" s="137">
        <v>16659081.73</v>
      </c>
      <c r="G9" s="137"/>
      <c r="H9" s="137">
        <v>16659081.73</v>
      </c>
      <c r="I9" s="137">
        <f>(Taulukko2[[#This Row],[Sote-nettokustannus TP2021 (oikaisut huomioitu)]]+Taulukko2[[#This Row],[Sote-nettokustannus TP2022 (oikaisut huomioitu)]])/2</f>
        <v>15917438.225000001</v>
      </c>
      <c r="J9" s="140">
        <f t="shared" si="3"/>
        <v>16487643.364546109</v>
      </c>
      <c r="K9" s="137">
        <v>461466.39999999997</v>
      </c>
      <c r="L9" s="137">
        <v>428216.76</v>
      </c>
      <c r="M9" s="137">
        <f t="shared" si="4"/>
        <v>444841.57999999996</v>
      </c>
      <c r="N9" s="140">
        <f t="shared" si="5"/>
        <v>456507.70008740295</v>
      </c>
      <c r="O9" s="141">
        <f t="shared" si="2"/>
        <v>16944151.064633511</v>
      </c>
    </row>
    <row r="10" spans="1:15" ht="15" x14ac:dyDescent="0.25">
      <c r="A10" s="136">
        <v>19</v>
      </c>
      <c r="B10" s="136" t="s">
        <v>13</v>
      </c>
      <c r="C10" s="137">
        <v>12544570.08</v>
      </c>
      <c r="D10" s="137"/>
      <c r="E10" s="137">
        <v>12544570.08</v>
      </c>
      <c r="F10" s="137">
        <v>13522474.65</v>
      </c>
      <c r="G10" s="137"/>
      <c r="H10" s="137">
        <v>13522474.65</v>
      </c>
      <c r="I10" s="137">
        <f>(Taulukko2[[#This Row],[Sote-nettokustannus TP2021 (oikaisut huomioitu)]]+Taulukko2[[#This Row],[Sote-nettokustannus TP2022 (oikaisut huomioitu)]])/2</f>
        <v>13033522.365</v>
      </c>
      <c r="J10" s="140">
        <f t="shared" si="3"/>
        <v>13500417.93788432</v>
      </c>
      <c r="K10" s="137">
        <v>318414.58</v>
      </c>
      <c r="L10" s="137">
        <v>344466.27</v>
      </c>
      <c r="M10" s="137">
        <f t="shared" si="4"/>
        <v>331440.42500000005</v>
      </c>
      <c r="N10" s="140">
        <f t="shared" si="5"/>
        <v>340132.5616475452</v>
      </c>
      <c r="O10" s="141">
        <f t="shared" si="2"/>
        <v>13840550.499531865</v>
      </c>
    </row>
    <row r="11" spans="1:15" ht="15" x14ac:dyDescent="0.25">
      <c r="A11" s="136">
        <v>20</v>
      </c>
      <c r="B11" s="136" t="s">
        <v>14</v>
      </c>
      <c r="C11" s="137">
        <v>59133545.219999991</v>
      </c>
      <c r="D11" s="137"/>
      <c r="E11" s="137">
        <v>59133545.219999991</v>
      </c>
      <c r="F11" s="137">
        <v>66359007.189999998</v>
      </c>
      <c r="G11" s="137"/>
      <c r="H11" s="137">
        <v>66359007.189999998</v>
      </c>
      <c r="I11" s="137">
        <f>(Taulukko2[[#This Row],[Sote-nettokustannus TP2021 (oikaisut huomioitu)]]+Taulukko2[[#This Row],[Sote-nettokustannus TP2022 (oikaisut huomioitu)]])/2</f>
        <v>62746276.204999998</v>
      </c>
      <c r="J11" s="140">
        <f t="shared" si="3"/>
        <v>64994015.362126239</v>
      </c>
      <c r="K11" s="137">
        <v>1305298.58</v>
      </c>
      <c r="L11" s="137">
        <v>1355112.1</v>
      </c>
      <c r="M11" s="137">
        <f t="shared" si="4"/>
        <v>1330205.3400000001</v>
      </c>
      <c r="N11" s="140">
        <f t="shared" si="5"/>
        <v>1365090.4225440931</v>
      </c>
      <c r="O11" s="141">
        <f t="shared" si="2"/>
        <v>66359105.784670331</v>
      </c>
    </row>
    <row r="12" spans="1:15" ht="15" x14ac:dyDescent="0.25">
      <c r="A12" s="136">
        <v>46</v>
      </c>
      <c r="B12" s="136" t="s">
        <v>15</v>
      </c>
      <c r="C12" s="137">
        <v>6019633.4899999984</v>
      </c>
      <c r="D12" s="137"/>
      <c r="E12" s="137">
        <v>6019633.4899999984</v>
      </c>
      <c r="F12" s="137">
        <v>6703051.6100000003</v>
      </c>
      <c r="G12" s="137"/>
      <c r="H12" s="137">
        <v>6703051.6100000003</v>
      </c>
      <c r="I12" s="137">
        <f>(Taulukko2[[#This Row],[Sote-nettokustannus TP2021 (oikaisut huomioitu)]]+Taulukko2[[#This Row],[Sote-nettokustannus TP2022 (oikaisut huomioitu)]])/2</f>
        <v>6361342.5499999989</v>
      </c>
      <c r="J12" s="140">
        <f t="shared" si="3"/>
        <v>6589222.8260312472</v>
      </c>
      <c r="K12" s="137">
        <v>136428.15</v>
      </c>
      <c r="L12" s="137">
        <v>153200.62</v>
      </c>
      <c r="M12" s="137">
        <f t="shared" si="4"/>
        <v>144814.38500000001</v>
      </c>
      <c r="N12" s="140">
        <f t="shared" si="5"/>
        <v>148612.19096452656</v>
      </c>
      <c r="O12" s="141">
        <f t="shared" si="2"/>
        <v>6737835.0169957737</v>
      </c>
    </row>
    <row r="13" spans="1:15" ht="15" x14ac:dyDescent="0.25">
      <c r="A13" s="136">
        <v>47</v>
      </c>
      <c r="B13" s="136" t="s">
        <v>16</v>
      </c>
      <c r="C13" s="137">
        <v>8905430.0800000001</v>
      </c>
      <c r="D13" s="137"/>
      <c r="E13" s="137">
        <v>8905430.0800000001</v>
      </c>
      <c r="F13" s="137">
        <v>9509253.1799999997</v>
      </c>
      <c r="G13" s="137"/>
      <c r="H13" s="137">
        <v>9509253.1799999997</v>
      </c>
      <c r="I13" s="137">
        <f>(Taulukko2[[#This Row],[Sote-nettokustannus TP2021 (oikaisut huomioitu)]]+Taulukko2[[#This Row],[Sote-nettokustannus TP2022 (oikaisut huomioitu)]])/2</f>
        <v>9207341.629999999</v>
      </c>
      <c r="J13" s="140">
        <f t="shared" si="3"/>
        <v>9537173.1923890412</v>
      </c>
      <c r="K13" s="137">
        <v>333251.82</v>
      </c>
      <c r="L13" s="137">
        <v>372267.76</v>
      </c>
      <c r="M13" s="137">
        <f t="shared" si="4"/>
        <v>352759.79000000004</v>
      </c>
      <c r="N13" s="140">
        <f t="shared" si="5"/>
        <v>362011.03416684945</v>
      </c>
      <c r="O13" s="141">
        <f t="shared" si="2"/>
        <v>9899184.2265558913</v>
      </c>
    </row>
    <row r="14" spans="1:15" ht="15" x14ac:dyDescent="0.25">
      <c r="A14" s="136">
        <v>49</v>
      </c>
      <c r="B14" s="136" t="s">
        <v>17</v>
      </c>
      <c r="C14" s="137">
        <v>811331334.48000002</v>
      </c>
      <c r="D14" s="137"/>
      <c r="E14" s="137">
        <v>811331334.48000002</v>
      </c>
      <c r="F14" s="137">
        <v>880202696.83000004</v>
      </c>
      <c r="G14" s="137"/>
      <c r="H14" s="137">
        <v>880202696.83000004</v>
      </c>
      <c r="I14" s="137">
        <f>(Taulukko2[[#This Row],[Sote-nettokustannus TP2021 (oikaisut huomioitu)]]+Taulukko2[[#This Row],[Sote-nettokustannus TP2022 (oikaisut huomioitu)]])/2</f>
        <v>845767015.65499997</v>
      </c>
      <c r="J14" s="140">
        <f t="shared" si="3"/>
        <v>876064648.50069332</v>
      </c>
      <c r="K14" s="137">
        <v>21524130.320000004</v>
      </c>
      <c r="L14" s="137">
        <v>10426028.449999999</v>
      </c>
      <c r="M14" s="137">
        <f t="shared" si="4"/>
        <v>15975079.385000002</v>
      </c>
      <c r="N14" s="140">
        <f t="shared" si="5"/>
        <v>16394031.216146735</v>
      </c>
      <c r="O14" s="141">
        <f t="shared" si="2"/>
        <v>892458679.71684003</v>
      </c>
    </row>
    <row r="15" spans="1:15" ht="15" x14ac:dyDescent="0.25">
      <c r="A15" s="136">
        <v>50</v>
      </c>
      <c r="B15" s="136" t="s">
        <v>18</v>
      </c>
      <c r="C15" s="137">
        <v>43836768.089999981</v>
      </c>
      <c r="D15" s="137"/>
      <c r="E15" s="137">
        <v>43836768.089999981</v>
      </c>
      <c r="F15" s="137">
        <v>47185700.25</v>
      </c>
      <c r="G15" s="137"/>
      <c r="H15" s="137">
        <v>47185700.25</v>
      </c>
      <c r="I15" s="137">
        <f>(Taulukko2[[#This Row],[Sote-nettokustannus TP2021 (oikaisut huomioitu)]]+Taulukko2[[#This Row],[Sote-nettokustannus TP2022 (oikaisut huomioitu)]])/2</f>
        <v>45511234.169999987</v>
      </c>
      <c r="J15" s="140">
        <f t="shared" si="3"/>
        <v>47141568.100874744</v>
      </c>
      <c r="K15" s="137">
        <v>1335255.3500000001</v>
      </c>
      <c r="L15" s="137">
        <v>1429674.78</v>
      </c>
      <c r="M15" s="137">
        <f t="shared" si="4"/>
        <v>1382465.0649999999</v>
      </c>
      <c r="N15" s="140">
        <f t="shared" si="5"/>
        <v>1418720.6764132348</v>
      </c>
      <c r="O15" s="141">
        <f t="shared" si="2"/>
        <v>48560288.777287982</v>
      </c>
    </row>
    <row r="16" spans="1:15" ht="15" x14ac:dyDescent="0.25">
      <c r="A16" s="136">
        <v>51</v>
      </c>
      <c r="B16" s="136" t="s">
        <v>19</v>
      </c>
      <c r="C16" s="137">
        <v>37362412.149999999</v>
      </c>
      <c r="D16" s="137"/>
      <c r="E16" s="137">
        <v>37362412.149999999</v>
      </c>
      <c r="F16" s="137">
        <v>41251674.759999998</v>
      </c>
      <c r="G16" s="137"/>
      <c r="H16" s="137">
        <v>41251674.759999998</v>
      </c>
      <c r="I16" s="137">
        <f>(Taulukko2[[#This Row],[Sote-nettokustannus TP2021 (oikaisut huomioitu)]]+Taulukko2[[#This Row],[Sote-nettokustannus TP2022 (oikaisut huomioitu)]])/2</f>
        <v>39307043.454999998</v>
      </c>
      <c r="J16" s="140">
        <f t="shared" si="3"/>
        <v>40715126.708195925</v>
      </c>
      <c r="K16" s="137">
        <v>916257.93</v>
      </c>
      <c r="L16" s="137">
        <v>965123.41</v>
      </c>
      <c r="M16" s="137">
        <f t="shared" si="4"/>
        <v>940690.67</v>
      </c>
      <c r="N16" s="140">
        <f t="shared" si="5"/>
        <v>965360.59928430757</v>
      </c>
      <c r="O16" s="141">
        <f t="shared" si="2"/>
        <v>41680487.307480231</v>
      </c>
    </row>
    <row r="17" spans="1:15" ht="15" x14ac:dyDescent="0.25">
      <c r="A17" s="136">
        <v>52</v>
      </c>
      <c r="B17" s="136" t="s">
        <v>20</v>
      </c>
      <c r="C17" s="137">
        <v>10304227.800000001</v>
      </c>
      <c r="D17" s="137"/>
      <c r="E17" s="137">
        <v>10304227.800000001</v>
      </c>
      <c r="F17" s="137">
        <v>10560414.17</v>
      </c>
      <c r="G17" s="137"/>
      <c r="H17" s="137">
        <v>10560414.17</v>
      </c>
      <c r="I17" s="137">
        <f>(Taulukko2[[#This Row],[Sote-nettokustannus TP2021 (oikaisut huomioitu)]]+Taulukko2[[#This Row],[Sote-nettokustannus TP2022 (oikaisut huomioitu)]])/2</f>
        <v>10432320.984999999</v>
      </c>
      <c r="J17" s="140">
        <f t="shared" si="3"/>
        <v>10806034.57879293</v>
      </c>
      <c r="K17" s="137">
        <v>253212.59999999998</v>
      </c>
      <c r="L17" s="137">
        <v>275317.77</v>
      </c>
      <c r="M17" s="137">
        <f t="shared" si="4"/>
        <v>264265.185</v>
      </c>
      <c r="N17" s="140">
        <f t="shared" si="5"/>
        <v>271195.62837970786</v>
      </c>
      <c r="O17" s="141">
        <f t="shared" si="2"/>
        <v>11077230.207172638</v>
      </c>
    </row>
    <row r="18" spans="1:15" ht="15" x14ac:dyDescent="0.25">
      <c r="A18" s="136">
        <v>61</v>
      </c>
      <c r="B18" s="136" t="s">
        <v>21</v>
      </c>
      <c r="C18" s="137">
        <v>69213092.780000016</v>
      </c>
      <c r="D18" s="137"/>
      <c r="E18" s="137">
        <v>69213092.780000016</v>
      </c>
      <c r="F18" s="137">
        <v>72659667.650000006</v>
      </c>
      <c r="G18" s="137"/>
      <c r="H18" s="137">
        <v>72659667.650000006</v>
      </c>
      <c r="I18" s="137">
        <f>(Taulukko2[[#This Row],[Sote-nettokustannus TP2021 (oikaisut huomioitu)]]+Taulukko2[[#This Row],[Sote-nettokustannus TP2022 (oikaisut huomioitu)]])/2</f>
        <v>70936380.215000004</v>
      </c>
      <c r="J18" s="140">
        <f t="shared" si="3"/>
        <v>73477510.766765639</v>
      </c>
      <c r="K18" s="137">
        <v>1568368.49</v>
      </c>
      <c r="L18" s="137">
        <v>1659587.27</v>
      </c>
      <c r="M18" s="137">
        <f t="shared" si="4"/>
        <v>1613977.88</v>
      </c>
      <c r="N18" s="140">
        <f t="shared" si="5"/>
        <v>1656304.9928712654</v>
      </c>
      <c r="O18" s="141">
        <f t="shared" si="2"/>
        <v>75133815.759636909</v>
      </c>
    </row>
    <row r="19" spans="1:15" ht="15" x14ac:dyDescent="0.25">
      <c r="A19" s="136">
        <v>69</v>
      </c>
      <c r="B19" s="136" t="s">
        <v>22</v>
      </c>
      <c r="C19" s="137">
        <v>31028320.499999996</v>
      </c>
      <c r="D19" s="137">
        <v>-49696.837</v>
      </c>
      <c r="E19" s="137">
        <v>30978623.662999995</v>
      </c>
      <c r="F19" s="137">
        <v>31730207.649999999</v>
      </c>
      <c r="G19" s="137">
        <v>555474.70291999995</v>
      </c>
      <c r="H19" s="137">
        <v>32285682.35292</v>
      </c>
      <c r="I19" s="137">
        <f>(Taulukko2[[#This Row],[Sote-nettokustannus TP2021 (oikaisut huomioitu)]]+Taulukko2[[#This Row],[Sote-nettokustannus TP2022 (oikaisut huomioitu)]])/2</f>
        <v>31632153.007959999</v>
      </c>
      <c r="J19" s="140">
        <f t="shared" si="3"/>
        <v>32765301.192051515</v>
      </c>
      <c r="K19" s="137">
        <v>879801.45</v>
      </c>
      <c r="L19" s="137">
        <v>1069363.3600000001</v>
      </c>
      <c r="M19" s="137">
        <f t="shared" si="4"/>
        <v>974582.40500000003</v>
      </c>
      <c r="N19" s="140">
        <f t="shared" si="5"/>
        <v>1000141.1564364105</v>
      </c>
      <c r="O19" s="141">
        <f t="shared" si="2"/>
        <v>33765442.348487929</v>
      </c>
    </row>
    <row r="20" spans="1:15" ht="15" x14ac:dyDescent="0.25">
      <c r="A20" s="136">
        <v>71</v>
      </c>
      <c r="B20" s="136" t="s">
        <v>23</v>
      </c>
      <c r="C20" s="137">
        <v>27650953.670000006</v>
      </c>
      <c r="D20" s="137">
        <v>-47081.214000000007</v>
      </c>
      <c r="E20" s="137">
        <v>27603872.456000004</v>
      </c>
      <c r="F20" s="137">
        <v>29783944.850000001</v>
      </c>
      <c r="G20" s="137">
        <v>526239.19224</v>
      </c>
      <c r="H20" s="137">
        <v>30310184.042240001</v>
      </c>
      <c r="I20" s="137">
        <f>(Taulukko2[[#This Row],[Sote-nettokustannus TP2021 (oikaisut huomioitu)]]+Taulukko2[[#This Row],[Sote-nettokustannus TP2022 (oikaisut huomioitu)]])/2</f>
        <v>28957028.249120004</v>
      </c>
      <c r="J20" s="140">
        <f t="shared" si="3"/>
        <v>29994346.321301814</v>
      </c>
      <c r="K20" s="137">
        <v>855597.52</v>
      </c>
      <c r="L20" s="137">
        <v>1063439.28</v>
      </c>
      <c r="M20" s="137">
        <f t="shared" si="4"/>
        <v>959518.4</v>
      </c>
      <c r="N20" s="140">
        <f t="shared" si="5"/>
        <v>984682.09283751051</v>
      </c>
      <c r="O20" s="141">
        <f t="shared" si="2"/>
        <v>30979028.414139323</v>
      </c>
    </row>
    <row r="21" spans="1:15" ht="15" x14ac:dyDescent="0.25">
      <c r="A21" s="136">
        <v>72</v>
      </c>
      <c r="B21" s="136" t="s">
        <v>24</v>
      </c>
      <c r="C21" s="137">
        <v>4310935.78</v>
      </c>
      <c r="D21" s="137">
        <v>-7846.8690000000006</v>
      </c>
      <c r="E21" s="137">
        <v>4303088.9110000003</v>
      </c>
      <c r="F21" s="137">
        <v>5072814.4000000004</v>
      </c>
      <c r="G21" s="137">
        <v>87706.532040000006</v>
      </c>
      <c r="H21" s="137">
        <v>5160520.9320400003</v>
      </c>
      <c r="I21" s="137">
        <f>(Taulukko2[[#This Row],[Sote-nettokustannus TP2021 (oikaisut huomioitu)]]+Taulukko2[[#This Row],[Sote-nettokustannus TP2022 (oikaisut huomioitu)]])/2</f>
        <v>4731804.9215200003</v>
      </c>
      <c r="J21" s="140">
        <f t="shared" si="3"/>
        <v>4901310.8085504025</v>
      </c>
      <c r="K21" s="137">
        <v>66739.320000000007</v>
      </c>
      <c r="L21" s="137">
        <v>66983.740000000005</v>
      </c>
      <c r="M21" s="137">
        <f t="shared" si="4"/>
        <v>66861.53</v>
      </c>
      <c r="N21" s="140">
        <f t="shared" si="5"/>
        <v>68614.99611755021</v>
      </c>
      <c r="O21" s="141">
        <f t="shared" si="2"/>
        <v>4969925.8046679525</v>
      </c>
    </row>
    <row r="22" spans="1:15" ht="15" x14ac:dyDescent="0.25">
      <c r="A22" s="136">
        <v>74</v>
      </c>
      <c r="B22" s="136" t="s">
        <v>25</v>
      </c>
      <c r="C22" s="137">
        <v>5228563.68</v>
      </c>
      <c r="D22" s="137"/>
      <c r="E22" s="137">
        <v>5228563.68</v>
      </c>
      <c r="F22" s="137">
        <v>5163311.3</v>
      </c>
      <c r="G22" s="137"/>
      <c r="H22" s="137">
        <v>5163311.3</v>
      </c>
      <c r="I22" s="137">
        <f>(Taulukko2[[#This Row],[Sote-nettokustannus TP2021 (oikaisut huomioitu)]]+Taulukko2[[#This Row],[Sote-nettokustannus TP2022 (oikaisut huomioitu)]])/2</f>
        <v>5195937.49</v>
      </c>
      <c r="J22" s="140">
        <f t="shared" si="3"/>
        <v>5382069.8449479835</v>
      </c>
      <c r="K22" s="137">
        <v>146520.79</v>
      </c>
      <c r="L22" s="137">
        <v>162139.21</v>
      </c>
      <c r="M22" s="137">
        <f t="shared" si="4"/>
        <v>154330</v>
      </c>
      <c r="N22" s="140">
        <f t="shared" si="5"/>
        <v>158377.35616910836</v>
      </c>
      <c r="O22" s="141">
        <f t="shared" si="2"/>
        <v>5540447.2011170918</v>
      </c>
    </row>
    <row r="23" spans="1:15" ht="15" x14ac:dyDescent="0.25">
      <c r="A23" s="136">
        <v>75</v>
      </c>
      <c r="B23" s="136" t="s">
        <v>26</v>
      </c>
      <c r="C23" s="137">
        <v>88256369.130000025</v>
      </c>
      <c r="D23" s="137"/>
      <c r="E23" s="137">
        <v>88256369.130000025</v>
      </c>
      <c r="F23" s="137">
        <v>93666463.629999995</v>
      </c>
      <c r="G23" s="137"/>
      <c r="H23" s="137">
        <v>93666463.629999995</v>
      </c>
      <c r="I23" s="137">
        <f>(Taulukko2[[#This Row],[Sote-nettokustannus TP2021 (oikaisut huomioitu)]]+Taulukko2[[#This Row],[Sote-nettokustannus TP2022 (oikaisut huomioitu)]])/2</f>
        <v>90961416.38000001</v>
      </c>
      <c r="J23" s="140">
        <f t="shared" si="3"/>
        <v>94219897.197522983</v>
      </c>
      <c r="K23" s="137">
        <v>2650532.6800000002</v>
      </c>
      <c r="L23" s="137">
        <v>3186632.74</v>
      </c>
      <c r="M23" s="137">
        <f t="shared" si="4"/>
        <v>2918582.71</v>
      </c>
      <c r="N23" s="140">
        <f t="shared" si="5"/>
        <v>2995123.523428183</v>
      </c>
      <c r="O23" s="141">
        <f t="shared" si="2"/>
        <v>97215020.72095117</v>
      </c>
    </row>
    <row r="24" spans="1:15" ht="15" x14ac:dyDescent="0.25">
      <c r="A24" s="136">
        <v>77</v>
      </c>
      <c r="B24" s="136" t="s">
        <v>27</v>
      </c>
      <c r="C24" s="137">
        <v>22331641.080000002</v>
      </c>
      <c r="D24" s="137"/>
      <c r="E24" s="137">
        <v>22331641.080000002</v>
      </c>
      <c r="F24" s="137">
        <v>23844083.710000001</v>
      </c>
      <c r="G24" s="137"/>
      <c r="H24" s="137">
        <v>23844083.710000001</v>
      </c>
      <c r="I24" s="137">
        <f>(Taulukko2[[#This Row],[Sote-nettokustannus TP2021 (oikaisut huomioitu)]]+Taulukko2[[#This Row],[Sote-nettokustannus TP2022 (oikaisut huomioitu)]])/2</f>
        <v>23087862.395000003</v>
      </c>
      <c r="J24" s="140">
        <f t="shared" si="3"/>
        <v>23914931.274594303</v>
      </c>
      <c r="K24" s="137">
        <v>463383.08</v>
      </c>
      <c r="L24" s="137">
        <v>471927.53</v>
      </c>
      <c r="M24" s="137">
        <f t="shared" si="4"/>
        <v>467655.30500000005</v>
      </c>
      <c r="N24" s="140">
        <f t="shared" si="5"/>
        <v>479919.72270043421</v>
      </c>
      <c r="O24" s="141">
        <f t="shared" si="2"/>
        <v>24394850.997294739</v>
      </c>
    </row>
    <row r="25" spans="1:15" ht="15" x14ac:dyDescent="0.25">
      <c r="A25" s="136">
        <v>78</v>
      </c>
      <c r="B25" s="136" t="s">
        <v>28</v>
      </c>
      <c r="C25" s="137">
        <v>34935866.499999993</v>
      </c>
      <c r="D25" s="137"/>
      <c r="E25" s="137">
        <v>34935866.499999993</v>
      </c>
      <c r="F25" s="137">
        <v>38509932.229999997</v>
      </c>
      <c r="G25" s="137"/>
      <c r="H25" s="137">
        <v>38509932.229999997</v>
      </c>
      <c r="I25" s="137">
        <f>(Taulukko2[[#This Row],[Sote-nettokustannus TP2021 (oikaisut huomioitu)]]+Taulukko2[[#This Row],[Sote-nettokustannus TP2022 (oikaisut huomioitu)]])/2</f>
        <v>36722899.364999995</v>
      </c>
      <c r="J25" s="140">
        <f t="shared" si="3"/>
        <v>38038411.676778257</v>
      </c>
      <c r="K25" s="137">
        <v>747346.57000000007</v>
      </c>
      <c r="L25" s="137">
        <v>761484.55</v>
      </c>
      <c r="M25" s="137">
        <f t="shared" si="4"/>
        <v>754415.56</v>
      </c>
      <c r="N25" s="140">
        <f t="shared" si="5"/>
        <v>774200.36185859749</v>
      </c>
      <c r="O25" s="141">
        <f t="shared" si="2"/>
        <v>38812612.038636856</v>
      </c>
    </row>
    <row r="26" spans="1:15" ht="15" x14ac:dyDescent="0.25">
      <c r="A26" s="136">
        <v>79</v>
      </c>
      <c r="B26" s="136" t="s">
        <v>29</v>
      </c>
      <c r="C26" s="137">
        <v>31293049.360000007</v>
      </c>
      <c r="D26" s="137"/>
      <c r="E26" s="137">
        <v>31293049.360000007</v>
      </c>
      <c r="F26" s="137">
        <v>32706770.140000001</v>
      </c>
      <c r="G26" s="137"/>
      <c r="H26" s="137">
        <v>32706770.140000001</v>
      </c>
      <c r="I26" s="137">
        <f>(Taulukko2[[#This Row],[Sote-nettokustannus TP2021 (oikaisut huomioitu)]]+Taulukko2[[#This Row],[Sote-nettokustannus TP2022 (oikaisut huomioitu)]])/2</f>
        <v>31999909.750000004</v>
      </c>
      <c r="J26" s="140">
        <f t="shared" si="3"/>
        <v>33146231.962565813</v>
      </c>
      <c r="K26" s="137">
        <v>717850.42</v>
      </c>
      <c r="L26" s="137">
        <v>736986.37</v>
      </c>
      <c r="M26" s="137">
        <f t="shared" si="4"/>
        <v>727418.39500000002</v>
      </c>
      <c r="N26" s="140">
        <f t="shared" si="5"/>
        <v>746495.18712418946</v>
      </c>
      <c r="O26" s="141">
        <f t="shared" si="2"/>
        <v>33892727.149690002</v>
      </c>
    </row>
    <row r="27" spans="1:15" ht="15" x14ac:dyDescent="0.25">
      <c r="A27" s="136">
        <v>81</v>
      </c>
      <c r="B27" s="136" t="s">
        <v>30</v>
      </c>
      <c r="C27" s="137">
        <v>12942876.599999998</v>
      </c>
      <c r="D27" s="137">
        <v>3903.486370908</v>
      </c>
      <c r="E27" s="137">
        <v>12946780.086370906</v>
      </c>
      <c r="F27" s="137">
        <v>14466845.939999999</v>
      </c>
      <c r="G27" s="137">
        <v>392107.74236099998</v>
      </c>
      <c r="H27" s="137">
        <v>14858953.682360999</v>
      </c>
      <c r="I27" s="137">
        <f>(Taulukko2[[#This Row],[Sote-nettokustannus TP2021 (oikaisut huomioitu)]]+Taulukko2[[#This Row],[Sote-nettokustannus TP2022 (oikaisut huomioitu)]])/2</f>
        <v>13902866.884365954</v>
      </c>
      <c r="J27" s="140">
        <f t="shared" si="3"/>
        <v>14400904.699234925</v>
      </c>
      <c r="K27" s="137">
        <v>268719.94</v>
      </c>
      <c r="L27" s="137">
        <v>280845.36</v>
      </c>
      <c r="M27" s="137">
        <f t="shared" si="4"/>
        <v>274782.65000000002</v>
      </c>
      <c r="N27" s="140">
        <f t="shared" si="5"/>
        <v>281988.91743757826</v>
      </c>
      <c r="O27" s="141">
        <f t="shared" si="2"/>
        <v>14682893.616672503</v>
      </c>
    </row>
    <row r="28" spans="1:15" ht="15" x14ac:dyDescent="0.25">
      <c r="A28" s="136">
        <v>82</v>
      </c>
      <c r="B28" s="136" t="s">
        <v>31</v>
      </c>
      <c r="C28" s="137">
        <v>28123839.620000008</v>
      </c>
      <c r="D28" s="137"/>
      <c r="E28" s="137">
        <v>28123839.620000008</v>
      </c>
      <c r="F28" s="137">
        <v>31740339.859999999</v>
      </c>
      <c r="G28" s="137"/>
      <c r="H28" s="137">
        <v>31740339.859999999</v>
      </c>
      <c r="I28" s="137">
        <f>(Taulukko2[[#This Row],[Sote-nettokustannus TP2021 (oikaisut huomioitu)]]+Taulukko2[[#This Row],[Sote-nettokustannus TP2022 (oikaisut huomioitu)]])/2</f>
        <v>29932089.740000002</v>
      </c>
      <c r="J28" s="140">
        <f t="shared" si="3"/>
        <v>31004337.118368782</v>
      </c>
      <c r="K28" s="137">
        <v>708639.96</v>
      </c>
      <c r="L28" s="137">
        <v>768381</v>
      </c>
      <c r="M28" s="137">
        <f t="shared" si="4"/>
        <v>738510.48</v>
      </c>
      <c r="N28" s="140">
        <f t="shared" si="5"/>
        <v>757878.16578487121</v>
      </c>
      <c r="O28" s="141">
        <f t="shared" si="2"/>
        <v>31762215.284153655</v>
      </c>
    </row>
    <row r="29" spans="1:15" ht="15" x14ac:dyDescent="0.25">
      <c r="A29" s="136">
        <v>86</v>
      </c>
      <c r="B29" s="136" t="s">
        <v>32</v>
      </c>
      <c r="C29" s="137">
        <v>27616935.219999999</v>
      </c>
      <c r="D29" s="137"/>
      <c r="E29" s="137">
        <v>27616935.219999999</v>
      </c>
      <c r="F29" s="137">
        <v>30516345.859999999</v>
      </c>
      <c r="G29" s="137"/>
      <c r="H29" s="137">
        <v>30516345.859999999</v>
      </c>
      <c r="I29" s="137">
        <f>(Taulukko2[[#This Row],[Sote-nettokustannus TP2021 (oikaisut huomioitu)]]+Taulukko2[[#This Row],[Sote-nettokustannus TP2022 (oikaisut huomioitu)]])/2</f>
        <v>29066640.539999999</v>
      </c>
      <c r="J29" s="140">
        <f t="shared" si="3"/>
        <v>30107885.217124999</v>
      </c>
      <c r="K29" s="137">
        <v>681815.22</v>
      </c>
      <c r="L29" s="137">
        <v>760736.35</v>
      </c>
      <c r="M29" s="137">
        <f t="shared" si="4"/>
        <v>721275.78499999992</v>
      </c>
      <c r="N29" s="140">
        <f t="shared" si="5"/>
        <v>740191.4851104659</v>
      </c>
      <c r="O29" s="141">
        <f t="shared" si="2"/>
        <v>30848076.702235464</v>
      </c>
    </row>
    <row r="30" spans="1:15" ht="15" x14ac:dyDescent="0.25">
      <c r="A30" s="136">
        <v>90</v>
      </c>
      <c r="B30" s="136" t="s">
        <v>33</v>
      </c>
      <c r="C30" s="137">
        <v>17596153.150000002</v>
      </c>
      <c r="D30" s="137">
        <v>592691.09725281794</v>
      </c>
      <c r="E30" s="137">
        <v>18188844.247252822</v>
      </c>
      <c r="F30" s="137">
        <v>19483304.109999999</v>
      </c>
      <c r="G30" s="137">
        <v>-298733.72884353739</v>
      </c>
      <c r="H30" s="137">
        <v>19184570.381156463</v>
      </c>
      <c r="I30" s="137">
        <f>(Taulukko2[[#This Row],[Sote-nettokustannus TP2021 (oikaisut huomioitu)]]+Taulukko2[[#This Row],[Sote-nettokustannus TP2022 (oikaisut huomioitu)]])/2</f>
        <v>18686707.314204641</v>
      </c>
      <c r="J30" s="140">
        <f t="shared" si="3"/>
        <v>19356115.066955842</v>
      </c>
      <c r="K30" s="137">
        <v>317780.81</v>
      </c>
      <c r="L30" s="137">
        <v>329208</v>
      </c>
      <c r="M30" s="137">
        <f t="shared" si="4"/>
        <v>323494.40500000003</v>
      </c>
      <c r="N30" s="140">
        <f t="shared" si="5"/>
        <v>331978.15459987556</v>
      </c>
      <c r="O30" s="141">
        <f t="shared" si="2"/>
        <v>19688093.221555717</v>
      </c>
    </row>
    <row r="31" spans="1:15" ht="15" x14ac:dyDescent="0.25">
      <c r="A31" s="136">
        <v>91</v>
      </c>
      <c r="B31" s="136" t="s">
        <v>34</v>
      </c>
      <c r="C31" s="137">
        <v>2266768046.0500002</v>
      </c>
      <c r="D31" s="137"/>
      <c r="E31" s="137">
        <v>2266768046.0500002</v>
      </c>
      <c r="F31" s="137">
        <v>2409317168.6300001</v>
      </c>
      <c r="G31" s="137"/>
      <c r="H31" s="137">
        <v>2409317168.6300001</v>
      </c>
      <c r="I31" s="137">
        <f>(Taulukko2[[#This Row],[Sote-nettokustannus TP2021 (oikaisut huomioitu)]]+Taulukko2[[#This Row],[Sote-nettokustannus TP2022 (oikaisut huomioitu)]])/2</f>
        <v>2338042607.3400002</v>
      </c>
      <c r="J31" s="140">
        <f t="shared" si="3"/>
        <v>2421797536.5150466</v>
      </c>
      <c r="K31" s="137">
        <v>44093601.219999999</v>
      </c>
      <c r="L31" s="137">
        <v>48105824.630000003</v>
      </c>
      <c r="M31" s="137">
        <f t="shared" si="4"/>
        <v>46099712.924999997</v>
      </c>
      <c r="N31" s="140">
        <f t="shared" si="5"/>
        <v>47308693.405147232</v>
      </c>
      <c r="O31" s="141">
        <f t="shared" si="2"/>
        <v>2469106229.9201937</v>
      </c>
    </row>
    <row r="32" spans="1:15" ht="15" x14ac:dyDescent="0.25">
      <c r="A32" s="136">
        <v>92</v>
      </c>
      <c r="B32" s="136" t="s">
        <v>35</v>
      </c>
      <c r="C32" s="137">
        <v>722789642.8599999</v>
      </c>
      <c r="D32" s="137"/>
      <c r="E32" s="137">
        <v>722789642.8599999</v>
      </c>
      <c r="F32" s="137">
        <v>805001750.72000003</v>
      </c>
      <c r="G32" s="137"/>
      <c r="H32" s="137">
        <v>805001750.72000003</v>
      </c>
      <c r="I32" s="137">
        <f>(Taulukko2[[#This Row],[Sote-nettokustannus TP2021 (oikaisut huomioitu)]]+Taulukko2[[#This Row],[Sote-nettokustannus TP2022 (oikaisut huomioitu)]])/2</f>
        <v>763895696.78999996</v>
      </c>
      <c r="J32" s="140">
        <f t="shared" si="3"/>
        <v>791260480.3832978</v>
      </c>
      <c r="K32" s="137">
        <v>9918714.5800000019</v>
      </c>
      <c r="L32" s="137">
        <v>11967285.57</v>
      </c>
      <c r="M32" s="137">
        <f t="shared" si="4"/>
        <v>10943000.075000001</v>
      </c>
      <c r="N32" s="140">
        <f t="shared" si="5"/>
        <v>11229983.933369108</v>
      </c>
      <c r="O32" s="141">
        <f t="shared" si="2"/>
        <v>802490464.31666696</v>
      </c>
    </row>
    <row r="33" spans="1:15" ht="15" x14ac:dyDescent="0.25">
      <c r="A33" s="136">
        <v>97</v>
      </c>
      <c r="B33" s="136" t="s">
        <v>36</v>
      </c>
      <c r="C33" s="137">
        <v>10963401.5</v>
      </c>
      <c r="D33" s="137">
        <v>115764.85</v>
      </c>
      <c r="E33" s="137">
        <v>11079166.35</v>
      </c>
      <c r="F33" s="137">
        <v>10836721.189999999</v>
      </c>
      <c r="G33" s="137">
        <v>-178995.06</v>
      </c>
      <c r="H33" s="137">
        <v>10657726.129999999</v>
      </c>
      <c r="I33" s="137">
        <f>(Taulukko2[[#This Row],[Sote-nettokustannus TP2021 (oikaisut huomioitu)]]+Taulukko2[[#This Row],[Sote-nettokustannus TP2022 (oikaisut huomioitu)]])/2</f>
        <v>10868446.239999998</v>
      </c>
      <c r="J33" s="140">
        <f t="shared" si="3"/>
        <v>11257783.004957261</v>
      </c>
      <c r="K33" s="137">
        <v>208935.67</v>
      </c>
      <c r="L33" s="137">
        <v>223544.95</v>
      </c>
      <c r="M33" s="137">
        <f t="shared" si="4"/>
        <v>216240.31</v>
      </c>
      <c r="N33" s="140">
        <f t="shared" si="5"/>
        <v>221911.28487648806</v>
      </c>
      <c r="O33" s="141">
        <f t="shared" si="2"/>
        <v>11479694.289833749</v>
      </c>
    </row>
    <row r="34" spans="1:15" ht="15" x14ac:dyDescent="0.25">
      <c r="A34" s="136">
        <v>98</v>
      </c>
      <c r="B34" s="136" t="s">
        <v>37</v>
      </c>
      <c r="C34" s="137">
        <v>74747182.010000005</v>
      </c>
      <c r="D34" s="137">
        <v>21729.103269065501</v>
      </c>
      <c r="E34" s="137">
        <v>74768911.113269076</v>
      </c>
      <c r="F34" s="137">
        <v>80626107.540000007</v>
      </c>
      <c r="G34" s="137">
        <v>2182702.5424916251</v>
      </c>
      <c r="H34" s="137">
        <v>82808810.082491636</v>
      </c>
      <c r="I34" s="137">
        <f>(Taulukko2[[#This Row],[Sote-nettokustannus TP2021 (oikaisut huomioitu)]]+Taulukko2[[#This Row],[Sote-nettokustannus TP2022 (oikaisut huomioitu)]])/2</f>
        <v>78788860.597880363</v>
      </c>
      <c r="J34" s="140">
        <f t="shared" si="3"/>
        <v>81611287.964448214</v>
      </c>
      <c r="K34" s="137">
        <v>2365657.4</v>
      </c>
      <c r="L34" s="137">
        <v>2442549.66</v>
      </c>
      <c r="M34" s="137">
        <f t="shared" si="4"/>
        <v>2404103.5300000003</v>
      </c>
      <c r="N34" s="140">
        <f t="shared" si="5"/>
        <v>2467151.9538535653</v>
      </c>
      <c r="O34" s="141">
        <f t="shared" si="2"/>
        <v>84078439.918301776</v>
      </c>
    </row>
    <row r="35" spans="1:15" ht="15" x14ac:dyDescent="0.25">
      <c r="A35" s="136">
        <v>102</v>
      </c>
      <c r="B35" s="136" t="s">
        <v>38</v>
      </c>
      <c r="C35" s="137">
        <v>36966321.560000002</v>
      </c>
      <c r="D35" s="137"/>
      <c r="E35" s="137">
        <v>36966321.560000002</v>
      </c>
      <c r="F35" s="137">
        <v>40817113.32</v>
      </c>
      <c r="G35" s="137"/>
      <c r="H35" s="137">
        <v>40817113.32</v>
      </c>
      <c r="I35" s="137">
        <f>(Taulukko2[[#This Row],[Sote-nettokustannus TP2021 (oikaisut huomioitu)]]+Taulukko2[[#This Row],[Sote-nettokustannus TP2022 (oikaisut huomioitu)]])/2</f>
        <v>38891717.439999998</v>
      </c>
      <c r="J35" s="140">
        <f t="shared" si="3"/>
        <v>40284922.606345974</v>
      </c>
      <c r="K35" s="137">
        <v>1147856.8700000001</v>
      </c>
      <c r="L35" s="137">
        <v>1179551.33</v>
      </c>
      <c r="M35" s="137">
        <f t="shared" si="4"/>
        <v>1163704.1000000001</v>
      </c>
      <c r="N35" s="140">
        <f t="shared" si="5"/>
        <v>1194222.6315113828</v>
      </c>
      <c r="O35" s="141">
        <f t="shared" si="2"/>
        <v>41479145.237857357</v>
      </c>
    </row>
    <row r="36" spans="1:15" ht="15" x14ac:dyDescent="0.25">
      <c r="A36" s="136">
        <v>103</v>
      </c>
      <c r="B36" s="136" t="s">
        <v>39</v>
      </c>
      <c r="C36" s="137">
        <v>8106752</v>
      </c>
      <c r="D36" s="137"/>
      <c r="E36" s="137">
        <v>8106752</v>
      </c>
      <c r="F36" s="137">
        <v>8470383.2599999998</v>
      </c>
      <c r="G36" s="137"/>
      <c r="H36" s="137">
        <v>8470383.2599999998</v>
      </c>
      <c r="I36" s="137">
        <f>(Taulukko2[[#This Row],[Sote-nettokustannus TP2021 (oikaisut huomioitu)]]+Taulukko2[[#This Row],[Sote-nettokustannus TP2022 (oikaisut huomioitu)]])/2</f>
        <v>8288567.6299999999</v>
      </c>
      <c r="J36" s="140">
        <f t="shared" si="3"/>
        <v>8585486.2544227745</v>
      </c>
      <c r="K36" s="137">
        <v>197647.31</v>
      </c>
      <c r="L36" s="137">
        <v>217008.54</v>
      </c>
      <c r="M36" s="137">
        <f t="shared" si="4"/>
        <v>207327.92499999999</v>
      </c>
      <c r="N36" s="140">
        <f t="shared" si="5"/>
        <v>212765.16958159258</v>
      </c>
      <c r="O36" s="141">
        <f t="shared" si="2"/>
        <v>8798251.4240043666</v>
      </c>
    </row>
    <row r="37" spans="1:15" ht="15" x14ac:dyDescent="0.25">
      <c r="A37" s="136">
        <v>105</v>
      </c>
      <c r="B37" s="136" t="s">
        <v>40</v>
      </c>
      <c r="C37" s="137">
        <v>12728564.75</v>
      </c>
      <c r="D37" s="137">
        <v>-12161.592161850058</v>
      </c>
      <c r="E37" s="137">
        <v>12716403.157838151</v>
      </c>
      <c r="F37" s="137">
        <v>12757451.5</v>
      </c>
      <c r="G37" s="137">
        <v>30718.254775390989</v>
      </c>
      <c r="H37" s="137">
        <v>12788169.754775392</v>
      </c>
      <c r="I37" s="137">
        <f>(Taulukko2[[#This Row],[Sote-nettokustannus TP2021 (oikaisut huomioitu)]]+Taulukko2[[#This Row],[Sote-nettokustannus TP2022 (oikaisut huomioitu)]])/2</f>
        <v>12752286.45630677</v>
      </c>
      <c r="J37" s="140">
        <f t="shared" si="3"/>
        <v>13209107.407992942</v>
      </c>
      <c r="K37" s="137">
        <v>307997.19</v>
      </c>
      <c r="L37" s="137">
        <v>297797.96000000002</v>
      </c>
      <c r="M37" s="137">
        <f t="shared" si="4"/>
        <v>302897.57500000001</v>
      </c>
      <c r="N37" s="140">
        <f t="shared" si="5"/>
        <v>310841.16580401879</v>
      </c>
      <c r="O37" s="141">
        <f t="shared" si="2"/>
        <v>13519948.573796961</v>
      </c>
    </row>
    <row r="38" spans="1:15" ht="15" x14ac:dyDescent="0.25">
      <c r="A38" s="136">
        <v>106</v>
      </c>
      <c r="B38" s="136" t="s">
        <v>41</v>
      </c>
      <c r="C38" s="137">
        <v>168649903.75999996</v>
      </c>
      <c r="D38" s="137"/>
      <c r="E38" s="137">
        <v>168649903.75999996</v>
      </c>
      <c r="F38" s="137">
        <v>189513446.74000001</v>
      </c>
      <c r="G38" s="137"/>
      <c r="H38" s="137">
        <v>189513446.74000001</v>
      </c>
      <c r="I38" s="137">
        <f>(Taulukko2[[#This Row],[Sote-nettokustannus TP2021 (oikaisut huomioitu)]]+Taulukko2[[#This Row],[Sote-nettokustannus TP2022 (oikaisut huomioitu)]])/2</f>
        <v>179081675.25</v>
      </c>
      <c r="J38" s="140">
        <f t="shared" si="3"/>
        <v>185496859.03665337</v>
      </c>
      <c r="K38" s="137">
        <v>3486302.3899999997</v>
      </c>
      <c r="L38" s="137">
        <v>2770880.67</v>
      </c>
      <c r="M38" s="137">
        <f t="shared" si="4"/>
        <v>3128591.53</v>
      </c>
      <c r="N38" s="140">
        <f t="shared" si="5"/>
        <v>3210639.8953830469</v>
      </c>
      <c r="O38" s="141">
        <f t="shared" si="2"/>
        <v>188707498.93203643</v>
      </c>
    </row>
    <row r="39" spans="1:15" ht="15" x14ac:dyDescent="0.25">
      <c r="A39" s="136">
        <v>108</v>
      </c>
      <c r="B39" s="136" t="s">
        <v>42</v>
      </c>
      <c r="C39" s="137">
        <v>35998907.240000002</v>
      </c>
      <c r="D39" s="137"/>
      <c r="E39" s="137">
        <v>35998907.240000002</v>
      </c>
      <c r="F39" s="137">
        <v>37691957.329999998</v>
      </c>
      <c r="G39" s="137"/>
      <c r="H39" s="137">
        <v>37691957.329999998</v>
      </c>
      <c r="I39" s="137">
        <f>(Taulukko2[[#This Row],[Sote-nettokustannus TP2021 (oikaisut huomioitu)]]+Taulukko2[[#This Row],[Sote-nettokustannus TP2022 (oikaisut huomioitu)]])/2</f>
        <v>36845432.284999996</v>
      </c>
      <c r="J39" s="140">
        <f t="shared" si="3"/>
        <v>38165334.053156853</v>
      </c>
      <c r="K39" s="137">
        <v>783768</v>
      </c>
      <c r="L39" s="137">
        <v>819524.68</v>
      </c>
      <c r="M39" s="137">
        <f t="shared" si="4"/>
        <v>801646.34000000008</v>
      </c>
      <c r="N39" s="140">
        <f t="shared" si="5"/>
        <v>822669.78495329584</v>
      </c>
      <c r="O39" s="141">
        <f t="shared" si="2"/>
        <v>38988003.838110149</v>
      </c>
    </row>
    <row r="40" spans="1:15" ht="15" x14ac:dyDescent="0.25">
      <c r="A40" s="136">
        <v>109</v>
      </c>
      <c r="B40" s="136" t="s">
        <v>43</v>
      </c>
      <c r="C40" s="137">
        <v>254504419.87000006</v>
      </c>
      <c r="D40" s="137"/>
      <c r="E40" s="137">
        <v>254504419.87000006</v>
      </c>
      <c r="F40" s="137">
        <v>267850928.41000003</v>
      </c>
      <c r="G40" s="137"/>
      <c r="H40" s="137">
        <v>267850928.41000003</v>
      </c>
      <c r="I40" s="137">
        <f>(Taulukko2[[#This Row],[Sote-nettokustannus TP2021 (oikaisut huomioitu)]]+Taulukko2[[#This Row],[Sote-nettokustannus TP2022 (oikaisut huomioitu)]])/2</f>
        <v>261177674.14000005</v>
      </c>
      <c r="J40" s="140">
        <f t="shared" si="3"/>
        <v>270533755.81747901</v>
      </c>
      <c r="K40" s="137">
        <v>4939575.7500000009</v>
      </c>
      <c r="L40" s="137">
        <v>4762642.88</v>
      </c>
      <c r="M40" s="137">
        <f t="shared" si="4"/>
        <v>4851109.3150000004</v>
      </c>
      <c r="N40" s="140">
        <f t="shared" si="5"/>
        <v>4978331.2887775181</v>
      </c>
      <c r="O40" s="141">
        <f t="shared" si="2"/>
        <v>275512087.10625654</v>
      </c>
    </row>
    <row r="41" spans="1:15" ht="15" x14ac:dyDescent="0.25">
      <c r="A41" s="136">
        <v>111</v>
      </c>
      <c r="B41" s="136" t="s">
        <v>44</v>
      </c>
      <c r="C41" s="137">
        <v>76532263.310000017</v>
      </c>
      <c r="D41" s="137">
        <v>7213.4631590625004</v>
      </c>
      <c r="E41" s="137">
        <v>76539476.773159087</v>
      </c>
      <c r="F41" s="137">
        <v>81923195.189999998</v>
      </c>
      <c r="G41" s="137">
        <v>724597.06148437504</v>
      </c>
      <c r="H41" s="137">
        <v>82647792.251484379</v>
      </c>
      <c r="I41" s="137">
        <f>(Taulukko2[[#This Row],[Sote-nettokustannus TP2021 (oikaisut huomioitu)]]+Taulukko2[[#This Row],[Sote-nettokustannus TP2022 (oikaisut huomioitu)]])/2</f>
        <v>79593634.51232174</v>
      </c>
      <c r="J41" s="140">
        <f t="shared" si="3"/>
        <v>82444891.029391095</v>
      </c>
      <c r="K41" s="137">
        <v>2253614.91</v>
      </c>
      <c r="L41" s="137">
        <v>2108328.35</v>
      </c>
      <c r="M41" s="137">
        <f t="shared" si="4"/>
        <v>2180971.63</v>
      </c>
      <c r="N41" s="140">
        <f t="shared" si="5"/>
        <v>2238168.3447108846</v>
      </c>
      <c r="O41" s="141">
        <f t="shared" si="2"/>
        <v>84683059.374101982</v>
      </c>
    </row>
    <row r="42" spans="1:15" ht="15" x14ac:dyDescent="0.25">
      <c r="A42" s="136">
        <v>139</v>
      </c>
      <c r="B42" s="136" t="s">
        <v>45</v>
      </c>
      <c r="C42" s="137">
        <v>36358037.780000009</v>
      </c>
      <c r="D42" s="137">
        <v>-70621.821000000011</v>
      </c>
      <c r="E42" s="137">
        <v>36287415.959000006</v>
      </c>
      <c r="F42" s="137">
        <v>37573914.780000001</v>
      </c>
      <c r="G42" s="137">
        <v>789358.78836000012</v>
      </c>
      <c r="H42" s="137">
        <v>38363273.568360001</v>
      </c>
      <c r="I42" s="137">
        <f>(Taulukko2[[#This Row],[Sote-nettokustannus TP2021 (oikaisut huomioitu)]]+Taulukko2[[#This Row],[Sote-nettokustannus TP2022 (oikaisut huomioitu)]])/2</f>
        <v>37325344.763680004</v>
      </c>
      <c r="J42" s="140">
        <f t="shared" si="3"/>
        <v>38662438.278272912</v>
      </c>
      <c r="K42" s="137">
        <v>830678.24</v>
      </c>
      <c r="L42" s="137">
        <v>775489.21</v>
      </c>
      <c r="M42" s="137">
        <f t="shared" si="4"/>
        <v>803083.72499999998</v>
      </c>
      <c r="N42" s="140">
        <f t="shared" si="5"/>
        <v>824144.86585848033</v>
      </c>
      <c r="O42" s="141">
        <f t="shared" si="2"/>
        <v>39486583.144131392</v>
      </c>
    </row>
    <row r="43" spans="1:15" ht="15" x14ac:dyDescent="0.25">
      <c r="A43" s="136">
        <v>140</v>
      </c>
      <c r="B43" s="136" t="s">
        <v>46</v>
      </c>
      <c r="C43" s="137">
        <v>80402126.450000003</v>
      </c>
      <c r="D43" s="137"/>
      <c r="E43" s="137">
        <v>80402126.450000003</v>
      </c>
      <c r="F43" s="137">
        <v>86501664.140000001</v>
      </c>
      <c r="G43" s="137"/>
      <c r="H43" s="137">
        <v>86501664.140000001</v>
      </c>
      <c r="I43" s="137">
        <f>(Taulukko2[[#This Row],[Sote-nettokustannus TP2021 (oikaisut huomioitu)]]+Taulukko2[[#This Row],[Sote-nettokustannus TP2022 (oikaisut huomioitu)]])/2</f>
        <v>83451895.295000002</v>
      </c>
      <c r="J43" s="140">
        <f t="shared" si="3"/>
        <v>86441365.015531778</v>
      </c>
      <c r="K43" s="137">
        <v>1975545</v>
      </c>
      <c r="L43" s="137">
        <v>2234557.9500000002</v>
      </c>
      <c r="M43" s="137">
        <f t="shared" si="4"/>
        <v>2105051.4750000001</v>
      </c>
      <c r="N43" s="140">
        <f t="shared" si="5"/>
        <v>2160257.1581052416</v>
      </c>
      <c r="O43" s="141">
        <f t="shared" si="2"/>
        <v>88601622.173637018</v>
      </c>
    </row>
    <row r="44" spans="1:15" ht="15" x14ac:dyDescent="0.25">
      <c r="A44" s="136">
        <v>142</v>
      </c>
      <c r="B44" s="136" t="s">
        <v>47</v>
      </c>
      <c r="C44" s="137">
        <v>26033994.470000003</v>
      </c>
      <c r="D44" s="137">
        <v>7302.8529412865009</v>
      </c>
      <c r="E44" s="137">
        <v>26041297.322941288</v>
      </c>
      <c r="F44" s="137">
        <v>26641528.07</v>
      </c>
      <c r="G44" s="137">
        <v>733576.32319237501</v>
      </c>
      <c r="H44" s="137">
        <v>27375104.393192377</v>
      </c>
      <c r="I44" s="137">
        <f>(Taulukko2[[#This Row],[Sote-nettokustannus TP2021 (oikaisut huomioitu)]]+Taulukko2[[#This Row],[Sote-nettokustannus TP2022 (oikaisut huomioitu)]])/2</f>
        <v>26708200.858066835</v>
      </c>
      <c r="J44" s="140">
        <f t="shared" si="3"/>
        <v>27664959.928341124</v>
      </c>
      <c r="K44" s="137">
        <v>666428.07999999996</v>
      </c>
      <c r="L44" s="137">
        <v>683237.14</v>
      </c>
      <c r="M44" s="137">
        <f t="shared" si="4"/>
        <v>674832.61</v>
      </c>
      <c r="N44" s="140">
        <f t="shared" si="5"/>
        <v>692530.32222185575</v>
      </c>
      <c r="O44" s="141">
        <f t="shared" si="2"/>
        <v>28357490.250562981</v>
      </c>
    </row>
    <row r="45" spans="1:15" ht="15" x14ac:dyDescent="0.25">
      <c r="A45" s="136">
        <v>143</v>
      </c>
      <c r="B45" s="136" t="s">
        <v>48</v>
      </c>
      <c r="C45" s="137">
        <v>28969624.760000005</v>
      </c>
      <c r="D45" s="137"/>
      <c r="E45" s="137">
        <v>28969624.760000005</v>
      </c>
      <c r="F45" s="137">
        <v>30074064.989999998</v>
      </c>
      <c r="G45" s="137"/>
      <c r="H45" s="137">
        <v>30074064.989999998</v>
      </c>
      <c r="I45" s="137">
        <f>(Taulukko2[[#This Row],[Sote-nettokustannus TP2021 (oikaisut huomioitu)]]+Taulukko2[[#This Row],[Sote-nettokustannus TP2022 (oikaisut huomioitu)]])/2</f>
        <v>29521844.875</v>
      </c>
      <c r="J45" s="140">
        <f t="shared" si="3"/>
        <v>30579396.186879393</v>
      </c>
      <c r="K45" s="137">
        <v>545821.68000000005</v>
      </c>
      <c r="L45" s="137">
        <v>563367.67000000004</v>
      </c>
      <c r="M45" s="137">
        <f t="shared" si="4"/>
        <v>554594.67500000005</v>
      </c>
      <c r="N45" s="140">
        <f t="shared" si="5"/>
        <v>569139.10692649451</v>
      </c>
      <c r="O45" s="141">
        <f t="shared" si="2"/>
        <v>31148535.293805886</v>
      </c>
    </row>
    <row r="46" spans="1:15" ht="15" x14ac:dyDescent="0.25">
      <c r="A46" s="136">
        <v>145</v>
      </c>
      <c r="B46" s="136" t="s">
        <v>49</v>
      </c>
      <c r="C46" s="137">
        <v>42882037.710000001</v>
      </c>
      <c r="D46" s="137"/>
      <c r="E46" s="137">
        <v>42882037.710000001</v>
      </c>
      <c r="F46" s="137">
        <v>46202312.090000004</v>
      </c>
      <c r="G46" s="137"/>
      <c r="H46" s="137">
        <v>46202312.090000004</v>
      </c>
      <c r="I46" s="137">
        <f>(Taulukko2[[#This Row],[Sote-nettokustannus TP2021 (oikaisut huomioitu)]]+Taulukko2[[#This Row],[Sote-nettokustannus TP2022 (oikaisut huomioitu)]])/2</f>
        <v>44542174.900000006</v>
      </c>
      <c r="J46" s="140">
        <f t="shared" si="3"/>
        <v>46137794.540266685</v>
      </c>
      <c r="K46" s="137">
        <v>1204840.1599999999</v>
      </c>
      <c r="L46" s="137">
        <v>1236772.49</v>
      </c>
      <c r="M46" s="137">
        <f t="shared" si="4"/>
        <v>1220806.325</v>
      </c>
      <c r="N46" s="140">
        <f t="shared" si="5"/>
        <v>1252822.3815721197</v>
      </c>
      <c r="O46" s="141">
        <f t="shared" si="2"/>
        <v>47390616.921838805</v>
      </c>
    </row>
    <row r="47" spans="1:15" ht="15" x14ac:dyDescent="0.25">
      <c r="A47" s="136">
        <v>146</v>
      </c>
      <c r="B47" s="136" t="s">
        <v>50</v>
      </c>
      <c r="C47" s="137">
        <v>25888502.290000003</v>
      </c>
      <c r="D47" s="137">
        <v>491096.63432995812</v>
      </c>
      <c r="E47" s="137">
        <v>26379598.924329963</v>
      </c>
      <c r="F47" s="137">
        <v>27301396.129999999</v>
      </c>
      <c r="G47" s="137">
        <v>323650.06664791633</v>
      </c>
      <c r="H47" s="137">
        <v>27625046.196647916</v>
      </c>
      <c r="I47" s="137">
        <f>(Taulukko2[[#This Row],[Sote-nettokustannus TP2021 (oikaisut huomioitu)]]+Taulukko2[[#This Row],[Sote-nettokustannus TP2022 (oikaisut huomioitu)]])/2</f>
        <v>27002322.560488939</v>
      </c>
      <c r="J47" s="140">
        <f t="shared" si="3"/>
        <v>27969617.855500054</v>
      </c>
      <c r="K47" s="137">
        <v>574016.12</v>
      </c>
      <c r="L47" s="137">
        <v>478742.82</v>
      </c>
      <c r="M47" s="137">
        <f t="shared" si="4"/>
        <v>526379.47</v>
      </c>
      <c r="N47" s="140">
        <f t="shared" si="5"/>
        <v>540183.9486833181</v>
      </c>
      <c r="O47" s="141">
        <f t="shared" si="2"/>
        <v>28509801.804183371</v>
      </c>
    </row>
    <row r="48" spans="1:15" ht="15" x14ac:dyDescent="0.25">
      <c r="A48" s="136">
        <v>148</v>
      </c>
      <c r="B48" s="136" t="s">
        <v>51</v>
      </c>
      <c r="C48" s="137">
        <v>30477608.870000001</v>
      </c>
      <c r="D48" s="137"/>
      <c r="E48" s="137">
        <v>30477608.870000001</v>
      </c>
      <c r="F48" s="137">
        <v>32267541.68</v>
      </c>
      <c r="G48" s="137"/>
      <c r="H48" s="137">
        <v>32267541.68</v>
      </c>
      <c r="I48" s="137">
        <f>(Taulukko2[[#This Row],[Sote-nettokustannus TP2021 (oikaisut huomioitu)]]+Taulukko2[[#This Row],[Sote-nettokustannus TP2022 (oikaisut huomioitu)]])/2</f>
        <v>31372575.274999999</v>
      </c>
      <c r="J48" s="140">
        <f t="shared" si="3"/>
        <v>32496424.691579223</v>
      </c>
      <c r="K48" s="137">
        <v>845096.33000000007</v>
      </c>
      <c r="L48" s="137">
        <v>869774.64</v>
      </c>
      <c r="M48" s="137">
        <f t="shared" si="4"/>
        <v>857435.4850000001</v>
      </c>
      <c r="N48" s="140">
        <f t="shared" si="5"/>
        <v>879922.01904929162</v>
      </c>
      <c r="O48" s="141">
        <f t="shared" si="2"/>
        <v>33376346.710628513</v>
      </c>
    </row>
    <row r="49" spans="1:15" ht="15" x14ac:dyDescent="0.25">
      <c r="A49" s="136">
        <v>149</v>
      </c>
      <c r="B49" s="136" t="s">
        <v>52</v>
      </c>
      <c r="C49" s="137">
        <v>18359401.940000005</v>
      </c>
      <c r="D49" s="137"/>
      <c r="E49" s="137">
        <v>18359401.940000005</v>
      </c>
      <c r="F49" s="137">
        <v>20457493.300000001</v>
      </c>
      <c r="G49" s="137"/>
      <c r="H49" s="137">
        <v>20457493.300000001</v>
      </c>
      <c r="I49" s="137">
        <f>(Taulukko2[[#This Row],[Sote-nettokustannus TP2021 (oikaisut huomioitu)]]+Taulukko2[[#This Row],[Sote-nettokustannus TP2022 (oikaisut huomioitu)]])/2</f>
        <v>19408447.620000005</v>
      </c>
      <c r="J49" s="140">
        <f t="shared" si="3"/>
        <v>20103710.037676856</v>
      </c>
      <c r="K49" s="137">
        <v>372452.32</v>
      </c>
      <c r="L49" s="137">
        <v>392832.69</v>
      </c>
      <c r="M49" s="137">
        <f t="shared" si="4"/>
        <v>382642.505</v>
      </c>
      <c r="N49" s="140">
        <f t="shared" si="5"/>
        <v>392677.43342075311</v>
      </c>
      <c r="O49" s="141">
        <f t="shared" si="2"/>
        <v>20496387.471097611</v>
      </c>
    </row>
    <row r="50" spans="1:15" ht="15" x14ac:dyDescent="0.25">
      <c r="A50" s="136">
        <v>151</v>
      </c>
      <c r="B50" s="136" t="s">
        <v>53</v>
      </c>
      <c r="C50" s="137">
        <v>10204238.52</v>
      </c>
      <c r="D50" s="137">
        <v>-131241.03</v>
      </c>
      <c r="E50" s="137">
        <v>10072997.49</v>
      </c>
      <c r="F50" s="137">
        <v>10906512.939999999</v>
      </c>
      <c r="G50" s="137">
        <v>160041.03</v>
      </c>
      <c r="H50" s="137">
        <v>11066553.969999999</v>
      </c>
      <c r="I50" s="137">
        <f>(Taulukko2[[#This Row],[Sote-nettokustannus TP2021 (oikaisut huomioitu)]]+Taulukko2[[#This Row],[Sote-nettokustannus TP2022 (oikaisut huomioitu)]])/2</f>
        <v>10569775.73</v>
      </c>
      <c r="J50" s="140">
        <f t="shared" si="3"/>
        <v>10948413.319786891</v>
      </c>
      <c r="K50" s="137">
        <v>193577.11</v>
      </c>
      <c r="L50" s="137">
        <v>195610.8</v>
      </c>
      <c r="M50" s="137">
        <f t="shared" si="4"/>
        <v>194593.95499999999</v>
      </c>
      <c r="N50" s="140">
        <f t="shared" si="5"/>
        <v>199697.2469344291</v>
      </c>
      <c r="O50" s="141">
        <f t="shared" si="2"/>
        <v>11148110.56672132</v>
      </c>
    </row>
    <row r="51" spans="1:15" ht="15" x14ac:dyDescent="0.25">
      <c r="A51" s="136">
        <v>152</v>
      </c>
      <c r="B51" s="136" t="s">
        <v>54</v>
      </c>
      <c r="C51" s="137">
        <v>18570902.149999999</v>
      </c>
      <c r="D51" s="137">
        <v>-334784.90000000002</v>
      </c>
      <c r="E51" s="137">
        <v>18236117.25</v>
      </c>
      <c r="F51" s="137">
        <v>18079649.059999999</v>
      </c>
      <c r="G51" s="137">
        <v>402684.9</v>
      </c>
      <c r="H51" s="137">
        <v>18482333.959999997</v>
      </c>
      <c r="I51" s="137">
        <f>(Taulukko2[[#This Row],[Sote-nettokustannus TP2021 (oikaisut huomioitu)]]+Taulukko2[[#This Row],[Sote-nettokustannus TP2022 (oikaisut huomioitu)]])/2</f>
        <v>18359225.604999997</v>
      </c>
      <c r="J51" s="140">
        <f t="shared" si="3"/>
        <v>19016902.088494405</v>
      </c>
      <c r="K51" s="137">
        <v>510370.22000000003</v>
      </c>
      <c r="L51" s="137">
        <v>452521.32</v>
      </c>
      <c r="M51" s="137">
        <f t="shared" si="4"/>
        <v>481445.77</v>
      </c>
      <c r="N51" s="140">
        <f t="shared" si="5"/>
        <v>494071.84728439461</v>
      </c>
      <c r="O51" s="141">
        <f t="shared" si="2"/>
        <v>19510973.9357788</v>
      </c>
    </row>
    <row r="52" spans="1:15" ht="15" x14ac:dyDescent="0.25">
      <c r="A52" s="136">
        <v>153</v>
      </c>
      <c r="B52" s="136" t="s">
        <v>55</v>
      </c>
      <c r="C52" s="137">
        <v>101716755.85999998</v>
      </c>
      <c r="D52" s="137">
        <v>-169012.72</v>
      </c>
      <c r="E52" s="137">
        <v>101547743.13999999</v>
      </c>
      <c r="F52" s="137">
        <v>110227940.81</v>
      </c>
      <c r="G52" s="137">
        <v>-7912.63</v>
      </c>
      <c r="H52" s="137">
        <v>110220028.18000001</v>
      </c>
      <c r="I52" s="137">
        <f>(Taulukko2[[#This Row],[Sote-nettokustannus TP2021 (oikaisut huomioitu)]]+Taulukko2[[#This Row],[Sote-nettokustannus TP2022 (oikaisut huomioitu)]])/2</f>
        <v>105883885.66</v>
      </c>
      <c r="J52" s="140">
        <f t="shared" si="3"/>
        <v>109676929.17271917</v>
      </c>
      <c r="K52" s="137">
        <v>2794349.26</v>
      </c>
      <c r="L52" s="137">
        <v>3025628.58</v>
      </c>
      <c r="M52" s="137">
        <f t="shared" si="4"/>
        <v>2909988.92</v>
      </c>
      <c r="N52" s="140">
        <f t="shared" si="5"/>
        <v>2986304.3583943429</v>
      </c>
      <c r="O52" s="141">
        <f t="shared" si="2"/>
        <v>112663233.53111351</v>
      </c>
    </row>
    <row r="53" spans="1:15" ht="15" x14ac:dyDescent="0.25">
      <c r="A53" s="136">
        <v>165</v>
      </c>
      <c r="B53" s="136" t="s">
        <v>56</v>
      </c>
      <c r="C53" s="137">
        <v>54432976.390000001</v>
      </c>
      <c r="D53" s="137"/>
      <c r="E53" s="137">
        <v>54432976.390000001</v>
      </c>
      <c r="F53" s="137">
        <v>60558467.619999997</v>
      </c>
      <c r="G53" s="137"/>
      <c r="H53" s="137">
        <v>60558467.619999997</v>
      </c>
      <c r="I53" s="137">
        <f>(Taulukko2[[#This Row],[Sote-nettokustannus TP2021 (oikaisut huomioitu)]]+Taulukko2[[#This Row],[Sote-nettokustannus TP2022 (oikaisut huomioitu)]])/2</f>
        <v>57495722.004999995</v>
      </c>
      <c r="J53" s="140">
        <f t="shared" si="3"/>
        <v>59555372.290789954</v>
      </c>
      <c r="K53" s="137">
        <v>1255633.79</v>
      </c>
      <c r="L53" s="137">
        <v>1353452.33</v>
      </c>
      <c r="M53" s="137">
        <f t="shared" si="4"/>
        <v>1304543.06</v>
      </c>
      <c r="N53" s="140">
        <f t="shared" si="5"/>
        <v>1338755.140617887</v>
      </c>
      <c r="O53" s="141">
        <f t="shared" si="2"/>
        <v>60894127.431407839</v>
      </c>
    </row>
    <row r="54" spans="1:15" ht="15" x14ac:dyDescent="0.25">
      <c r="A54" s="136">
        <v>167</v>
      </c>
      <c r="B54" s="136" t="s">
        <v>57</v>
      </c>
      <c r="C54" s="137">
        <v>264717078.97000003</v>
      </c>
      <c r="D54" s="137">
        <v>5177345.8207434956</v>
      </c>
      <c r="E54" s="137">
        <v>269894424.79074353</v>
      </c>
      <c r="F54" s="137">
        <v>288260376.04000002</v>
      </c>
      <c r="G54" s="137">
        <v>305469.17245893553</v>
      </c>
      <c r="H54" s="137">
        <v>288565845.21245897</v>
      </c>
      <c r="I54" s="137">
        <f>(Taulukko2[[#This Row],[Sote-nettokustannus TP2021 (oikaisut huomioitu)]]+Taulukko2[[#This Row],[Sote-nettokustannus TP2022 (oikaisut huomioitu)]])/2</f>
        <v>279230135.00160122</v>
      </c>
      <c r="J54" s="140">
        <f t="shared" si="3"/>
        <v>289232904.03035086</v>
      </c>
      <c r="K54" s="137">
        <v>6674728.9199999999</v>
      </c>
      <c r="L54" s="137">
        <v>8178025.5999999996</v>
      </c>
      <c r="M54" s="137">
        <f t="shared" si="4"/>
        <v>7426377.2599999998</v>
      </c>
      <c r="N54" s="140">
        <f t="shared" si="5"/>
        <v>7621136.5019969344</v>
      </c>
      <c r="O54" s="141">
        <f t="shared" si="2"/>
        <v>296854040.5323478</v>
      </c>
    </row>
    <row r="55" spans="1:15" ht="15" x14ac:dyDescent="0.25">
      <c r="A55" s="136">
        <v>169</v>
      </c>
      <c r="B55" s="136" t="s">
        <v>58</v>
      </c>
      <c r="C55" s="137">
        <v>17659982.870000001</v>
      </c>
      <c r="D55" s="137"/>
      <c r="E55" s="137">
        <v>17659982.870000001</v>
      </c>
      <c r="F55" s="137">
        <v>18887735.469999999</v>
      </c>
      <c r="G55" s="137"/>
      <c r="H55" s="137">
        <v>18887735.469999999</v>
      </c>
      <c r="I55" s="137">
        <f>(Taulukko2[[#This Row],[Sote-nettokustannus TP2021 (oikaisut huomioitu)]]+Taulukko2[[#This Row],[Sote-nettokustannus TP2022 (oikaisut huomioitu)]])/2</f>
        <v>18273859.170000002</v>
      </c>
      <c r="J55" s="140">
        <f t="shared" si="3"/>
        <v>18928477.599849492</v>
      </c>
      <c r="K55" s="137">
        <v>413712.64000000001</v>
      </c>
      <c r="L55" s="137">
        <v>315108.96000000002</v>
      </c>
      <c r="M55" s="137">
        <f t="shared" si="4"/>
        <v>364410.80000000005</v>
      </c>
      <c r="N55" s="140">
        <f t="shared" si="5"/>
        <v>373967.59582368768</v>
      </c>
      <c r="O55" s="141">
        <f t="shared" si="2"/>
        <v>19302445.195673179</v>
      </c>
    </row>
    <row r="56" spans="1:15" ht="15" x14ac:dyDescent="0.25">
      <c r="A56" s="136">
        <v>171</v>
      </c>
      <c r="B56" s="136" t="s">
        <v>59</v>
      </c>
      <c r="C56" s="137">
        <v>19647818.629999999</v>
      </c>
      <c r="D56" s="137">
        <v>214464.47</v>
      </c>
      <c r="E56" s="137">
        <v>19862283.099999998</v>
      </c>
      <c r="F56" s="137">
        <v>20536170.649999999</v>
      </c>
      <c r="G56" s="137">
        <v>-331603.99</v>
      </c>
      <c r="H56" s="137">
        <v>20204566.66</v>
      </c>
      <c r="I56" s="137">
        <f>(Taulukko2[[#This Row],[Sote-nettokustannus TP2021 (oikaisut huomioitu)]]+Taulukko2[[#This Row],[Sote-nettokustannus TP2022 (oikaisut huomioitu)]])/2</f>
        <v>20033424.879999999</v>
      </c>
      <c r="J56" s="140">
        <f t="shared" si="3"/>
        <v>20751075.651927959</v>
      </c>
      <c r="K56" s="137">
        <v>414887.49</v>
      </c>
      <c r="L56" s="137">
        <v>469505.84</v>
      </c>
      <c r="M56" s="137">
        <f t="shared" si="4"/>
        <v>442196.66500000004</v>
      </c>
      <c r="N56" s="140">
        <f t="shared" si="5"/>
        <v>453793.42130173586</v>
      </c>
      <c r="O56" s="141">
        <f t="shared" si="2"/>
        <v>21204869.073229697</v>
      </c>
    </row>
    <row r="57" spans="1:15" ht="15" x14ac:dyDescent="0.25">
      <c r="A57" s="136">
        <v>172</v>
      </c>
      <c r="B57" s="136" t="s">
        <v>60</v>
      </c>
      <c r="C57" s="137">
        <v>20445494.48</v>
      </c>
      <c r="D57" s="137">
        <v>232081.15</v>
      </c>
      <c r="E57" s="137">
        <v>20677575.629999999</v>
      </c>
      <c r="F57" s="137">
        <v>22804927.539999999</v>
      </c>
      <c r="G57" s="137">
        <v>-369741</v>
      </c>
      <c r="H57" s="137">
        <v>22435186.539999999</v>
      </c>
      <c r="I57" s="137">
        <f>(Taulukko2[[#This Row],[Sote-nettokustannus TP2021 (oikaisut huomioitu)]]+Taulukko2[[#This Row],[Sote-nettokustannus TP2022 (oikaisut huomioitu)]])/2</f>
        <v>21556381.085000001</v>
      </c>
      <c r="J57" s="140">
        <f t="shared" si="3"/>
        <v>22328588.214748826</v>
      </c>
      <c r="K57" s="137">
        <v>365386.59</v>
      </c>
      <c r="L57" s="137">
        <v>386585.54</v>
      </c>
      <c r="M57" s="137">
        <f t="shared" si="4"/>
        <v>375986.065</v>
      </c>
      <c r="N57" s="140">
        <f t="shared" si="5"/>
        <v>385846.42604241904</v>
      </c>
      <c r="O57" s="141">
        <f t="shared" si="2"/>
        <v>22714434.640791245</v>
      </c>
    </row>
    <row r="58" spans="1:15" ht="15" x14ac:dyDescent="0.25">
      <c r="A58" s="136">
        <v>176</v>
      </c>
      <c r="B58" s="136" t="s">
        <v>61</v>
      </c>
      <c r="C58" s="137">
        <v>25305332.240000006</v>
      </c>
      <c r="D58" s="137">
        <v>508374.94349063467</v>
      </c>
      <c r="E58" s="137">
        <v>25813707.183490641</v>
      </c>
      <c r="F58" s="137">
        <v>26370303.059999999</v>
      </c>
      <c r="G58" s="137">
        <v>373176.46195651055</v>
      </c>
      <c r="H58" s="137">
        <v>26743479.521956511</v>
      </c>
      <c r="I58" s="137">
        <f>(Taulukko2[[#This Row],[Sote-nettokustannus TP2021 (oikaisut huomioitu)]]+Taulukko2[[#This Row],[Sote-nettokustannus TP2022 (oikaisut huomioitu)]])/2</f>
        <v>26278593.352723576</v>
      </c>
      <c r="J58" s="140">
        <f t="shared" si="3"/>
        <v>27219962.735029764</v>
      </c>
      <c r="K58" s="137">
        <v>392760.96</v>
      </c>
      <c r="L58" s="137">
        <v>526611.72</v>
      </c>
      <c r="M58" s="137">
        <f t="shared" si="4"/>
        <v>459686.33999999997</v>
      </c>
      <c r="N58" s="140">
        <f t="shared" si="5"/>
        <v>471741.76891242038</v>
      </c>
      <c r="O58" s="141">
        <f t="shared" si="2"/>
        <v>27691704.503942184</v>
      </c>
    </row>
    <row r="59" spans="1:15" ht="15" x14ac:dyDescent="0.25">
      <c r="A59" s="136">
        <v>177</v>
      </c>
      <c r="B59" s="136" t="s">
        <v>62</v>
      </c>
      <c r="C59" s="137">
        <v>7118446.2699999996</v>
      </c>
      <c r="D59" s="137"/>
      <c r="E59" s="137">
        <v>7118446.2699999996</v>
      </c>
      <c r="F59" s="137">
        <v>7175262.04</v>
      </c>
      <c r="G59" s="137"/>
      <c r="H59" s="137">
        <v>7175262.04</v>
      </c>
      <c r="I59" s="137">
        <f>(Taulukko2[[#This Row],[Sote-nettokustannus TP2021 (oikaisut huomioitu)]]+Taulukko2[[#This Row],[Sote-nettokustannus TP2022 (oikaisut huomioitu)]])/2</f>
        <v>7146854.1549999993</v>
      </c>
      <c r="J59" s="140">
        <f t="shared" si="3"/>
        <v>7402873.5541748591</v>
      </c>
      <c r="K59" s="137">
        <v>129508.89999999998</v>
      </c>
      <c r="L59" s="137">
        <v>140046.60999999999</v>
      </c>
      <c r="M59" s="137">
        <f t="shared" si="4"/>
        <v>134777.75499999998</v>
      </c>
      <c r="N59" s="140">
        <f t="shared" si="5"/>
        <v>138312.34696629187</v>
      </c>
      <c r="O59" s="141">
        <f t="shared" si="2"/>
        <v>7541185.9011411509</v>
      </c>
    </row>
    <row r="60" spans="1:15" ht="15" x14ac:dyDescent="0.25">
      <c r="A60" s="136">
        <v>178</v>
      </c>
      <c r="B60" s="136" t="s">
        <v>63</v>
      </c>
      <c r="C60" s="137">
        <v>29577645.350000001</v>
      </c>
      <c r="D60" s="137">
        <v>318260.46999999997</v>
      </c>
      <c r="E60" s="137">
        <v>29895905.82</v>
      </c>
      <c r="F60" s="137">
        <v>30347124.850000001</v>
      </c>
      <c r="G60" s="137">
        <v>-492092.89</v>
      </c>
      <c r="H60" s="137">
        <v>29855031.960000001</v>
      </c>
      <c r="I60" s="137">
        <f>(Taulukko2[[#This Row],[Sote-nettokustannus TP2021 (oikaisut huomioitu)]]+Taulukko2[[#This Row],[Sote-nettokustannus TP2022 (oikaisut huomioitu)]])/2</f>
        <v>29875468.890000001</v>
      </c>
      <c r="J60" s="140">
        <f t="shared" si="3"/>
        <v>30945687.958334271</v>
      </c>
      <c r="K60" s="137">
        <v>516303.65000000008</v>
      </c>
      <c r="L60" s="137">
        <v>548961.32999999996</v>
      </c>
      <c r="M60" s="137">
        <f t="shared" si="4"/>
        <v>532632.49</v>
      </c>
      <c r="N60" s="140">
        <f t="shared" si="5"/>
        <v>546600.9562364351</v>
      </c>
      <c r="O60" s="141">
        <f t="shared" si="2"/>
        <v>31492288.914570704</v>
      </c>
    </row>
    <row r="61" spans="1:15" ht="15" x14ac:dyDescent="0.25">
      <c r="A61" s="136">
        <v>179</v>
      </c>
      <c r="B61" s="136" t="s">
        <v>64</v>
      </c>
      <c r="C61" s="137">
        <v>470638281.53999996</v>
      </c>
      <c r="D61" s="137"/>
      <c r="E61" s="137">
        <v>470638281.53999996</v>
      </c>
      <c r="F61" s="137">
        <v>515772253.57999998</v>
      </c>
      <c r="G61" s="137"/>
      <c r="H61" s="137">
        <v>515772253.57999998</v>
      </c>
      <c r="I61" s="137">
        <f>(Taulukko2[[#This Row],[Sote-nettokustannus TP2021 (oikaisut huomioitu)]]+Taulukko2[[#This Row],[Sote-nettokustannus TP2022 (oikaisut huomioitu)]])/2</f>
        <v>493205267.55999994</v>
      </c>
      <c r="J61" s="140">
        <f t="shared" si="3"/>
        <v>510873197.18778551</v>
      </c>
      <c r="K61" s="137">
        <v>13283139.610000001</v>
      </c>
      <c r="L61" s="137">
        <v>14284958.789999999</v>
      </c>
      <c r="M61" s="137">
        <f t="shared" si="4"/>
        <v>13784049.199999999</v>
      </c>
      <c r="N61" s="140">
        <f t="shared" si="5"/>
        <v>14145540.527447114</v>
      </c>
      <c r="O61" s="141">
        <f t="shared" si="2"/>
        <v>525018737.71523261</v>
      </c>
    </row>
    <row r="62" spans="1:15" ht="15" x14ac:dyDescent="0.25">
      <c r="A62" s="136">
        <v>181</v>
      </c>
      <c r="B62" s="136" t="s">
        <v>65</v>
      </c>
      <c r="C62" s="137">
        <v>6319918.3000000007</v>
      </c>
      <c r="D62" s="137"/>
      <c r="E62" s="137">
        <v>6319918.3000000007</v>
      </c>
      <c r="F62" s="137">
        <v>6461457.5300000003</v>
      </c>
      <c r="G62" s="137"/>
      <c r="H62" s="137">
        <v>6461457.5300000003</v>
      </c>
      <c r="I62" s="137">
        <f>(Taulukko2[[#This Row],[Sote-nettokustannus TP2021 (oikaisut huomioitu)]]+Taulukko2[[#This Row],[Sote-nettokustannus TP2022 (oikaisut huomioitu)]])/2</f>
        <v>6390687.915000001</v>
      </c>
      <c r="J62" s="140">
        <f t="shared" si="3"/>
        <v>6619619.4203627734</v>
      </c>
      <c r="K62" s="137">
        <v>146287.51</v>
      </c>
      <c r="L62" s="137">
        <v>172811.26</v>
      </c>
      <c r="M62" s="137">
        <f t="shared" si="4"/>
        <v>159549.38500000001</v>
      </c>
      <c r="N62" s="140">
        <f t="shared" si="5"/>
        <v>163733.62129661889</v>
      </c>
      <c r="O62" s="141">
        <f t="shared" si="2"/>
        <v>6783353.0416593924</v>
      </c>
    </row>
    <row r="63" spans="1:15" ht="15" x14ac:dyDescent="0.25">
      <c r="A63" s="136">
        <v>182</v>
      </c>
      <c r="B63" s="136" t="s">
        <v>66</v>
      </c>
      <c r="C63" s="137">
        <v>84482508.560000002</v>
      </c>
      <c r="D63" s="137"/>
      <c r="E63" s="137">
        <v>84482508.560000002</v>
      </c>
      <c r="F63" s="137">
        <v>92664382.019999996</v>
      </c>
      <c r="G63" s="137"/>
      <c r="H63" s="137">
        <v>92664382.019999996</v>
      </c>
      <c r="I63" s="137">
        <f>(Taulukko2[[#This Row],[Sote-nettokustannus TP2021 (oikaisut huomioitu)]]+Taulukko2[[#This Row],[Sote-nettokustannus TP2022 (oikaisut huomioitu)]])/2</f>
        <v>88573445.289999992</v>
      </c>
      <c r="J63" s="140">
        <f t="shared" si="3"/>
        <v>91746382.606781304</v>
      </c>
      <c r="K63" s="137">
        <v>1849896.03</v>
      </c>
      <c r="L63" s="137">
        <v>2049781.44</v>
      </c>
      <c r="M63" s="137">
        <f t="shared" si="4"/>
        <v>1949838.7349999999</v>
      </c>
      <c r="N63" s="140">
        <f t="shared" si="5"/>
        <v>2000973.9117826647</v>
      </c>
      <c r="O63" s="141">
        <f t="shared" si="2"/>
        <v>93747356.518563971</v>
      </c>
    </row>
    <row r="64" spans="1:15" ht="15" x14ac:dyDescent="0.25">
      <c r="A64" s="136">
        <v>186</v>
      </c>
      <c r="B64" s="136" t="s">
        <v>67</v>
      </c>
      <c r="C64" s="137">
        <v>145718828.43000001</v>
      </c>
      <c r="D64" s="137"/>
      <c r="E64" s="137">
        <v>145718828.43000001</v>
      </c>
      <c r="F64" s="137">
        <v>168161931.77000001</v>
      </c>
      <c r="G64" s="137"/>
      <c r="H64" s="137">
        <v>168161931.77000001</v>
      </c>
      <c r="I64" s="137">
        <f>(Taulukko2[[#This Row],[Sote-nettokustannus TP2021 (oikaisut huomioitu)]]+Taulukko2[[#This Row],[Sote-nettokustannus TP2022 (oikaisut huomioitu)]])/2</f>
        <v>156940380.10000002</v>
      </c>
      <c r="J64" s="140">
        <f t="shared" si="3"/>
        <v>162562403.57327408</v>
      </c>
      <c r="K64" s="137">
        <v>3062387.64</v>
      </c>
      <c r="L64" s="137">
        <v>2347187.48</v>
      </c>
      <c r="M64" s="137">
        <f t="shared" si="4"/>
        <v>2704787.56</v>
      </c>
      <c r="N64" s="140">
        <f t="shared" si="5"/>
        <v>2775721.5236952864</v>
      </c>
      <c r="O64" s="141">
        <f t="shared" si="2"/>
        <v>165338125.09696937</v>
      </c>
    </row>
    <row r="65" spans="1:15" ht="15" x14ac:dyDescent="0.25">
      <c r="A65" s="136">
        <v>202</v>
      </c>
      <c r="B65" s="136" t="s">
        <v>68</v>
      </c>
      <c r="C65" s="137">
        <v>105341642.83</v>
      </c>
      <c r="D65" s="137"/>
      <c r="E65" s="137">
        <v>105341642.83</v>
      </c>
      <c r="F65" s="137">
        <v>113628182.02</v>
      </c>
      <c r="G65" s="137"/>
      <c r="H65" s="137">
        <v>113628182.02</v>
      </c>
      <c r="I65" s="137">
        <f>(Taulukko2[[#This Row],[Sote-nettokustannus TP2021 (oikaisut huomioitu)]]+Taulukko2[[#This Row],[Sote-nettokustannus TP2022 (oikaisut huomioitu)]])/2</f>
        <v>109484912.425</v>
      </c>
      <c r="J65" s="140">
        <f t="shared" si="3"/>
        <v>113406954.33180881</v>
      </c>
      <c r="K65" s="137">
        <v>2535895.7200000002</v>
      </c>
      <c r="L65" s="137">
        <v>2695647.17</v>
      </c>
      <c r="M65" s="137">
        <f t="shared" si="4"/>
        <v>2615771.4450000003</v>
      </c>
      <c r="N65" s="140">
        <f t="shared" si="5"/>
        <v>2684370.9311329508</v>
      </c>
      <c r="O65" s="141">
        <f t="shared" si="2"/>
        <v>116091325.26294176</v>
      </c>
    </row>
    <row r="66" spans="1:15" ht="15" x14ac:dyDescent="0.25">
      <c r="A66" s="136">
        <v>204</v>
      </c>
      <c r="B66" s="136" t="s">
        <v>69</v>
      </c>
      <c r="C66" s="137">
        <v>16310915.449999996</v>
      </c>
      <c r="D66" s="137"/>
      <c r="E66" s="137">
        <v>16310915.449999996</v>
      </c>
      <c r="F66" s="137">
        <v>16989236.48</v>
      </c>
      <c r="G66" s="137"/>
      <c r="H66" s="137">
        <v>16989236.48</v>
      </c>
      <c r="I66" s="137">
        <f>(Taulukko2[[#This Row],[Sote-nettokustannus TP2021 (oikaisut huomioitu)]]+Taulukko2[[#This Row],[Sote-nettokustannus TP2022 (oikaisut huomioitu)]])/2</f>
        <v>16650075.964999998</v>
      </c>
      <c r="J66" s="140">
        <f t="shared" si="3"/>
        <v>17246526.144663006</v>
      </c>
      <c r="K66" s="137">
        <v>300325.15999999997</v>
      </c>
      <c r="L66" s="137">
        <v>339402.53</v>
      </c>
      <c r="M66" s="137">
        <f t="shared" si="4"/>
        <v>319863.84499999997</v>
      </c>
      <c r="N66" s="140">
        <f t="shared" si="5"/>
        <v>328252.3819424964</v>
      </c>
      <c r="O66" s="141">
        <f t="shared" si="2"/>
        <v>17574778.526605502</v>
      </c>
    </row>
    <row r="67" spans="1:15" ht="15" x14ac:dyDescent="0.25">
      <c r="A67" s="136">
        <v>205</v>
      </c>
      <c r="B67" s="136" t="s">
        <v>70</v>
      </c>
      <c r="C67" s="137">
        <v>150145032.31999999</v>
      </c>
      <c r="D67" s="137">
        <v>-145228.8967381157</v>
      </c>
      <c r="E67" s="137">
        <v>149999803.42326188</v>
      </c>
      <c r="F67" s="137">
        <v>150043182.78</v>
      </c>
      <c r="G67" s="137">
        <v>352228.58585926006</v>
      </c>
      <c r="H67" s="137">
        <v>150395411.36585927</v>
      </c>
      <c r="I67" s="137">
        <f>(Taulukko2[[#This Row],[Sote-nettokustannus TP2021 (oikaisut huomioitu)]]+Taulukko2[[#This Row],[Sote-nettokustannus TP2022 (oikaisut huomioitu)]])/2</f>
        <v>150197607.39456058</v>
      </c>
      <c r="J67" s="140">
        <f t="shared" si="3"/>
        <v>155578086.74515072</v>
      </c>
      <c r="K67" s="137">
        <v>5071921.26</v>
      </c>
      <c r="L67" s="137">
        <v>4842406.82</v>
      </c>
      <c r="M67" s="137">
        <f t="shared" si="4"/>
        <v>4957164.04</v>
      </c>
      <c r="N67" s="140">
        <f t="shared" si="5"/>
        <v>5087167.3346191682</v>
      </c>
      <c r="O67" s="141">
        <f t="shared" si="2"/>
        <v>160665254.07976988</v>
      </c>
    </row>
    <row r="68" spans="1:15" ht="15" x14ac:dyDescent="0.25">
      <c r="A68" s="136">
        <v>208</v>
      </c>
      <c r="B68" s="136" t="s">
        <v>71</v>
      </c>
      <c r="C68" s="137">
        <v>44597210.019999996</v>
      </c>
      <c r="D68" s="137">
        <v>-52312.46</v>
      </c>
      <c r="E68" s="137">
        <v>44544897.559999995</v>
      </c>
      <c r="F68" s="137">
        <v>45451161.009999998</v>
      </c>
      <c r="G68" s="137">
        <v>584710.21360000002</v>
      </c>
      <c r="H68" s="137">
        <v>46035871.2236</v>
      </c>
      <c r="I68" s="137">
        <f>(Taulukko2[[#This Row],[Sote-nettokustannus TP2021 (oikaisut huomioitu)]]+Taulukko2[[#This Row],[Sote-nettokustannus TP2022 (oikaisut huomioitu)]])/2</f>
        <v>45290384.391800001</v>
      </c>
      <c r="J68" s="140">
        <f t="shared" si="3"/>
        <v>46912806.893912345</v>
      </c>
      <c r="K68" s="137">
        <v>1461022.52</v>
      </c>
      <c r="L68" s="137">
        <v>1827997.21</v>
      </c>
      <c r="M68" s="137">
        <f t="shared" si="4"/>
        <v>1644509.865</v>
      </c>
      <c r="N68" s="140">
        <f t="shared" si="5"/>
        <v>1687637.6894493441</v>
      </c>
      <c r="O68" s="141">
        <f t="shared" si="2"/>
        <v>48600444.583361693</v>
      </c>
    </row>
    <row r="69" spans="1:15" ht="15" x14ac:dyDescent="0.25">
      <c r="A69" s="136">
        <v>211</v>
      </c>
      <c r="B69" s="136" t="s">
        <v>72</v>
      </c>
      <c r="C69" s="137">
        <v>102878824.84999999</v>
      </c>
      <c r="D69" s="137"/>
      <c r="E69" s="137">
        <v>102878824.84999999</v>
      </c>
      <c r="F69" s="137">
        <v>111762452.86</v>
      </c>
      <c r="G69" s="137"/>
      <c r="H69" s="137">
        <v>111762452.86</v>
      </c>
      <c r="I69" s="137">
        <f>(Taulukko2[[#This Row],[Sote-nettokustannus TP2021 (oikaisut huomioitu)]]+Taulukko2[[#This Row],[Sote-nettokustannus TP2022 (oikaisut huomioitu)]])/2</f>
        <v>107320638.85499999</v>
      </c>
      <c r="J69" s="140">
        <f t="shared" si="3"/>
        <v>111165150.70354481</v>
      </c>
      <c r="K69" s="137">
        <v>2400794.21</v>
      </c>
      <c r="L69" s="137">
        <v>2572476.16</v>
      </c>
      <c r="M69" s="137">
        <f t="shared" si="4"/>
        <v>2486635.1850000001</v>
      </c>
      <c r="N69" s="140">
        <f t="shared" si="5"/>
        <v>2551848.0292709237</v>
      </c>
      <c r="O69" s="141">
        <f t="shared" ref="O69:O132" si="6">N69+J69</f>
        <v>113716998.73281573</v>
      </c>
    </row>
    <row r="70" spans="1:15" ht="15" x14ac:dyDescent="0.25">
      <c r="A70" s="136">
        <v>213</v>
      </c>
      <c r="B70" s="136" t="s">
        <v>73</v>
      </c>
      <c r="C70" s="137">
        <v>26901952.239999998</v>
      </c>
      <c r="D70" s="137">
        <v>287117.67000000004</v>
      </c>
      <c r="E70" s="137">
        <v>27189069.91</v>
      </c>
      <c r="F70" s="137">
        <v>27729669.449999999</v>
      </c>
      <c r="G70" s="137">
        <v>-443940.04000000004</v>
      </c>
      <c r="H70" s="137">
        <v>27285729.41</v>
      </c>
      <c r="I70" s="137">
        <f>(Taulukko2[[#This Row],[Sote-nettokustannus TP2021 (oikaisut huomioitu)]]+Taulukko2[[#This Row],[Sote-nettokustannus TP2022 (oikaisut huomioitu)]])/2</f>
        <v>27237399.66</v>
      </c>
      <c r="J70" s="140">
        <f t="shared" ref="J70:J133" si="7">(I70/$I$4)*$H$4</f>
        <v>28213116.044412315</v>
      </c>
      <c r="K70" s="137">
        <v>452791.08</v>
      </c>
      <c r="L70" s="137">
        <v>395885.7</v>
      </c>
      <c r="M70" s="137">
        <f t="shared" ref="M70:M133" si="8">AVERAGE(K70:L70)</f>
        <v>424338.39</v>
      </c>
      <c r="N70" s="140">
        <f t="shared" ref="N70:N133" si="9">(M70/$M$4)*$L$4</f>
        <v>435466.80703204824</v>
      </c>
      <c r="O70" s="141">
        <f t="shared" si="6"/>
        <v>28648582.851444364</v>
      </c>
    </row>
    <row r="71" spans="1:15" ht="15" x14ac:dyDescent="0.25">
      <c r="A71" s="136">
        <v>214</v>
      </c>
      <c r="B71" s="136" t="s">
        <v>74</v>
      </c>
      <c r="C71" s="137">
        <v>48131184.700000003</v>
      </c>
      <c r="D71" s="137"/>
      <c r="E71" s="137">
        <v>48131184.700000003</v>
      </c>
      <c r="F71" s="137">
        <v>52068231.280000001</v>
      </c>
      <c r="G71" s="137"/>
      <c r="H71" s="137">
        <v>52068231.280000001</v>
      </c>
      <c r="I71" s="137">
        <f>(Taulukko2[[#This Row],[Sote-nettokustannus TP2021 (oikaisut huomioitu)]]+Taulukko2[[#This Row],[Sote-nettokustannus TP2022 (oikaisut huomioitu)]])/2</f>
        <v>50099707.990000002</v>
      </c>
      <c r="J71" s="140">
        <f t="shared" si="7"/>
        <v>51894413.305129766</v>
      </c>
      <c r="K71" s="137">
        <v>1339671.5</v>
      </c>
      <c r="L71" s="137">
        <v>1423879.29</v>
      </c>
      <c r="M71" s="137">
        <f t="shared" si="8"/>
        <v>1381775.395</v>
      </c>
      <c r="N71" s="140">
        <f t="shared" si="9"/>
        <v>1418012.9195854687</v>
      </c>
      <c r="O71" s="141">
        <f t="shared" si="6"/>
        <v>53312426.224715233</v>
      </c>
    </row>
    <row r="72" spans="1:15" ht="15" x14ac:dyDescent="0.25">
      <c r="A72" s="136">
        <v>216</v>
      </c>
      <c r="B72" s="136" t="s">
        <v>75</v>
      </c>
      <c r="C72" s="137">
        <v>6964310.2799999993</v>
      </c>
      <c r="D72" s="137"/>
      <c r="E72" s="137">
        <v>6964310.2799999993</v>
      </c>
      <c r="F72" s="137">
        <v>7483593.5499999998</v>
      </c>
      <c r="G72" s="137"/>
      <c r="H72" s="137">
        <v>7483593.5499999998</v>
      </c>
      <c r="I72" s="137">
        <f>(Taulukko2[[#This Row],[Sote-nettokustannus TP2021 (oikaisut huomioitu)]]+Taulukko2[[#This Row],[Sote-nettokustannus TP2022 (oikaisut huomioitu)]])/2</f>
        <v>7223951.9149999991</v>
      </c>
      <c r="J72" s="140">
        <f t="shared" si="7"/>
        <v>7482733.1618024781</v>
      </c>
      <c r="K72" s="137">
        <v>127616.04</v>
      </c>
      <c r="L72" s="137">
        <v>130943</v>
      </c>
      <c r="M72" s="137">
        <f t="shared" si="8"/>
        <v>129279.51999999999</v>
      </c>
      <c r="N72" s="140">
        <f t="shared" si="9"/>
        <v>132669.91890372167</v>
      </c>
      <c r="O72" s="141">
        <f t="shared" si="6"/>
        <v>7615403.0807061996</v>
      </c>
    </row>
    <row r="73" spans="1:15" ht="15" x14ac:dyDescent="0.25">
      <c r="A73" s="136">
        <v>217</v>
      </c>
      <c r="B73" s="136" t="s">
        <v>76</v>
      </c>
      <c r="C73" s="137">
        <v>20815597.100000001</v>
      </c>
      <c r="D73" s="137"/>
      <c r="E73" s="137">
        <v>20815597.100000001</v>
      </c>
      <c r="F73" s="137">
        <v>22132277.510000002</v>
      </c>
      <c r="G73" s="137"/>
      <c r="H73" s="137">
        <v>22132277.510000002</v>
      </c>
      <c r="I73" s="137">
        <f>(Taulukko2[[#This Row],[Sote-nettokustannus TP2021 (oikaisut huomioitu)]]+Taulukko2[[#This Row],[Sote-nettokustannus TP2022 (oikaisut huomioitu)]])/2</f>
        <v>21473937.305</v>
      </c>
      <c r="J73" s="140">
        <f t="shared" si="7"/>
        <v>22243191.078410003</v>
      </c>
      <c r="K73" s="137">
        <v>611343</v>
      </c>
      <c r="L73" s="137">
        <v>683093.97</v>
      </c>
      <c r="M73" s="137">
        <f t="shared" si="8"/>
        <v>647218.48499999999</v>
      </c>
      <c r="N73" s="140">
        <f t="shared" si="9"/>
        <v>664192.00750389241</v>
      </c>
      <c r="O73" s="141">
        <f t="shared" si="6"/>
        <v>22907383.085913897</v>
      </c>
    </row>
    <row r="74" spans="1:15" ht="15" x14ac:dyDescent="0.25">
      <c r="A74" s="136">
        <v>218</v>
      </c>
      <c r="B74" s="136" t="s">
        <v>77</v>
      </c>
      <c r="C74" s="137">
        <v>6068003.209999999</v>
      </c>
      <c r="D74" s="137">
        <v>-92213.42</v>
      </c>
      <c r="E74" s="137">
        <v>5975789.7899999991</v>
      </c>
      <c r="F74" s="137">
        <v>6501561.46</v>
      </c>
      <c r="G74" s="137">
        <v>101613.42</v>
      </c>
      <c r="H74" s="137">
        <v>6603174.8799999999</v>
      </c>
      <c r="I74" s="137">
        <f>(Taulukko2[[#This Row],[Sote-nettokustannus TP2021 (oikaisut huomioitu)]]+Taulukko2[[#This Row],[Sote-nettokustannus TP2022 (oikaisut huomioitu)]])/2</f>
        <v>6289482.334999999</v>
      </c>
      <c r="J74" s="140">
        <f t="shared" si="7"/>
        <v>6514788.386250684</v>
      </c>
      <c r="K74" s="137">
        <v>125115.29</v>
      </c>
      <c r="L74" s="137">
        <v>124917.18</v>
      </c>
      <c r="M74" s="137">
        <f t="shared" si="8"/>
        <v>125016.23499999999</v>
      </c>
      <c r="N74" s="140">
        <f t="shared" si="9"/>
        <v>128294.82782035864</v>
      </c>
      <c r="O74" s="141">
        <f t="shared" si="6"/>
        <v>6643083.2140710428</v>
      </c>
    </row>
    <row r="75" spans="1:15" ht="15" x14ac:dyDescent="0.25">
      <c r="A75" s="136">
        <v>224</v>
      </c>
      <c r="B75" s="136" t="s">
        <v>78</v>
      </c>
      <c r="C75" s="137">
        <v>32576100.220000006</v>
      </c>
      <c r="D75" s="137"/>
      <c r="E75" s="137">
        <v>32576100.220000006</v>
      </c>
      <c r="F75" s="137">
        <v>33719877.899999999</v>
      </c>
      <c r="G75" s="137"/>
      <c r="H75" s="137">
        <v>33719877.899999999</v>
      </c>
      <c r="I75" s="137">
        <f>(Taulukko2[[#This Row],[Sote-nettokustannus TP2021 (oikaisut huomioitu)]]+Taulukko2[[#This Row],[Sote-nettokustannus TP2022 (oikaisut huomioitu)]])/2</f>
        <v>33147989.060000002</v>
      </c>
      <c r="J75" s="140">
        <f t="shared" si="7"/>
        <v>34335438.539021313</v>
      </c>
      <c r="K75" s="137">
        <v>628476.1100000001</v>
      </c>
      <c r="L75" s="137">
        <v>672843.46</v>
      </c>
      <c r="M75" s="137">
        <f t="shared" si="8"/>
        <v>650659.78500000003</v>
      </c>
      <c r="N75" s="140">
        <f t="shared" si="9"/>
        <v>667723.55675410142</v>
      </c>
      <c r="O75" s="141">
        <f t="shared" si="6"/>
        <v>35003162.095775418</v>
      </c>
    </row>
    <row r="76" spans="1:15" ht="15" x14ac:dyDescent="0.25">
      <c r="A76" s="136">
        <v>226</v>
      </c>
      <c r="B76" s="136" t="s">
        <v>79</v>
      </c>
      <c r="C76" s="137">
        <v>17670504.649999999</v>
      </c>
      <c r="D76" s="137"/>
      <c r="E76" s="137">
        <v>17670504.649999999</v>
      </c>
      <c r="F76" s="137">
        <v>19480416.25</v>
      </c>
      <c r="G76" s="137"/>
      <c r="H76" s="137">
        <v>19480416.25</v>
      </c>
      <c r="I76" s="137">
        <f>(Taulukko2[[#This Row],[Sote-nettokustannus TP2021 (oikaisut huomioitu)]]+Taulukko2[[#This Row],[Sote-nettokustannus TP2022 (oikaisut huomioitu)]])/2</f>
        <v>18575460.449999999</v>
      </c>
      <c r="J76" s="140">
        <f t="shared" si="7"/>
        <v>19240883.043026928</v>
      </c>
      <c r="K76" s="137">
        <v>361041</v>
      </c>
      <c r="L76" s="137">
        <v>366295.28</v>
      </c>
      <c r="M76" s="137">
        <f t="shared" si="8"/>
        <v>363668.14</v>
      </c>
      <c r="N76" s="140">
        <f t="shared" si="9"/>
        <v>373205.45931534481</v>
      </c>
      <c r="O76" s="141">
        <f t="shared" si="6"/>
        <v>19614088.502342273</v>
      </c>
    </row>
    <row r="77" spans="1:15" ht="15" x14ac:dyDescent="0.25">
      <c r="A77" s="136">
        <v>230</v>
      </c>
      <c r="B77" s="136" t="s">
        <v>80</v>
      </c>
      <c r="C77" s="137">
        <v>9674265.1400000006</v>
      </c>
      <c r="D77" s="137"/>
      <c r="E77" s="137">
        <v>9674265.1400000006</v>
      </c>
      <c r="F77" s="137">
        <v>10403715.609999999</v>
      </c>
      <c r="G77" s="137"/>
      <c r="H77" s="137">
        <v>10403715.609999999</v>
      </c>
      <c r="I77" s="137">
        <f>(Taulukko2[[#This Row],[Sote-nettokustannus TP2021 (oikaisut huomioitu)]]+Taulukko2[[#This Row],[Sote-nettokustannus TP2022 (oikaisut huomioitu)]])/2</f>
        <v>10038990.375</v>
      </c>
      <c r="J77" s="140">
        <f t="shared" si="7"/>
        <v>10398613.816081638</v>
      </c>
      <c r="K77" s="137">
        <v>350595.69</v>
      </c>
      <c r="L77" s="137">
        <v>365420.87</v>
      </c>
      <c r="M77" s="137">
        <f t="shared" si="8"/>
        <v>358008.28</v>
      </c>
      <c r="N77" s="140">
        <f t="shared" si="9"/>
        <v>367397.16758277634</v>
      </c>
      <c r="O77" s="141">
        <f t="shared" si="6"/>
        <v>10766010.983664414</v>
      </c>
    </row>
    <row r="78" spans="1:15" ht="15" x14ac:dyDescent="0.25">
      <c r="A78" s="136">
        <v>231</v>
      </c>
      <c r="B78" s="136" t="s">
        <v>81</v>
      </c>
      <c r="C78" s="137">
        <v>7013673.6799999997</v>
      </c>
      <c r="D78" s="137"/>
      <c r="E78" s="137">
        <v>7013673.6799999997</v>
      </c>
      <c r="F78" s="137">
        <v>6683409.0199999996</v>
      </c>
      <c r="G78" s="137"/>
      <c r="H78" s="137">
        <v>6683409.0199999996</v>
      </c>
      <c r="I78" s="137">
        <f>(Taulukko2[[#This Row],[Sote-nettokustannus TP2021 (oikaisut huomioitu)]]+Taulukko2[[#This Row],[Sote-nettokustannus TP2022 (oikaisut huomioitu)]])/2</f>
        <v>6848541.3499999996</v>
      </c>
      <c r="J78" s="140">
        <f t="shared" si="7"/>
        <v>7093874.3879527217</v>
      </c>
      <c r="K78" s="137">
        <v>124759.43</v>
      </c>
      <c r="L78" s="137">
        <v>122606.83</v>
      </c>
      <c r="M78" s="137">
        <f t="shared" si="8"/>
        <v>123683.13</v>
      </c>
      <c r="N78" s="140">
        <f t="shared" si="9"/>
        <v>126926.76169325555</v>
      </c>
      <c r="O78" s="141">
        <f t="shared" si="6"/>
        <v>7220801.1496459777</v>
      </c>
    </row>
    <row r="79" spans="1:15" ht="15" x14ac:dyDescent="0.25">
      <c r="A79" s="136">
        <v>232</v>
      </c>
      <c r="B79" s="136" t="s">
        <v>82</v>
      </c>
      <c r="C79" s="137">
        <v>56341001.239999995</v>
      </c>
      <c r="D79" s="137">
        <v>-952670.4</v>
      </c>
      <c r="E79" s="137">
        <v>55388330.839999996</v>
      </c>
      <c r="F79" s="137">
        <v>56985444.229999997</v>
      </c>
      <c r="G79" s="137">
        <v>1142270.3999999999</v>
      </c>
      <c r="H79" s="137">
        <v>58127714.629999995</v>
      </c>
      <c r="I79" s="137">
        <f>(Taulukko2[[#This Row],[Sote-nettokustannus TP2021 (oikaisut huomioitu)]]+Taulukko2[[#This Row],[Sote-nettokustannus TP2022 (oikaisut huomioitu)]])/2</f>
        <v>56758022.734999999</v>
      </c>
      <c r="J79" s="140">
        <f t="shared" si="7"/>
        <v>58791246.663153283</v>
      </c>
      <c r="K79" s="137">
        <v>1345572.14</v>
      </c>
      <c r="L79" s="137">
        <v>1350896.47</v>
      </c>
      <c r="M79" s="137">
        <f t="shared" si="8"/>
        <v>1348234.3049999999</v>
      </c>
      <c r="N79" s="140">
        <f t="shared" si="9"/>
        <v>1383592.2032164535</v>
      </c>
      <c r="O79" s="141">
        <f t="shared" si="6"/>
        <v>60174838.866369739</v>
      </c>
    </row>
    <row r="80" spans="1:15" ht="15" x14ac:dyDescent="0.25">
      <c r="A80" s="136">
        <v>233</v>
      </c>
      <c r="B80" s="136" t="s">
        <v>83</v>
      </c>
      <c r="C80" s="137">
        <v>64656660.729999989</v>
      </c>
      <c r="D80" s="137"/>
      <c r="E80" s="137">
        <v>64656660.729999989</v>
      </c>
      <c r="F80" s="137">
        <v>68941639.370000005</v>
      </c>
      <c r="G80" s="137"/>
      <c r="H80" s="137">
        <v>68941639.370000005</v>
      </c>
      <c r="I80" s="137">
        <f>(Taulukko2[[#This Row],[Sote-nettokustannus TP2021 (oikaisut huomioitu)]]+Taulukko2[[#This Row],[Sote-nettokustannus TP2022 (oikaisut huomioitu)]])/2</f>
        <v>66799150.049999997</v>
      </c>
      <c r="J80" s="140">
        <f t="shared" si="7"/>
        <v>69192073.970131725</v>
      </c>
      <c r="K80" s="137">
        <v>1548437.96</v>
      </c>
      <c r="L80" s="137">
        <v>1562688.84</v>
      </c>
      <c r="M80" s="137">
        <f t="shared" si="8"/>
        <v>1555563.4</v>
      </c>
      <c r="N80" s="140">
        <f t="shared" si="9"/>
        <v>1596358.5734816897</v>
      </c>
      <c r="O80" s="141">
        <f t="shared" si="6"/>
        <v>70788432.543613419</v>
      </c>
    </row>
    <row r="81" spans="1:15" ht="15" x14ac:dyDescent="0.25">
      <c r="A81" s="136">
        <v>235</v>
      </c>
      <c r="B81" s="136" t="s">
        <v>84</v>
      </c>
      <c r="C81" s="137">
        <v>36630861.420000002</v>
      </c>
      <c r="D81" s="137"/>
      <c r="E81" s="137">
        <v>36630861.420000002</v>
      </c>
      <c r="F81" s="137">
        <v>37298163.439999998</v>
      </c>
      <c r="G81" s="137"/>
      <c r="H81" s="137">
        <v>37298163.439999998</v>
      </c>
      <c r="I81" s="137">
        <f>(Taulukko2[[#This Row],[Sote-nettokustannus TP2021 (oikaisut huomioitu)]]+Taulukko2[[#This Row],[Sote-nettokustannus TP2022 (oikaisut huomioitu)]])/2</f>
        <v>36964512.43</v>
      </c>
      <c r="J81" s="140">
        <f t="shared" si="7"/>
        <v>38288679.966915444</v>
      </c>
      <c r="K81" s="137">
        <v>1009181.22</v>
      </c>
      <c r="L81" s="137">
        <v>1236622.6200000001</v>
      </c>
      <c r="M81" s="137">
        <f t="shared" si="8"/>
        <v>1122901.92</v>
      </c>
      <c r="N81" s="140">
        <f t="shared" si="9"/>
        <v>1152350.4006143692</v>
      </c>
      <c r="O81" s="141">
        <f t="shared" si="6"/>
        <v>39441030.367529809</v>
      </c>
    </row>
    <row r="82" spans="1:15" ht="15" x14ac:dyDescent="0.25">
      <c r="A82" s="136">
        <v>236</v>
      </c>
      <c r="B82" s="136" t="s">
        <v>85</v>
      </c>
      <c r="C82" s="137">
        <v>15315128.029999999</v>
      </c>
      <c r="D82" s="137"/>
      <c r="E82" s="137">
        <v>15315128.029999999</v>
      </c>
      <c r="F82" s="137">
        <v>15631266.710000001</v>
      </c>
      <c r="G82" s="137"/>
      <c r="H82" s="137">
        <v>15631266.710000001</v>
      </c>
      <c r="I82" s="137">
        <f>(Taulukko2[[#This Row],[Sote-nettokustannus TP2021 (oikaisut huomioitu)]]+Taulukko2[[#This Row],[Sote-nettokustannus TP2022 (oikaisut huomioitu)]])/2</f>
        <v>15473197.370000001</v>
      </c>
      <c r="J82" s="140">
        <f t="shared" si="7"/>
        <v>16027488.615919713</v>
      </c>
      <c r="K82" s="137">
        <v>333754.44</v>
      </c>
      <c r="L82" s="137">
        <v>388469.23</v>
      </c>
      <c r="M82" s="137">
        <f t="shared" si="8"/>
        <v>361111.83499999996</v>
      </c>
      <c r="N82" s="140">
        <f t="shared" si="9"/>
        <v>370582.11435673741</v>
      </c>
      <c r="O82" s="141">
        <f t="shared" si="6"/>
        <v>16398070.730276451</v>
      </c>
    </row>
    <row r="83" spans="1:15" ht="15" x14ac:dyDescent="0.25">
      <c r="A83" s="136">
        <v>239</v>
      </c>
      <c r="B83" s="136" t="s">
        <v>86</v>
      </c>
      <c r="C83" s="137">
        <v>10929001.429999996</v>
      </c>
      <c r="D83" s="137"/>
      <c r="E83" s="137">
        <v>10929001.429999996</v>
      </c>
      <c r="F83" s="137">
        <v>10653551.23</v>
      </c>
      <c r="G83" s="137"/>
      <c r="H83" s="137">
        <v>10653551.23</v>
      </c>
      <c r="I83" s="137">
        <f>(Taulukko2[[#This Row],[Sote-nettokustannus TP2021 (oikaisut huomioitu)]]+Taulukko2[[#This Row],[Sote-nettokustannus TP2022 (oikaisut huomioitu)]])/2</f>
        <v>10791276.329999998</v>
      </c>
      <c r="J83" s="140">
        <f t="shared" si="7"/>
        <v>11177848.662723988</v>
      </c>
      <c r="K83" s="137">
        <v>237310.58000000002</v>
      </c>
      <c r="L83" s="137">
        <v>270416.75</v>
      </c>
      <c r="M83" s="137">
        <f t="shared" si="8"/>
        <v>253863.66500000001</v>
      </c>
      <c r="N83" s="140">
        <f t="shared" si="9"/>
        <v>260521.32501846825</v>
      </c>
      <c r="O83" s="141">
        <f t="shared" si="6"/>
        <v>11438369.987742456</v>
      </c>
    </row>
    <row r="84" spans="1:15" ht="15" x14ac:dyDescent="0.25">
      <c r="A84" s="136">
        <v>240</v>
      </c>
      <c r="B84" s="136" t="s">
        <v>87</v>
      </c>
      <c r="C84" s="137">
        <v>97087864.01000002</v>
      </c>
      <c r="D84" s="137"/>
      <c r="E84" s="137">
        <v>97087864.01000002</v>
      </c>
      <c r="F84" s="137">
        <v>100036556.47</v>
      </c>
      <c r="G84" s="137"/>
      <c r="H84" s="137">
        <v>100036556.47</v>
      </c>
      <c r="I84" s="137">
        <f>(Taulukko2[[#This Row],[Sote-nettokustannus TP2021 (oikaisut huomioitu)]]+Taulukko2[[#This Row],[Sote-nettokustannus TP2022 (oikaisut huomioitu)]])/2</f>
        <v>98562210.24000001</v>
      </c>
      <c r="J84" s="140">
        <f t="shared" si="7"/>
        <v>102092971.78902885</v>
      </c>
      <c r="K84" s="137">
        <v>2379614.2400000002</v>
      </c>
      <c r="L84" s="137">
        <v>2539918.04</v>
      </c>
      <c r="M84" s="137">
        <f t="shared" si="8"/>
        <v>2459766.14</v>
      </c>
      <c r="N84" s="140">
        <f t="shared" si="9"/>
        <v>2524274.3345266171</v>
      </c>
      <c r="O84" s="141">
        <f t="shared" si="6"/>
        <v>104617246.12355547</v>
      </c>
    </row>
    <row r="85" spans="1:15" ht="15" x14ac:dyDescent="0.25">
      <c r="A85" s="136">
        <v>241</v>
      </c>
      <c r="B85" s="136" t="s">
        <v>88</v>
      </c>
      <c r="C85" s="137">
        <v>31729960.259999998</v>
      </c>
      <c r="D85" s="137"/>
      <c r="E85" s="137">
        <v>31729960.259999998</v>
      </c>
      <c r="F85" s="137">
        <v>33852667.009999998</v>
      </c>
      <c r="G85" s="137"/>
      <c r="H85" s="137">
        <v>33852667.009999998</v>
      </c>
      <c r="I85" s="137">
        <f>(Taulukko2[[#This Row],[Sote-nettokustannus TP2021 (oikaisut huomioitu)]]+Taulukko2[[#This Row],[Sote-nettokustannus TP2022 (oikaisut huomioitu)]])/2</f>
        <v>32791313.634999998</v>
      </c>
      <c r="J85" s="140">
        <f t="shared" si="7"/>
        <v>33965986.047912434</v>
      </c>
      <c r="K85" s="137">
        <v>552809.84</v>
      </c>
      <c r="L85" s="137">
        <v>587324.84</v>
      </c>
      <c r="M85" s="137">
        <f t="shared" si="8"/>
        <v>570067.34</v>
      </c>
      <c r="N85" s="140">
        <f t="shared" si="9"/>
        <v>585017.54777137423</v>
      </c>
      <c r="O85" s="141">
        <f t="shared" si="6"/>
        <v>34551003.595683806</v>
      </c>
    </row>
    <row r="86" spans="1:15" ht="15" x14ac:dyDescent="0.25">
      <c r="A86" s="136">
        <v>244</v>
      </c>
      <c r="B86" s="136" t="s">
        <v>89</v>
      </c>
      <c r="C86" s="137">
        <v>55175107.440000005</v>
      </c>
      <c r="D86" s="137">
        <v>-115087.41200000001</v>
      </c>
      <c r="E86" s="137">
        <v>55060020.028000005</v>
      </c>
      <c r="F86" s="137">
        <v>57015695.200000003</v>
      </c>
      <c r="G86" s="137">
        <v>1286362.4699200001</v>
      </c>
      <c r="H86" s="137">
        <v>58302057.669920005</v>
      </c>
      <c r="I86" s="137">
        <f>(Taulukko2[[#This Row],[Sote-nettokustannus TP2021 (oikaisut huomioitu)]]+Taulukko2[[#This Row],[Sote-nettokustannus TP2022 (oikaisut huomioitu)]])/2</f>
        <v>56681038.848960005</v>
      </c>
      <c r="J86" s="140">
        <f t="shared" si="7"/>
        <v>58711505.008754984</v>
      </c>
      <c r="K86" s="137">
        <v>1348777.77</v>
      </c>
      <c r="L86" s="137">
        <v>1388391.71</v>
      </c>
      <c r="M86" s="137">
        <f t="shared" si="8"/>
        <v>1368584.74</v>
      </c>
      <c r="N86" s="140">
        <f t="shared" si="9"/>
        <v>1404476.3352205441</v>
      </c>
      <c r="O86" s="141">
        <f t="shared" si="6"/>
        <v>60115981.343975529</v>
      </c>
    </row>
    <row r="87" spans="1:15" ht="15" x14ac:dyDescent="0.25">
      <c r="A87" s="136">
        <v>245</v>
      </c>
      <c r="B87" s="136" t="s">
        <v>90</v>
      </c>
      <c r="C87" s="137">
        <v>121190344.00999999</v>
      </c>
      <c r="D87" s="137"/>
      <c r="E87" s="137">
        <v>121190344.00999999</v>
      </c>
      <c r="F87" s="137">
        <v>132562068.20999999</v>
      </c>
      <c r="G87" s="137"/>
      <c r="H87" s="137">
        <v>132562068.20999999</v>
      </c>
      <c r="I87" s="137">
        <f>(Taulukko2[[#This Row],[Sote-nettokustannus TP2021 (oikaisut huomioitu)]]+Taulukko2[[#This Row],[Sote-nettokustannus TP2022 (oikaisut huomioitu)]])/2</f>
        <v>126876206.10999998</v>
      </c>
      <c r="J87" s="140">
        <f t="shared" si="7"/>
        <v>131421250.59438235</v>
      </c>
      <c r="K87" s="137">
        <v>2842036.89</v>
      </c>
      <c r="L87" s="137">
        <v>2164632.21</v>
      </c>
      <c r="M87" s="137">
        <f t="shared" si="8"/>
        <v>2503334.5499999998</v>
      </c>
      <c r="N87" s="140">
        <f t="shared" si="9"/>
        <v>2568985.340735985</v>
      </c>
      <c r="O87" s="141">
        <f t="shared" si="6"/>
        <v>133990235.93511833</v>
      </c>
    </row>
    <row r="88" spans="1:15" ht="15" x14ac:dyDescent="0.25">
      <c r="A88" s="136">
        <v>249</v>
      </c>
      <c r="B88" s="136" t="s">
        <v>91</v>
      </c>
      <c r="C88" s="137">
        <v>41768287.379999995</v>
      </c>
      <c r="D88" s="137"/>
      <c r="E88" s="137">
        <v>41768287.379999995</v>
      </c>
      <c r="F88" s="137">
        <v>41379199.479999997</v>
      </c>
      <c r="G88" s="137"/>
      <c r="H88" s="137">
        <v>41379199.479999997</v>
      </c>
      <c r="I88" s="137">
        <f>(Taulukko2[[#This Row],[Sote-nettokustannus TP2021 (oikaisut huomioitu)]]+Taulukko2[[#This Row],[Sote-nettokustannus TP2022 (oikaisut huomioitu)]])/2</f>
        <v>41573743.429999992</v>
      </c>
      <c r="J88" s="140">
        <f t="shared" si="7"/>
        <v>43063025.928783312</v>
      </c>
      <c r="K88" s="137">
        <v>836362.46</v>
      </c>
      <c r="L88" s="137">
        <v>890624.7</v>
      </c>
      <c r="M88" s="137">
        <f t="shared" si="8"/>
        <v>863493.58</v>
      </c>
      <c r="N88" s="140">
        <f t="shared" si="9"/>
        <v>886138.98962870764</v>
      </c>
      <c r="O88" s="141">
        <f t="shared" si="6"/>
        <v>43949164.918412022</v>
      </c>
    </row>
    <row r="89" spans="1:15" ht="15" x14ac:dyDescent="0.25">
      <c r="A89" s="136">
        <v>250</v>
      </c>
      <c r="B89" s="136" t="s">
        <v>92</v>
      </c>
      <c r="C89" s="137">
        <v>8680723.0600000005</v>
      </c>
      <c r="D89" s="137"/>
      <c r="E89" s="137">
        <v>8680723.0600000005</v>
      </c>
      <c r="F89" s="137">
        <v>9088438.1999999993</v>
      </c>
      <c r="G89" s="137"/>
      <c r="H89" s="137">
        <v>9088438.1999999993</v>
      </c>
      <c r="I89" s="137">
        <f>(Taulukko2[[#This Row],[Sote-nettokustannus TP2021 (oikaisut huomioitu)]]+Taulukko2[[#This Row],[Sote-nettokustannus TP2022 (oikaisut huomioitu)]])/2</f>
        <v>8884580.629999999</v>
      </c>
      <c r="J89" s="140">
        <f t="shared" si="7"/>
        <v>9202850.0315410756</v>
      </c>
      <c r="K89" s="137">
        <v>158553.48000000001</v>
      </c>
      <c r="L89" s="137">
        <v>162902.54</v>
      </c>
      <c r="M89" s="137">
        <f t="shared" si="8"/>
        <v>160728.01</v>
      </c>
      <c r="N89" s="140">
        <f t="shared" si="9"/>
        <v>164943.15613375243</v>
      </c>
      <c r="O89" s="141">
        <f t="shared" si="6"/>
        <v>9367793.1876748279</v>
      </c>
    </row>
    <row r="90" spans="1:15" ht="15" x14ac:dyDescent="0.25">
      <c r="A90" s="136">
        <v>256</v>
      </c>
      <c r="B90" s="136" t="s">
        <v>93</v>
      </c>
      <c r="C90" s="137">
        <v>8063609.5299999993</v>
      </c>
      <c r="D90" s="137">
        <v>-82838.51999999999</v>
      </c>
      <c r="E90" s="137">
        <v>7980771.0099999998</v>
      </c>
      <c r="F90" s="137">
        <v>8144664.75</v>
      </c>
      <c r="G90" s="137">
        <v>125173.59</v>
      </c>
      <c r="H90" s="137">
        <v>8269838.3399999999</v>
      </c>
      <c r="I90" s="137">
        <f>(Taulukko2[[#This Row],[Sote-nettokustannus TP2021 (oikaisut huomioitu)]]+Taulukko2[[#This Row],[Sote-nettokustannus TP2022 (oikaisut huomioitu)]])/2</f>
        <v>8125304.6749999998</v>
      </c>
      <c r="J90" s="140">
        <f t="shared" si="7"/>
        <v>8416374.7844342086</v>
      </c>
      <c r="K90" s="137">
        <v>143823.82</v>
      </c>
      <c r="L90" s="137">
        <v>185887.24</v>
      </c>
      <c r="M90" s="137">
        <f t="shared" si="8"/>
        <v>164855.53</v>
      </c>
      <c r="N90" s="140">
        <f t="shared" si="9"/>
        <v>169178.92173431691</v>
      </c>
      <c r="O90" s="141">
        <f t="shared" si="6"/>
        <v>8585553.7061685249</v>
      </c>
    </row>
    <row r="91" spans="1:15" ht="15" x14ac:dyDescent="0.25">
      <c r="A91" s="136">
        <v>257</v>
      </c>
      <c r="B91" s="136" t="s">
        <v>94</v>
      </c>
      <c r="C91" s="137">
        <v>114788727.48999999</v>
      </c>
      <c r="D91" s="137"/>
      <c r="E91" s="137">
        <v>114788727.48999999</v>
      </c>
      <c r="F91" s="137">
        <v>128196870.37</v>
      </c>
      <c r="G91" s="137"/>
      <c r="H91" s="137">
        <v>128196870.37</v>
      </c>
      <c r="I91" s="137">
        <f>(Taulukko2[[#This Row],[Sote-nettokustannus TP2021 (oikaisut huomioitu)]]+Taulukko2[[#This Row],[Sote-nettokustannus TP2022 (oikaisut huomioitu)]])/2</f>
        <v>121492798.93000001</v>
      </c>
      <c r="J91" s="140">
        <f t="shared" si="7"/>
        <v>125844995.39456192</v>
      </c>
      <c r="K91" s="137">
        <v>2815934.6900000004</v>
      </c>
      <c r="L91" s="137">
        <v>3075087.55</v>
      </c>
      <c r="M91" s="137">
        <f t="shared" si="8"/>
        <v>2945511.12</v>
      </c>
      <c r="N91" s="140">
        <f t="shared" si="9"/>
        <v>3022758.140039586</v>
      </c>
      <c r="O91" s="141">
        <f t="shared" si="6"/>
        <v>128867753.53460151</v>
      </c>
    </row>
    <row r="92" spans="1:15" ht="15" x14ac:dyDescent="0.25">
      <c r="A92" s="136">
        <v>260</v>
      </c>
      <c r="B92" s="136" t="s">
        <v>95</v>
      </c>
      <c r="C92" s="137">
        <v>45290754.420000002</v>
      </c>
      <c r="D92" s="137">
        <v>937598.32161190547</v>
      </c>
      <c r="E92" s="137">
        <v>46228352.741611905</v>
      </c>
      <c r="F92" s="137">
        <v>48682677.350000001</v>
      </c>
      <c r="G92" s="137">
        <v>-6053.7989900647663</v>
      </c>
      <c r="H92" s="137">
        <v>48676623.551009938</v>
      </c>
      <c r="I92" s="137">
        <f>(Taulukko2[[#This Row],[Sote-nettokustannus TP2021 (oikaisut huomioitu)]]+Taulukko2[[#This Row],[Sote-nettokustannus TP2022 (oikaisut huomioitu)]])/2</f>
        <v>47452488.146310925</v>
      </c>
      <c r="J92" s="140">
        <f t="shared" si="7"/>
        <v>49152362.978102662</v>
      </c>
      <c r="K92" s="137">
        <v>892542.94</v>
      </c>
      <c r="L92" s="137">
        <v>989687.09</v>
      </c>
      <c r="M92" s="137">
        <f t="shared" si="8"/>
        <v>941115.0149999999</v>
      </c>
      <c r="N92" s="140">
        <f t="shared" si="9"/>
        <v>965796.07287468889</v>
      </c>
      <c r="O92" s="141">
        <f t="shared" si="6"/>
        <v>50118159.050977349</v>
      </c>
    </row>
    <row r="93" spans="1:15" ht="15" x14ac:dyDescent="0.25">
      <c r="A93" s="136">
        <v>261</v>
      </c>
      <c r="B93" s="136" t="s">
        <v>96</v>
      </c>
      <c r="C93" s="137">
        <v>28001759.470000006</v>
      </c>
      <c r="D93" s="137"/>
      <c r="E93" s="137">
        <v>28001759.470000006</v>
      </c>
      <c r="F93" s="137">
        <v>28065681.09</v>
      </c>
      <c r="G93" s="137"/>
      <c r="H93" s="137">
        <v>28065681.09</v>
      </c>
      <c r="I93" s="137">
        <f>(Taulukko2[[#This Row],[Sote-nettokustannus TP2021 (oikaisut huomioitu)]]+Taulukko2[[#This Row],[Sote-nettokustannus TP2022 (oikaisut huomioitu)]])/2</f>
        <v>28033720.280000001</v>
      </c>
      <c r="J93" s="140">
        <f t="shared" si="7"/>
        <v>29037962.995335177</v>
      </c>
      <c r="K93" s="137">
        <v>949663.56</v>
      </c>
      <c r="L93" s="137">
        <v>983929.58</v>
      </c>
      <c r="M93" s="137">
        <f t="shared" si="8"/>
        <v>966796.57000000007</v>
      </c>
      <c r="N93" s="140">
        <f t="shared" si="9"/>
        <v>992151.13529425464</v>
      </c>
      <c r="O93" s="141">
        <f t="shared" si="6"/>
        <v>30030114.130629431</v>
      </c>
    </row>
    <row r="94" spans="1:15" ht="15" x14ac:dyDescent="0.25">
      <c r="A94" s="136">
        <v>263</v>
      </c>
      <c r="B94" s="136" t="s">
        <v>97</v>
      </c>
      <c r="C94" s="137">
        <v>35384729.450000003</v>
      </c>
      <c r="D94" s="137"/>
      <c r="E94" s="137">
        <v>35384729.450000003</v>
      </c>
      <c r="F94" s="137">
        <v>36847611.100000001</v>
      </c>
      <c r="G94" s="137"/>
      <c r="H94" s="137">
        <v>36847611.100000001</v>
      </c>
      <c r="I94" s="137">
        <f>(Taulukko2[[#This Row],[Sote-nettokustannus TP2021 (oikaisut huomioitu)]]+Taulukko2[[#This Row],[Sote-nettokustannus TP2022 (oikaisut huomioitu)]])/2</f>
        <v>36116170.275000006</v>
      </c>
      <c r="J94" s="140">
        <f t="shared" si="7"/>
        <v>37409947.930702344</v>
      </c>
      <c r="K94" s="137">
        <v>743262.96000000008</v>
      </c>
      <c r="L94" s="137">
        <v>770538.65</v>
      </c>
      <c r="M94" s="137">
        <f t="shared" si="8"/>
        <v>756900.80500000005</v>
      </c>
      <c r="N94" s="140">
        <f t="shared" si="9"/>
        <v>776750.78324479912</v>
      </c>
      <c r="O94" s="141">
        <f t="shared" si="6"/>
        <v>38186698.71394714</v>
      </c>
    </row>
    <row r="95" spans="1:15" ht="15" x14ac:dyDescent="0.25">
      <c r="A95" s="136">
        <v>265</v>
      </c>
      <c r="B95" s="136" t="s">
        <v>98</v>
      </c>
      <c r="C95" s="137">
        <v>5456736.7599999998</v>
      </c>
      <c r="D95" s="137"/>
      <c r="E95" s="137">
        <v>5456736.7599999998</v>
      </c>
      <c r="F95" s="137">
        <v>5371103.29</v>
      </c>
      <c r="G95" s="137"/>
      <c r="H95" s="137">
        <v>5371103.29</v>
      </c>
      <c r="I95" s="137">
        <f>(Taulukko2[[#This Row],[Sote-nettokustannus TP2021 (oikaisut huomioitu)]]+Taulukko2[[#This Row],[Sote-nettokustannus TP2022 (oikaisut huomioitu)]])/2</f>
        <v>5413920.0250000004</v>
      </c>
      <c r="J95" s="140">
        <f t="shared" si="7"/>
        <v>5607861.0964029385</v>
      </c>
      <c r="K95" s="137">
        <v>98779.950000000012</v>
      </c>
      <c r="L95" s="137">
        <v>108952.88</v>
      </c>
      <c r="M95" s="137">
        <f t="shared" si="8"/>
        <v>103866.41500000001</v>
      </c>
      <c r="N95" s="140">
        <f t="shared" si="9"/>
        <v>106590.3466757171</v>
      </c>
      <c r="O95" s="141">
        <f t="shared" si="6"/>
        <v>5714451.4430786557</v>
      </c>
    </row>
    <row r="96" spans="1:15" ht="15" x14ac:dyDescent="0.25">
      <c r="A96" s="136">
        <v>271</v>
      </c>
      <c r="B96" s="136" t="s">
        <v>99</v>
      </c>
      <c r="C96" s="137">
        <v>29920069.139999997</v>
      </c>
      <c r="D96" s="137"/>
      <c r="E96" s="137">
        <v>29920069.139999997</v>
      </c>
      <c r="F96" s="137">
        <v>30921190.489999998</v>
      </c>
      <c r="G96" s="137"/>
      <c r="H96" s="137">
        <v>30921190.489999998</v>
      </c>
      <c r="I96" s="137">
        <f>(Taulukko2[[#This Row],[Sote-nettokustannus TP2021 (oikaisut huomioitu)]]+Taulukko2[[#This Row],[Sote-nettokustannus TP2022 (oikaisut huomioitu)]])/2</f>
        <v>30420629.814999998</v>
      </c>
      <c r="J96" s="140">
        <f t="shared" si="7"/>
        <v>31510378.003342189</v>
      </c>
      <c r="K96" s="137">
        <v>840797.79</v>
      </c>
      <c r="L96" s="137">
        <v>839081.82</v>
      </c>
      <c r="M96" s="137">
        <f t="shared" si="8"/>
        <v>839939.80499999993</v>
      </c>
      <c r="N96" s="140">
        <f t="shared" si="9"/>
        <v>861967.50895546179</v>
      </c>
      <c r="O96" s="141">
        <f t="shared" si="6"/>
        <v>32372345.512297649</v>
      </c>
    </row>
    <row r="97" spans="1:15" ht="15" x14ac:dyDescent="0.25">
      <c r="A97" s="136">
        <v>272</v>
      </c>
      <c r="B97" s="136" t="s">
        <v>100</v>
      </c>
      <c r="C97" s="137">
        <v>180161931.28</v>
      </c>
      <c r="D97" s="137"/>
      <c r="E97" s="137">
        <v>180161931.28</v>
      </c>
      <c r="F97" s="137">
        <v>193555503.88999999</v>
      </c>
      <c r="G97" s="137"/>
      <c r="H97" s="137">
        <v>193555503.88999999</v>
      </c>
      <c r="I97" s="137">
        <f>(Taulukko2[[#This Row],[Sote-nettokustannus TP2021 (oikaisut huomioitu)]]+Taulukko2[[#This Row],[Sote-nettokustannus TP2022 (oikaisut huomioitu)]])/2</f>
        <v>186858717.58499998</v>
      </c>
      <c r="J97" s="140">
        <f t="shared" si="7"/>
        <v>193552495.79414782</v>
      </c>
      <c r="K97" s="137">
        <v>4139248.4399999985</v>
      </c>
      <c r="L97" s="137">
        <v>4619403.24</v>
      </c>
      <c r="M97" s="137">
        <f t="shared" si="8"/>
        <v>4379325.84</v>
      </c>
      <c r="N97" s="140">
        <f t="shared" si="9"/>
        <v>4494175.1334300498</v>
      </c>
      <c r="O97" s="141">
        <f t="shared" si="6"/>
        <v>198046670.92757788</v>
      </c>
    </row>
    <row r="98" spans="1:15" ht="15" x14ac:dyDescent="0.25">
      <c r="A98" s="136">
        <v>273</v>
      </c>
      <c r="B98" s="136" t="s">
        <v>101</v>
      </c>
      <c r="C98" s="137">
        <v>19522007.749999996</v>
      </c>
      <c r="D98" s="137"/>
      <c r="E98" s="137">
        <v>19522007.749999996</v>
      </c>
      <c r="F98" s="137">
        <v>19550269.280000001</v>
      </c>
      <c r="G98" s="137"/>
      <c r="H98" s="137">
        <v>19550269.280000001</v>
      </c>
      <c r="I98" s="137">
        <f>(Taulukko2[[#This Row],[Sote-nettokustannus TP2021 (oikaisut huomioitu)]]+Taulukko2[[#This Row],[Sote-nettokustannus TP2022 (oikaisut huomioitu)]])/2</f>
        <v>19536138.515000001</v>
      </c>
      <c r="J98" s="140">
        <f t="shared" si="7"/>
        <v>20235975.161492635</v>
      </c>
      <c r="K98" s="137">
        <v>523191.00000000006</v>
      </c>
      <c r="L98" s="137">
        <v>559588</v>
      </c>
      <c r="M98" s="137">
        <f t="shared" si="8"/>
        <v>541389.5</v>
      </c>
      <c r="N98" s="140">
        <f t="shared" si="9"/>
        <v>555587.62176968507</v>
      </c>
      <c r="O98" s="141">
        <f t="shared" si="6"/>
        <v>20791562.78326232</v>
      </c>
    </row>
    <row r="99" spans="1:15" ht="15" x14ac:dyDescent="0.25">
      <c r="A99" s="136">
        <v>275</v>
      </c>
      <c r="B99" s="136" t="s">
        <v>102</v>
      </c>
      <c r="C99" s="137">
        <v>11292831.539999999</v>
      </c>
      <c r="D99" s="137">
        <v>270785</v>
      </c>
      <c r="E99" s="137">
        <v>11563616.539999999</v>
      </c>
      <c r="F99" s="137">
        <v>12245971.83</v>
      </c>
      <c r="G99" s="137">
        <v>-61001</v>
      </c>
      <c r="H99" s="137">
        <v>12184970.83</v>
      </c>
      <c r="I99" s="137">
        <f>(Taulukko2[[#This Row],[Sote-nettokustannus TP2021 (oikaisut huomioitu)]]+Taulukko2[[#This Row],[Sote-nettokustannus TP2022 (oikaisut huomioitu)]])/2</f>
        <v>11874293.684999999</v>
      </c>
      <c r="J99" s="140">
        <f t="shared" si="7"/>
        <v>12299662.591224661</v>
      </c>
      <c r="K99" s="137">
        <v>242696.94999999998</v>
      </c>
      <c r="L99" s="137">
        <v>255603.58</v>
      </c>
      <c r="M99" s="137">
        <f t="shared" si="8"/>
        <v>249150.26499999998</v>
      </c>
      <c r="N99" s="140">
        <f t="shared" si="9"/>
        <v>255684.31451780428</v>
      </c>
      <c r="O99" s="141">
        <f t="shared" si="6"/>
        <v>12555346.905742465</v>
      </c>
    </row>
    <row r="100" spans="1:15" ht="15" x14ac:dyDescent="0.25">
      <c r="A100" s="136">
        <v>276</v>
      </c>
      <c r="B100" s="136" t="s">
        <v>103</v>
      </c>
      <c r="C100" s="137">
        <v>39742661.489999995</v>
      </c>
      <c r="D100" s="137">
        <v>1073397.4486444525</v>
      </c>
      <c r="E100" s="137">
        <v>40816058.938644446</v>
      </c>
      <c r="F100" s="137">
        <v>43719628.460000001</v>
      </c>
      <c r="G100" s="137">
        <v>-193004.11008101143</v>
      </c>
      <c r="H100" s="137">
        <v>43526624.349918991</v>
      </c>
      <c r="I100" s="137">
        <f>(Taulukko2[[#This Row],[Sote-nettokustannus TP2021 (oikaisut huomioitu)]]+Taulukko2[[#This Row],[Sote-nettokustannus TP2022 (oikaisut huomioitu)]])/2</f>
        <v>42171341.644281715</v>
      </c>
      <c r="J100" s="140">
        <f t="shared" si="7"/>
        <v>43682031.706791706</v>
      </c>
      <c r="K100" s="137">
        <v>1263124</v>
      </c>
      <c r="L100" s="137">
        <v>1574294.14</v>
      </c>
      <c r="M100" s="137">
        <f t="shared" si="8"/>
        <v>1418709.0699999998</v>
      </c>
      <c r="N100" s="140">
        <f t="shared" si="9"/>
        <v>1455915.1926374291</v>
      </c>
      <c r="O100" s="141">
        <f t="shared" si="6"/>
        <v>45137946.899429135</v>
      </c>
    </row>
    <row r="101" spans="1:15" ht="15" x14ac:dyDescent="0.25">
      <c r="A101" s="136">
        <v>280</v>
      </c>
      <c r="B101" s="136" t="s">
        <v>104</v>
      </c>
      <c r="C101" s="137">
        <v>7892900.7199999997</v>
      </c>
      <c r="D101" s="137"/>
      <c r="E101" s="137">
        <v>7892900.7199999997</v>
      </c>
      <c r="F101" s="137">
        <v>8178607.1799999997</v>
      </c>
      <c r="G101" s="137"/>
      <c r="H101" s="137">
        <v>8178607.1799999997</v>
      </c>
      <c r="I101" s="137">
        <f>(Taulukko2[[#This Row],[Sote-nettokustannus TP2021 (oikaisut huomioitu)]]+Taulukko2[[#This Row],[Sote-nettokustannus TP2022 (oikaisut huomioitu)]])/2</f>
        <v>8035753.9499999993</v>
      </c>
      <c r="J101" s="140">
        <f t="shared" si="7"/>
        <v>8323616.1133487085</v>
      </c>
      <c r="K101" s="137">
        <v>164503.62</v>
      </c>
      <c r="L101" s="137">
        <v>168458.76</v>
      </c>
      <c r="M101" s="137">
        <f t="shared" si="8"/>
        <v>166481.19</v>
      </c>
      <c r="N101" s="140">
        <f t="shared" si="9"/>
        <v>170847.21521471522</v>
      </c>
      <c r="O101" s="141">
        <f t="shared" si="6"/>
        <v>8494463.3285634238</v>
      </c>
    </row>
    <row r="102" spans="1:15" ht="15" x14ac:dyDescent="0.25">
      <c r="A102" s="136">
        <v>284</v>
      </c>
      <c r="B102" s="136" t="s">
        <v>105</v>
      </c>
      <c r="C102" s="137">
        <v>8873999.0199999996</v>
      </c>
      <c r="D102" s="137">
        <v>-86621.246159999995</v>
      </c>
      <c r="E102" s="137">
        <v>8787377.773839999</v>
      </c>
      <c r="F102" s="137">
        <v>10652114.710000001</v>
      </c>
      <c r="G102" s="137">
        <v>150249.12677999999</v>
      </c>
      <c r="H102" s="137">
        <v>10802363.83678</v>
      </c>
      <c r="I102" s="137">
        <f>(Taulukko2[[#This Row],[Sote-nettokustannus TP2021 (oikaisut huomioitu)]]+Taulukko2[[#This Row],[Sote-nettokustannus TP2022 (oikaisut huomioitu)]])/2</f>
        <v>9794870.8053099997</v>
      </c>
      <c r="J102" s="140">
        <f t="shared" si="7"/>
        <v>10145749.231563661</v>
      </c>
      <c r="K102" s="137">
        <v>157714.73000000001</v>
      </c>
      <c r="L102" s="137">
        <v>228590.77</v>
      </c>
      <c r="M102" s="137">
        <f t="shared" si="8"/>
        <v>193152.75</v>
      </c>
      <c r="N102" s="140">
        <f t="shared" si="9"/>
        <v>198218.24584845942</v>
      </c>
      <c r="O102" s="141">
        <f t="shared" si="6"/>
        <v>10343967.477412121</v>
      </c>
    </row>
    <row r="103" spans="1:15" ht="15" x14ac:dyDescent="0.25">
      <c r="A103" s="136">
        <v>285</v>
      </c>
      <c r="B103" s="136" t="s">
        <v>106</v>
      </c>
      <c r="C103" s="137">
        <v>227050570.18000004</v>
      </c>
      <c r="D103" s="137"/>
      <c r="E103" s="137">
        <v>227050570.18000004</v>
      </c>
      <c r="F103" s="137">
        <v>249645558.03999999</v>
      </c>
      <c r="G103" s="137"/>
      <c r="H103" s="137">
        <v>249645558.03999999</v>
      </c>
      <c r="I103" s="137">
        <f>(Taulukko2[[#This Row],[Sote-nettokustannus TP2021 (oikaisut huomioitu)]]+Taulukko2[[#This Row],[Sote-nettokustannus TP2022 (oikaisut huomioitu)]])/2</f>
        <v>238348064.11000001</v>
      </c>
      <c r="J103" s="140">
        <f t="shared" si="7"/>
        <v>246886328.19717771</v>
      </c>
      <c r="K103" s="137">
        <v>6227941.7999999989</v>
      </c>
      <c r="L103" s="137">
        <v>5368178.18</v>
      </c>
      <c r="M103" s="137">
        <f t="shared" si="8"/>
        <v>5798059.9899999993</v>
      </c>
      <c r="N103" s="140">
        <f t="shared" si="9"/>
        <v>5950116.0637989156</v>
      </c>
      <c r="O103" s="141">
        <f t="shared" si="6"/>
        <v>252836444.26097661</v>
      </c>
    </row>
    <row r="104" spans="1:15" ht="15" x14ac:dyDescent="0.25">
      <c r="A104" s="136">
        <v>286</v>
      </c>
      <c r="B104" s="136" t="s">
        <v>107</v>
      </c>
      <c r="C104" s="137">
        <v>341043618.13999999</v>
      </c>
      <c r="D104" s="137"/>
      <c r="E104" s="137">
        <v>341043618.13999999</v>
      </c>
      <c r="F104" s="137">
        <v>371723804.50999999</v>
      </c>
      <c r="G104" s="137"/>
      <c r="H104" s="137">
        <v>371723804.50999999</v>
      </c>
      <c r="I104" s="137">
        <f>(Taulukko2[[#This Row],[Sote-nettokustannus TP2021 (oikaisut huomioitu)]]+Taulukko2[[#This Row],[Sote-nettokustannus TP2022 (oikaisut huomioitu)]])/2</f>
        <v>356383711.32499999</v>
      </c>
      <c r="J104" s="140">
        <f t="shared" si="7"/>
        <v>369150327.47111237</v>
      </c>
      <c r="K104" s="137">
        <v>7852496.4499999993</v>
      </c>
      <c r="L104" s="137">
        <v>9181657.3000000007</v>
      </c>
      <c r="M104" s="137">
        <f t="shared" si="8"/>
        <v>8517076.875</v>
      </c>
      <c r="N104" s="140">
        <f t="shared" si="9"/>
        <v>8740440.0813293029</v>
      </c>
      <c r="O104" s="141">
        <f t="shared" si="6"/>
        <v>377890767.55244166</v>
      </c>
    </row>
    <row r="105" spans="1:15" ht="15" x14ac:dyDescent="0.25">
      <c r="A105" s="136">
        <v>287</v>
      </c>
      <c r="B105" s="136" t="s">
        <v>108</v>
      </c>
      <c r="C105" s="137">
        <v>27541534.759999998</v>
      </c>
      <c r="D105" s="137"/>
      <c r="E105" s="137">
        <v>27541534.759999998</v>
      </c>
      <c r="F105" s="137">
        <v>29672550.449999999</v>
      </c>
      <c r="G105" s="137"/>
      <c r="H105" s="137">
        <v>29672550.449999999</v>
      </c>
      <c r="I105" s="137">
        <f>(Taulukko2[[#This Row],[Sote-nettokustannus TP2021 (oikaisut huomioitu)]]+Taulukko2[[#This Row],[Sote-nettokustannus TP2022 (oikaisut huomioitu)]])/2</f>
        <v>28607042.604999997</v>
      </c>
      <c r="J105" s="140">
        <f t="shared" si="7"/>
        <v>29631823.256886926</v>
      </c>
      <c r="K105" s="137">
        <v>498762.48000000004</v>
      </c>
      <c r="L105" s="137">
        <v>535373.56000000006</v>
      </c>
      <c r="M105" s="137">
        <f t="shared" si="8"/>
        <v>517068.02</v>
      </c>
      <c r="N105" s="140">
        <f t="shared" si="9"/>
        <v>530628.30277454574</v>
      </c>
      <c r="O105" s="141">
        <f t="shared" si="6"/>
        <v>30162451.55966147</v>
      </c>
    </row>
    <row r="106" spans="1:15" ht="15" x14ac:dyDescent="0.25">
      <c r="A106" s="136">
        <v>288</v>
      </c>
      <c r="B106" s="136" t="s">
        <v>109</v>
      </c>
      <c r="C106" s="137">
        <v>24386480.390000001</v>
      </c>
      <c r="D106" s="137"/>
      <c r="E106" s="137">
        <v>24386480.390000001</v>
      </c>
      <c r="F106" s="137">
        <v>24391803.989999998</v>
      </c>
      <c r="G106" s="137"/>
      <c r="H106" s="137">
        <v>24391803.989999998</v>
      </c>
      <c r="I106" s="137">
        <f>(Taulukko2[[#This Row],[Sote-nettokustannus TP2021 (oikaisut huomioitu)]]+Taulukko2[[#This Row],[Sote-nettokustannus TP2022 (oikaisut huomioitu)]])/2</f>
        <v>24389142.189999998</v>
      </c>
      <c r="J106" s="140">
        <f t="shared" si="7"/>
        <v>25262826.386494424</v>
      </c>
      <c r="K106" s="137">
        <v>595101.54</v>
      </c>
      <c r="L106" s="137">
        <v>754091.42</v>
      </c>
      <c r="M106" s="137">
        <f t="shared" si="8"/>
        <v>674596.48</v>
      </c>
      <c r="N106" s="140">
        <f t="shared" si="9"/>
        <v>692287.99963316775</v>
      </c>
      <c r="O106" s="141">
        <f t="shared" si="6"/>
        <v>25955114.386127591</v>
      </c>
    </row>
    <row r="107" spans="1:15" ht="15" x14ac:dyDescent="0.25">
      <c r="A107" s="136">
        <v>290</v>
      </c>
      <c r="B107" s="136" t="s">
        <v>110</v>
      </c>
      <c r="C107" s="137">
        <v>40808538.090000004</v>
      </c>
      <c r="D107" s="137">
        <v>-39805.705466735701</v>
      </c>
      <c r="E107" s="137">
        <v>40768732.384533271</v>
      </c>
      <c r="F107" s="137">
        <v>41132700.049999997</v>
      </c>
      <c r="G107" s="137">
        <v>98976.329529165989</v>
      </c>
      <c r="H107" s="137">
        <v>41231676.379529163</v>
      </c>
      <c r="I107" s="137">
        <f>(Taulukko2[[#This Row],[Sote-nettokustannus TP2021 (oikaisut huomioitu)]]+Taulukko2[[#This Row],[Sote-nettokustannus TP2022 (oikaisut huomioitu)]])/2</f>
        <v>41000204.382031217</v>
      </c>
      <c r="J107" s="140">
        <f t="shared" si="7"/>
        <v>42468941.180667356</v>
      </c>
      <c r="K107" s="137">
        <v>1094942.52</v>
      </c>
      <c r="L107" s="137">
        <v>1083449.9099999999</v>
      </c>
      <c r="M107" s="137">
        <f t="shared" si="8"/>
        <v>1089196.2149999999</v>
      </c>
      <c r="N107" s="140">
        <f t="shared" si="9"/>
        <v>1117760.7521615999</v>
      </c>
      <c r="O107" s="141">
        <f t="shared" si="6"/>
        <v>43586701.932828955</v>
      </c>
    </row>
    <row r="108" spans="1:15" ht="15" x14ac:dyDescent="0.25">
      <c r="A108" s="136">
        <v>291</v>
      </c>
      <c r="B108" s="136" t="s">
        <v>111</v>
      </c>
      <c r="C108" s="137">
        <v>10033785.790000001</v>
      </c>
      <c r="D108" s="137"/>
      <c r="E108" s="137">
        <v>10033785.790000001</v>
      </c>
      <c r="F108" s="137">
        <v>11375509.689999999</v>
      </c>
      <c r="G108" s="137"/>
      <c r="H108" s="137">
        <v>11375509.689999999</v>
      </c>
      <c r="I108" s="137">
        <f>(Taulukko2[[#This Row],[Sote-nettokustannus TP2021 (oikaisut huomioitu)]]+Taulukko2[[#This Row],[Sote-nettokustannus TP2022 (oikaisut huomioitu)]])/2</f>
        <v>10704647.74</v>
      </c>
      <c r="J108" s="140">
        <f t="shared" si="7"/>
        <v>11088116.805316797</v>
      </c>
      <c r="K108" s="137">
        <v>170479.2</v>
      </c>
      <c r="L108" s="137">
        <v>176717.2</v>
      </c>
      <c r="M108" s="137">
        <f t="shared" si="8"/>
        <v>173598.2</v>
      </c>
      <c r="N108" s="140">
        <f t="shared" si="9"/>
        <v>178150.87119624254</v>
      </c>
      <c r="O108" s="141">
        <f t="shared" si="6"/>
        <v>11266267.676513039</v>
      </c>
    </row>
    <row r="109" spans="1:15" ht="15" x14ac:dyDescent="0.25">
      <c r="A109" s="136">
        <v>297</v>
      </c>
      <c r="B109" s="136" t="s">
        <v>112</v>
      </c>
      <c r="C109" s="137">
        <v>456509870.26999998</v>
      </c>
      <c r="D109" s="137"/>
      <c r="E109" s="137">
        <v>456509870.26999998</v>
      </c>
      <c r="F109" s="137">
        <v>494009190.29000002</v>
      </c>
      <c r="G109" s="137"/>
      <c r="H109" s="137">
        <v>494009190.29000002</v>
      </c>
      <c r="I109" s="137">
        <f>(Taulukko2[[#This Row],[Sote-nettokustannus TP2021 (oikaisut huomioitu)]]+Taulukko2[[#This Row],[Sote-nettokustannus TP2022 (oikaisut huomioitu)]])/2</f>
        <v>475259530.27999997</v>
      </c>
      <c r="J109" s="140">
        <f t="shared" si="7"/>
        <v>492284595.68017834</v>
      </c>
      <c r="K109" s="137">
        <v>7630322.379999999</v>
      </c>
      <c r="L109" s="137">
        <v>13824334.689999999</v>
      </c>
      <c r="M109" s="137">
        <f t="shared" si="8"/>
        <v>10727328.535</v>
      </c>
      <c r="N109" s="140">
        <f t="shared" si="9"/>
        <v>11008656.334677214</v>
      </c>
      <c r="O109" s="141">
        <f t="shared" si="6"/>
        <v>503293252.01485556</v>
      </c>
    </row>
    <row r="110" spans="1:15" ht="15" x14ac:dyDescent="0.25">
      <c r="A110" s="136">
        <v>300</v>
      </c>
      <c r="B110" s="136" t="s">
        <v>113</v>
      </c>
      <c r="C110" s="137">
        <v>15284192.66</v>
      </c>
      <c r="D110" s="137"/>
      <c r="E110" s="137">
        <v>15284192.66</v>
      </c>
      <c r="F110" s="137">
        <v>15491211.630000001</v>
      </c>
      <c r="G110" s="137"/>
      <c r="H110" s="137">
        <v>15491211.630000001</v>
      </c>
      <c r="I110" s="137">
        <f>(Taulukko2[[#This Row],[Sote-nettokustannus TP2021 (oikaisut huomioitu)]]+Taulukko2[[#This Row],[Sote-nettokustannus TP2022 (oikaisut huomioitu)]])/2</f>
        <v>15387702.145</v>
      </c>
      <c r="J110" s="140">
        <f t="shared" si="7"/>
        <v>15938930.723673102</v>
      </c>
      <c r="K110" s="137">
        <v>295625.83</v>
      </c>
      <c r="L110" s="137">
        <v>299520.93</v>
      </c>
      <c r="M110" s="137">
        <f t="shared" si="8"/>
        <v>297573.38</v>
      </c>
      <c r="N110" s="140">
        <f t="shared" si="9"/>
        <v>305377.34199899842</v>
      </c>
      <c r="O110" s="141">
        <f t="shared" si="6"/>
        <v>16244308.0656721</v>
      </c>
    </row>
    <row r="111" spans="1:15" ht="15" x14ac:dyDescent="0.25">
      <c r="A111" s="136">
        <v>301</v>
      </c>
      <c r="B111" s="136" t="s">
        <v>114</v>
      </c>
      <c r="C111" s="137">
        <v>93382236.939999998</v>
      </c>
      <c r="D111" s="137"/>
      <c r="E111" s="137">
        <v>93382236.939999998</v>
      </c>
      <c r="F111" s="137">
        <v>94616191.989999995</v>
      </c>
      <c r="G111" s="137"/>
      <c r="H111" s="137">
        <v>94616191.989999995</v>
      </c>
      <c r="I111" s="137">
        <f>(Taulukko2[[#This Row],[Sote-nettokustannus TP2021 (oikaisut huomioitu)]]+Taulukko2[[#This Row],[Sote-nettokustannus TP2022 (oikaisut huomioitu)]])/2</f>
        <v>93999214.465000004</v>
      </c>
      <c r="J111" s="140">
        <f t="shared" si="7"/>
        <v>97366517.321376562</v>
      </c>
      <c r="K111" s="137">
        <v>2058262.51</v>
      </c>
      <c r="L111" s="137">
        <v>2085752.14</v>
      </c>
      <c r="M111" s="137">
        <f t="shared" si="8"/>
        <v>2072007.325</v>
      </c>
      <c r="N111" s="140">
        <f t="shared" si="9"/>
        <v>2126346.4141549049</v>
      </c>
      <c r="O111" s="141">
        <f t="shared" si="6"/>
        <v>99492863.735531464</v>
      </c>
    </row>
    <row r="112" spans="1:15" ht="15" x14ac:dyDescent="0.25">
      <c r="A112" s="136">
        <v>304</v>
      </c>
      <c r="B112" s="136" t="s">
        <v>115</v>
      </c>
      <c r="C112" s="137">
        <v>4763375.83</v>
      </c>
      <c r="D112" s="137">
        <v>-57747.497439999999</v>
      </c>
      <c r="E112" s="137">
        <v>4705628.33256</v>
      </c>
      <c r="F112" s="137">
        <v>4983274.5599999996</v>
      </c>
      <c r="G112" s="137">
        <v>100166.08452</v>
      </c>
      <c r="H112" s="137">
        <v>5083440.6445199996</v>
      </c>
      <c r="I112" s="137">
        <f>(Taulukko2[[#This Row],[Sote-nettokustannus TP2021 (oikaisut huomioitu)]]+Taulukko2[[#This Row],[Sote-nettokustannus TP2022 (oikaisut huomioitu)]])/2</f>
        <v>4894534.4885399994</v>
      </c>
      <c r="J112" s="140">
        <f t="shared" si="7"/>
        <v>5069869.7831772864</v>
      </c>
      <c r="K112" s="137">
        <v>96069.3</v>
      </c>
      <c r="L112" s="137">
        <v>102396.21</v>
      </c>
      <c r="M112" s="137">
        <f t="shared" si="8"/>
        <v>99232.755000000005</v>
      </c>
      <c r="N112" s="140">
        <f t="shared" si="9"/>
        <v>101835.16738337891</v>
      </c>
      <c r="O112" s="141">
        <f t="shared" si="6"/>
        <v>5171704.9505606657</v>
      </c>
    </row>
    <row r="113" spans="1:15" ht="15" x14ac:dyDescent="0.25">
      <c r="A113" s="136">
        <v>305</v>
      </c>
      <c r="B113" s="136" t="s">
        <v>116</v>
      </c>
      <c r="C113" s="137">
        <v>63539362.550000034</v>
      </c>
      <c r="D113" s="137">
        <v>-75853.066999999995</v>
      </c>
      <c r="E113" s="137">
        <v>63463509.483000033</v>
      </c>
      <c r="F113" s="137">
        <v>67622323.959999993</v>
      </c>
      <c r="G113" s="137">
        <v>847829.8097199999</v>
      </c>
      <c r="H113" s="137">
        <v>68470153.769719988</v>
      </c>
      <c r="I113" s="137">
        <f>(Taulukko2[[#This Row],[Sote-nettokustannus TP2021 (oikaisut huomioitu)]]+Taulukko2[[#This Row],[Sote-nettokustannus TP2022 (oikaisut huomioitu)]])/2</f>
        <v>65966831.626360014</v>
      </c>
      <c r="J113" s="140">
        <f t="shared" si="7"/>
        <v>68329939.678122103</v>
      </c>
      <c r="K113" s="137">
        <v>1054700.1599999999</v>
      </c>
      <c r="L113" s="137">
        <v>1173569.31</v>
      </c>
      <c r="M113" s="137">
        <f t="shared" si="8"/>
        <v>1114134.7349999999</v>
      </c>
      <c r="N113" s="140">
        <f t="shared" si="9"/>
        <v>1143353.2932383213</v>
      </c>
      <c r="O113" s="141">
        <f t="shared" si="6"/>
        <v>69473292.97136043</v>
      </c>
    </row>
    <row r="114" spans="1:15" ht="15" x14ac:dyDescent="0.25">
      <c r="A114" s="136">
        <v>309</v>
      </c>
      <c r="B114" s="136" t="s">
        <v>117</v>
      </c>
      <c r="C114" s="137">
        <v>30033413.589999996</v>
      </c>
      <c r="D114" s="137">
        <v>633655.89824849321</v>
      </c>
      <c r="E114" s="137">
        <v>30667069.48824849</v>
      </c>
      <c r="F114" s="137">
        <v>32491575.23</v>
      </c>
      <c r="G114" s="137">
        <v>32740.523668172769</v>
      </c>
      <c r="H114" s="137">
        <v>32524315.753668174</v>
      </c>
      <c r="I114" s="137">
        <f>(Taulukko2[[#This Row],[Sote-nettokustannus TP2021 (oikaisut huomioitu)]]+Taulukko2[[#This Row],[Sote-nettokustannus TP2022 (oikaisut huomioitu)]])/2</f>
        <v>31595692.620958332</v>
      </c>
      <c r="J114" s="140">
        <f t="shared" si="7"/>
        <v>32727534.696631875</v>
      </c>
      <c r="K114" s="137">
        <v>579952</v>
      </c>
      <c r="L114" s="137">
        <v>689009.03</v>
      </c>
      <c r="M114" s="137">
        <f t="shared" si="8"/>
        <v>634480.51500000001</v>
      </c>
      <c r="N114" s="140">
        <f t="shared" si="9"/>
        <v>651119.97995538323</v>
      </c>
      <c r="O114" s="141">
        <f t="shared" si="6"/>
        <v>33378654.676587258</v>
      </c>
    </row>
    <row r="115" spans="1:15" ht="15" x14ac:dyDescent="0.25">
      <c r="A115" s="136">
        <v>312</v>
      </c>
      <c r="B115" s="136" t="s">
        <v>118</v>
      </c>
      <c r="C115" s="137">
        <v>5933820.0500000007</v>
      </c>
      <c r="D115" s="137">
        <v>149103</v>
      </c>
      <c r="E115" s="137">
        <v>6082923.0500000007</v>
      </c>
      <c r="F115" s="137">
        <v>6486818.2300000004</v>
      </c>
      <c r="G115" s="137">
        <v>-84571</v>
      </c>
      <c r="H115" s="137">
        <v>6402247.2300000004</v>
      </c>
      <c r="I115" s="137">
        <f>(Taulukko2[[#This Row],[Sote-nettokustannus TP2021 (oikaisut huomioitu)]]+Taulukko2[[#This Row],[Sote-nettokustannus TP2022 (oikaisut huomioitu)]])/2</f>
        <v>6242585.1400000006</v>
      </c>
      <c r="J115" s="140">
        <f t="shared" si="7"/>
        <v>6466211.2085021231</v>
      </c>
      <c r="K115" s="137">
        <v>120960.4</v>
      </c>
      <c r="L115" s="137">
        <v>124660.28</v>
      </c>
      <c r="M115" s="137">
        <f t="shared" si="8"/>
        <v>122810.34</v>
      </c>
      <c r="N115" s="140">
        <f t="shared" si="9"/>
        <v>126031.08248188489</v>
      </c>
      <c r="O115" s="141">
        <f t="shared" si="6"/>
        <v>6592242.2909840085</v>
      </c>
    </row>
    <row r="116" spans="1:15" ht="15" x14ac:dyDescent="0.25">
      <c r="A116" s="136">
        <v>316</v>
      </c>
      <c r="B116" s="136" t="s">
        <v>119</v>
      </c>
      <c r="C116" s="137">
        <v>15191455.620000003</v>
      </c>
      <c r="D116" s="137">
        <v>4524.6817347440001</v>
      </c>
      <c r="E116" s="137">
        <v>15195980.301734747</v>
      </c>
      <c r="F116" s="137">
        <v>16512392.309999999</v>
      </c>
      <c r="G116" s="137">
        <v>454507.22029799997</v>
      </c>
      <c r="H116" s="137">
        <v>16966899.530297998</v>
      </c>
      <c r="I116" s="137">
        <f>(Taulukko2[[#This Row],[Sote-nettokustannus TP2021 (oikaisut huomioitu)]]+Taulukko2[[#This Row],[Sote-nettokustannus TP2022 (oikaisut huomioitu)]])/2</f>
        <v>16081439.916016374</v>
      </c>
      <c r="J116" s="140">
        <f t="shared" si="7"/>
        <v>16657520.034047708</v>
      </c>
      <c r="K116" s="137">
        <v>432491</v>
      </c>
      <c r="L116" s="137">
        <v>444768</v>
      </c>
      <c r="M116" s="137">
        <f t="shared" si="8"/>
        <v>438629.5</v>
      </c>
      <c r="N116" s="140">
        <f t="shared" si="9"/>
        <v>450132.7061995588</v>
      </c>
      <c r="O116" s="141">
        <f t="shared" si="6"/>
        <v>17107652.740247268</v>
      </c>
    </row>
    <row r="117" spans="1:15" ht="15" x14ac:dyDescent="0.25">
      <c r="A117" s="136">
        <v>317</v>
      </c>
      <c r="B117" s="136" t="s">
        <v>120</v>
      </c>
      <c r="C117" s="137">
        <v>10998137.220000003</v>
      </c>
      <c r="D117" s="137"/>
      <c r="E117" s="137">
        <v>10998137.220000003</v>
      </c>
      <c r="F117" s="137">
        <v>11350281.939999999</v>
      </c>
      <c r="G117" s="137"/>
      <c r="H117" s="137">
        <v>11350281.939999999</v>
      </c>
      <c r="I117" s="137">
        <f>(Taulukko2[[#This Row],[Sote-nettokustannus TP2021 (oikaisut huomioitu)]]+Taulukko2[[#This Row],[Sote-nettokustannus TP2022 (oikaisut huomioitu)]])/2</f>
        <v>11174209.580000002</v>
      </c>
      <c r="J117" s="140">
        <f t="shared" si="7"/>
        <v>11574499.604237325</v>
      </c>
      <c r="K117" s="137">
        <v>269635.57</v>
      </c>
      <c r="L117" s="137">
        <v>332767.21000000002</v>
      </c>
      <c r="M117" s="137">
        <f t="shared" si="8"/>
        <v>301201.39</v>
      </c>
      <c r="N117" s="140">
        <f t="shared" si="9"/>
        <v>309100.49778176966</v>
      </c>
      <c r="O117" s="141">
        <f t="shared" si="6"/>
        <v>11883600.102019096</v>
      </c>
    </row>
    <row r="118" spans="1:15" ht="15" x14ac:dyDescent="0.25">
      <c r="A118" s="136">
        <v>320</v>
      </c>
      <c r="B118" s="136" t="s">
        <v>121</v>
      </c>
      <c r="C118" s="137">
        <v>35034497.049999997</v>
      </c>
      <c r="D118" s="137"/>
      <c r="E118" s="137">
        <v>35034497.049999997</v>
      </c>
      <c r="F118" s="137">
        <v>39914506.200000003</v>
      </c>
      <c r="G118" s="137"/>
      <c r="H118" s="137">
        <v>39914506.200000003</v>
      </c>
      <c r="I118" s="137">
        <f>(Taulukko2[[#This Row],[Sote-nettokustannus TP2021 (oikaisut huomioitu)]]+Taulukko2[[#This Row],[Sote-nettokustannus TP2022 (oikaisut huomioitu)]])/2</f>
        <v>37474501.625</v>
      </c>
      <c r="J118" s="140">
        <f t="shared" si="7"/>
        <v>38816938.336640134</v>
      </c>
      <c r="K118" s="137">
        <v>732877</v>
      </c>
      <c r="L118" s="137">
        <v>788219</v>
      </c>
      <c r="M118" s="137">
        <f t="shared" si="8"/>
        <v>760548</v>
      </c>
      <c r="N118" s="140">
        <f t="shared" si="9"/>
        <v>780493.6271606494</v>
      </c>
      <c r="O118" s="141">
        <f t="shared" si="6"/>
        <v>39597431.96380078</v>
      </c>
    </row>
    <row r="119" spans="1:15" ht="15" x14ac:dyDescent="0.25">
      <c r="A119" s="136">
        <v>322</v>
      </c>
      <c r="B119" s="136" t="s">
        <v>122</v>
      </c>
      <c r="C119" s="137">
        <v>26069096.390000004</v>
      </c>
      <c r="D119" s="137">
        <v>-288737.48719999997</v>
      </c>
      <c r="E119" s="137">
        <v>25780358.902800005</v>
      </c>
      <c r="F119" s="137">
        <v>29256571.850000001</v>
      </c>
      <c r="G119" s="137">
        <v>500830.42259999999</v>
      </c>
      <c r="H119" s="137">
        <v>29757402.272600003</v>
      </c>
      <c r="I119" s="137">
        <f>(Taulukko2[[#This Row],[Sote-nettokustannus TP2021 (oikaisut huomioitu)]]+Taulukko2[[#This Row],[Sote-nettokustannus TP2022 (oikaisut huomioitu)]])/2</f>
        <v>27768880.587700002</v>
      </c>
      <c r="J119" s="140">
        <f t="shared" si="7"/>
        <v>28763636.038088985</v>
      </c>
      <c r="K119" s="137">
        <v>499483.69</v>
      </c>
      <c r="L119" s="137">
        <v>552666.67000000004</v>
      </c>
      <c r="M119" s="137">
        <f t="shared" si="8"/>
        <v>526075.18000000005</v>
      </c>
      <c r="N119" s="140">
        <f t="shared" si="9"/>
        <v>539871.67857570003</v>
      </c>
      <c r="O119" s="141">
        <f t="shared" si="6"/>
        <v>29303507.716664683</v>
      </c>
    </row>
    <row r="120" spans="1:15" ht="15" x14ac:dyDescent="0.25">
      <c r="A120" s="136">
        <v>398</v>
      </c>
      <c r="B120" s="136" t="s">
        <v>123</v>
      </c>
      <c r="C120" s="137">
        <v>410750330.68000007</v>
      </c>
      <c r="D120" s="137">
        <v>120253.6623309775</v>
      </c>
      <c r="E120" s="137">
        <v>410870584.34233105</v>
      </c>
      <c r="F120" s="137">
        <v>386473033.94999999</v>
      </c>
      <c r="G120" s="137">
        <v>65841613.519445598</v>
      </c>
      <c r="H120" s="137">
        <v>452314647.46944559</v>
      </c>
      <c r="I120" s="137">
        <f>(Taulukko2[[#This Row],[Sote-nettokustannus TP2021 (oikaisut huomioitu)]]+Taulukko2[[#This Row],[Sote-nettokustannus TP2022 (oikaisut huomioitu)]])/2</f>
        <v>431592615.90588832</v>
      </c>
      <c r="J120" s="140">
        <f t="shared" si="7"/>
        <v>447053415.83493507</v>
      </c>
      <c r="K120" s="137">
        <v>11284373.85</v>
      </c>
      <c r="L120" s="137">
        <v>11488386.23</v>
      </c>
      <c r="M120" s="137">
        <f t="shared" si="8"/>
        <v>11386380.039999999</v>
      </c>
      <c r="N120" s="140">
        <f t="shared" si="9"/>
        <v>11684991.687111424</v>
      </c>
      <c r="O120" s="141">
        <f t="shared" si="6"/>
        <v>458738407.52204651</v>
      </c>
    </row>
    <row r="121" spans="1:15" ht="15" x14ac:dyDescent="0.25">
      <c r="A121" s="136">
        <v>399</v>
      </c>
      <c r="B121" s="136" t="s">
        <v>124</v>
      </c>
      <c r="C121" s="137">
        <v>29817070.79999999</v>
      </c>
      <c r="D121" s="137"/>
      <c r="E121" s="137">
        <v>29817070.79999999</v>
      </c>
      <c r="F121" s="137">
        <v>32769092.890000001</v>
      </c>
      <c r="G121" s="137"/>
      <c r="H121" s="137">
        <v>32769092.890000001</v>
      </c>
      <c r="I121" s="137">
        <f>(Taulukko2[[#This Row],[Sote-nettokustannus TP2021 (oikaisut huomioitu)]]+Taulukko2[[#This Row],[Sote-nettokustannus TP2022 (oikaisut huomioitu)]])/2</f>
        <v>31293081.844999995</v>
      </c>
      <c r="J121" s="140">
        <f t="shared" si="7"/>
        <v>32414083.594655346</v>
      </c>
      <c r="K121" s="137">
        <v>625735.32000000007</v>
      </c>
      <c r="L121" s="137">
        <v>640015.03</v>
      </c>
      <c r="M121" s="137">
        <f t="shared" si="8"/>
        <v>632875.17500000005</v>
      </c>
      <c r="N121" s="140">
        <f t="shared" si="9"/>
        <v>649472.539373821</v>
      </c>
      <c r="O121" s="141">
        <f t="shared" si="6"/>
        <v>33063556.134029169</v>
      </c>
    </row>
    <row r="122" spans="1:15" ht="15" x14ac:dyDescent="0.25">
      <c r="A122" s="136">
        <v>400</v>
      </c>
      <c r="B122" s="136" t="s">
        <v>125</v>
      </c>
      <c r="C122" s="137">
        <v>27273457.190000001</v>
      </c>
      <c r="D122" s="137">
        <v>-375358.73335999995</v>
      </c>
      <c r="E122" s="137">
        <v>26898098.456640001</v>
      </c>
      <c r="F122" s="137">
        <v>33234364.489999998</v>
      </c>
      <c r="G122" s="137">
        <v>609566.78587999998</v>
      </c>
      <c r="H122" s="137">
        <v>33843931.275880001</v>
      </c>
      <c r="I122" s="137">
        <f>(Taulukko2[[#This Row],[Sote-nettokustannus TP2021 (oikaisut huomioitu)]]+Taulukko2[[#This Row],[Sote-nettokustannus TP2022 (oikaisut huomioitu)]])/2</f>
        <v>30371014.86626</v>
      </c>
      <c r="J122" s="140">
        <f t="shared" si="7"/>
        <v>31458985.714657787</v>
      </c>
      <c r="K122" s="137">
        <v>633094.41</v>
      </c>
      <c r="L122" s="137">
        <v>759365.85</v>
      </c>
      <c r="M122" s="137">
        <f t="shared" si="8"/>
        <v>696230.13</v>
      </c>
      <c r="N122" s="140">
        <f t="shared" si="9"/>
        <v>714488.99938232754</v>
      </c>
      <c r="O122" s="141">
        <f t="shared" si="6"/>
        <v>32173474.714040115</v>
      </c>
    </row>
    <row r="123" spans="1:15" ht="15" x14ac:dyDescent="0.25">
      <c r="A123" s="136">
        <v>402</v>
      </c>
      <c r="B123" s="136" t="s">
        <v>126</v>
      </c>
      <c r="C123" s="137">
        <v>42923918.989999995</v>
      </c>
      <c r="D123" s="137"/>
      <c r="E123" s="137">
        <v>42923918.989999995</v>
      </c>
      <c r="F123" s="137">
        <v>44121383.68</v>
      </c>
      <c r="G123" s="137"/>
      <c r="H123" s="137">
        <v>44121383.68</v>
      </c>
      <c r="I123" s="137">
        <f>(Taulukko2[[#This Row],[Sote-nettokustannus TP2021 (oikaisut huomioitu)]]+Taulukko2[[#This Row],[Sote-nettokustannus TP2022 (oikaisut huomioitu)]])/2</f>
        <v>43522651.334999993</v>
      </c>
      <c r="J123" s="140">
        <f t="shared" si="7"/>
        <v>45081748.918863252</v>
      </c>
      <c r="K123" s="137">
        <v>711350.19</v>
      </c>
      <c r="L123" s="137">
        <v>800980.88</v>
      </c>
      <c r="M123" s="137">
        <f t="shared" si="8"/>
        <v>756165.53499999992</v>
      </c>
      <c r="N123" s="140">
        <f t="shared" si="9"/>
        <v>775996.23054169223</v>
      </c>
      <c r="O123" s="141">
        <f t="shared" si="6"/>
        <v>45857745.149404943</v>
      </c>
    </row>
    <row r="124" spans="1:15" ht="15" x14ac:dyDescent="0.25">
      <c r="A124" s="136">
        <v>403</v>
      </c>
      <c r="B124" s="136" t="s">
        <v>127</v>
      </c>
      <c r="C124" s="137">
        <v>13730191.779999999</v>
      </c>
      <c r="D124" s="137"/>
      <c r="E124" s="137">
        <v>13730191.779999999</v>
      </c>
      <c r="F124" s="137">
        <v>14067352.52</v>
      </c>
      <c r="G124" s="137"/>
      <c r="H124" s="137">
        <v>14067352.52</v>
      </c>
      <c r="I124" s="137">
        <f>(Taulukko2[[#This Row],[Sote-nettokustannus TP2021 (oikaisut huomioitu)]]+Taulukko2[[#This Row],[Sote-nettokustannus TP2022 (oikaisut huomioitu)]])/2</f>
        <v>13898772.149999999</v>
      </c>
      <c r="J124" s="140">
        <f t="shared" si="7"/>
        <v>14396663.280550329</v>
      </c>
      <c r="K124" s="137">
        <v>289195</v>
      </c>
      <c r="L124" s="137">
        <v>292685.3</v>
      </c>
      <c r="M124" s="137">
        <f t="shared" si="8"/>
        <v>290940.15000000002</v>
      </c>
      <c r="N124" s="140">
        <f t="shared" si="9"/>
        <v>298570.15331072256</v>
      </c>
      <c r="O124" s="141">
        <f t="shared" si="6"/>
        <v>14695233.433861051</v>
      </c>
    </row>
    <row r="125" spans="1:15" ht="15" x14ac:dyDescent="0.25">
      <c r="A125" s="136">
        <v>405</v>
      </c>
      <c r="B125" s="136" t="s">
        <v>128</v>
      </c>
      <c r="C125" s="137">
        <v>257383785.22999996</v>
      </c>
      <c r="D125" s="137">
        <v>-418144</v>
      </c>
      <c r="E125" s="137">
        <v>256965641.22999996</v>
      </c>
      <c r="F125" s="137">
        <v>273879269.20999998</v>
      </c>
      <c r="G125" s="137">
        <v>-19582</v>
      </c>
      <c r="H125" s="137">
        <v>273859687.20999998</v>
      </c>
      <c r="I125" s="137">
        <f>(Taulukko2[[#This Row],[Sote-nettokustannus TP2021 (oikaisut huomioitu)]]+Taulukko2[[#This Row],[Sote-nettokustannus TP2022 (oikaisut huomioitu)]])/2</f>
        <v>265412664.21999997</v>
      </c>
      <c r="J125" s="140">
        <f t="shared" si="7"/>
        <v>274920454.55030411</v>
      </c>
      <c r="K125" s="137">
        <v>7318736.2199999997</v>
      </c>
      <c r="L125" s="137">
        <v>7952556.4000000004</v>
      </c>
      <c r="M125" s="137">
        <f t="shared" si="8"/>
        <v>7635646.3100000005</v>
      </c>
      <c r="N125" s="140">
        <f t="shared" si="9"/>
        <v>7835893.7032346781</v>
      </c>
      <c r="O125" s="141">
        <f t="shared" si="6"/>
        <v>282756348.25353879</v>
      </c>
    </row>
    <row r="126" spans="1:15" ht="15" x14ac:dyDescent="0.25">
      <c r="A126" s="136">
        <v>407</v>
      </c>
      <c r="B126" s="136" t="s">
        <v>129</v>
      </c>
      <c r="C126" s="137">
        <v>10346099.23</v>
      </c>
      <c r="D126" s="137"/>
      <c r="E126" s="137">
        <v>10346099.23</v>
      </c>
      <c r="F126" s="137">
        <v>10798432.4</v>
      </c>
      <c r="G126" s="137"/>
      <c r="H126" s="137">
        <v>10798432.4</v>
      </c>
      <c r="I126" s="137">
        <f>(Taulukko2[[#This Row],[Sote-nettokustannus TP2021 (oikaisut huomioitu)]]+Taulukko2[[#This Row],[Sote-nettokustannus TP2022 (oikaisut huomioitu)]])/2</f>
        <v>10572265.815000001</v>
      </c>
      <c r="J126" s="140">
        <f t="shared" si="7"/>
        <v>10950992.60628055</v>
      </c>
      <c r="K126" s="137">
        <v>282183.06</v>
      </c>
      <c r="L126" s="137">
        <v>256306.8</v>
      </c>
      <c r="M126" s="137">
        <f t="shared" si="8"/>
        <v>269244.93</v>
      </c>
      <c r="N126" s="140">
        <f t="shared" si="9"/>
        <v>276305.96886759961</v>
      </c>
      <c r="O126" s="141">
        <f t="shared" si="6"/>
        <v>11227298.57514815</v>
      </c>
    </row>
    <row r="127" spans="1:15" ht="15" x14ac:dyDescent="0.25">
      <c r="A127" s="136">
        <v>408</v>
      </c>
      <c r="B127" s="136" t="s">
        <v>130</v>
      </c>
      <c r="C127" s="137">
        <v>53196960.129999988</v>
      </c>
      <c r="D127" s="137"/>
      <c r="E127" s="137">
        <v>53196960.129999988</v>
      </c>
      <c r="F127" s="137">
        <v>57194849.609999999</v>
      </c>
      <c r="G127" s="137"/>
      <c r="H127" s="137">
        <v>57194849.609999999</v>
      </c>
      <c r="I127" s="137">
        <f>(Taulukko2[[#This Row],[Sote-nettokustannus TP2021 (oikaisut huomioitu)]]+Taulukko2[[#This Row],[Sote-nettokustannus TP2022 (oikaisut huomioitu)]])/2</f>
        <v>55195904.86999999</v>
      </c>
      <c r="J127" s="140">
        <f t="shared" si="7"/>
        <v>57173169.565102771</v>
      </c>
      <c r="K127" s="137">
        <v>1378582.6099999999</v>
      </c>
      <c r="L127" s="137">
        <v>1420406.5</v>
      </c>
      <c r="M127" s="137">
        <f t="shared" si="8"/>
        <v>1399494.5549999999</v>
      </c>
      <c r="N127" s="140">
        <f t="shared" si="9"/>
        <v>1436196.7705174808</v>
      </c>
      <c r="O127" s="141">
        <f t="shared" si="6"/>
        <v>58609366.335620254</v>
      </c>
    </row>
    <row r="128" spans="1:15" ht="15" x14ac:dyDescent="0.25">
      <c r="A128" s="136">
        <v>410</v>
      </c>
      <c r="B128" s="136" t="s">
        <v>131</v>
      </c>
      <c r="C128" s="137">
        <v>63585871.339999989</v>
      </c>
      <c r="D128" s="137"/>
      <c r="E128" s="137">
        <v>63585871.339999989</v>
      </c>
      <c r="F128" s="137">
        <v>71067797.849999994</v>
      </c>
      <c r="G128" s="137"/>
      <c r="H128" s="137">
        <v>71067797.849999994</v>
      </c>
      <c r="I128" s="137">
        <f>(Taulukko2[[#This Row],[Sote-nettokustannus TP2021 (oikaisut huomioitu)]]+Taulukko2[[#This Row],[Sote-nettokustannus TP2022 (oikaisut huomioitu)]])/2</f>
        <v>67326834.594999999</v>
      </c>
      <c r="J128" s="140">
        <f t="shared" si="7"/>
        <v>69738661.584543064</v>
      </c>
      <c r="K128" s="137">
        <v>1799044.2399999998</v>
      </c>
      <c r="L128" s="137">
        <v>1812408.18</v>
      </c>
      <c r="M128" s="137">
        <f t="shared" si="8"/>
        <v>1805726.21</v>
      </c>
      <c r="N128" s="140">
        <f t="shared" si="9"/>
        <v>1853081.9873327555</v>
      </c>
      <c r="O128" s="141">
        <f t="shared" si="6"/>
        <v>71591743.571875826</v>
      </c>
    </row>
    <row r="129" spans="1:15" ht="15" x14ac:dyDescent="0.25">
      <c r="A129" s="136">
        <v>416</v>
      </c>
      <c r="B129" s="136" t="s">
        <v>132</v>
      </c>
      <c r="C129" s="137">
        <v>10934508.879999997</v>
      </c>
      <c r="D129" s="137">
        <v>-17288.82</v>
      </c>
      <c r="E129" s="137">
        <v>10917220.059999997</v>
      </c>
      <c r="F129" s="137">
        <v>11478694.189999999</v>
      </c>
      <c r="G129" s="137">
        <v>-804.27</v>
      </c>
      <c r="H129" s="137">
        <v>11477889.92</v>
      </c>
      <c r="I129" s="137">
        <f>(Taulukko2[[#This Row],[Sote-nettokustannus TP2021 (oikaisut huomioitu)]]+Taulukko2[[#This Row],[Sote-nettokustannus TP2022 (oikaisut huomioitu)]])/2</f>
        <v>11197554.989999998</v>
      </c>
      <c r="J129" s="140">
        <f t="shared" si="7"/>
        <v>11598681.309159823</v>
      </c>
      <c r="K129" s="137">
        <v>320267.49</v>
      </c>
      <c r="L129" s="137">
        <v>339571.69</v>
      </c>
      <c r="M129" s="137">
        <f t="shared" si="8"/>
        <v>329919.58999999997</v>
      </c>
      <c r="N129" s="140">
        <f t="shared" si="9"/>
        <v>338571.84223803662</v>
      </c>
      <c r="O129" s="141">
        <f t="shared" si="6"/>
        <v>11937253.15139786</v>
      </c>
    </row>
    <row r="130" spans="1:15" ht="15" x14ac:dyDescent="0.25">
      <c r="A130" s="136">
        <v>418</v>
      </c>
      <c r="B130" s="136" t="s">
        <v>133</v>
      </c>
      <c r="C130" s="137">
        <v>68733657.349999994</v>
      </c>
      <c r="D130" s="137"/>
      <c r="E130" s="137">
        <v>68733657.349999994</v>
      </c>
      <c r="F130" s="137">
        <v>73544144.290000007</v>
      </c>
      <c r="G130" s="137"/>
      <c r="H130" s="137">
        <v>73544144.290000007</v>
      </c>
      <c r="I130" s="137">
        <f>(Taulukko2[[#This Row],[Sote-nettokustannus TP2021 (oikaisut huomioitu)]]+Taulukko2[[#This Row],[Sote-nettokustannus TP2022 (oikaisut huomioitu)]])/2</f>
        <v>71138900.819999993</v>
      </c>
      <c r="J130" s="140">
        <f t="shared" si="7"/>
        <v>73687286.20060195</v>
      </c>
      <c r="K130" s="137">
        <v>1941409</v>
      </c>
      <c r="L130" s="137">
        <v>2048764.92</v>
      </c>
      <c r="M130" s="137">
        <f t="shared" si="8"/>
        <v>1995086.96</v>
      </c>
      <c r="N130" s="140">
        <f t="shared" si="9"/>
        <v>2047408.7867055249</v>
      </c>
      <c r="O130" s="141">
        <f t="shared" si="6"/>
        <v>75734694.987307474</v>
      </c>
    </row>
    <row r="131" spans="1:15" ht="15" x14ac:dyDescent="0.25">
      <c r="A131" s="136">
        <v>420</v>
      </c>
      <c r="B131" s="136" t="s">
        <v>134</v>
      </c>
      <c r="C131" s="137">
        <v>41120243.210000016</v>
      </c>
      <c r="D131" s="137"/>
      <c r="E131" s="137">
        <v>41120243.210000016</v>
      </c>
      <c r="F131" s="137">
        <v>43087275.219999999</v>
      </c>
      <c r="G131" s="137"/>
      <c r="H131" s="137">
        <v>43087275.219999999</v>
      </c>
      <c r="I131" s="137">
        <f>(Taulukko2[[#This Row],[Sote-nettokustannus TP2021 (oikaisut huomioitu)]]+Taulukko2[[#This Row],[Sote-nettokustannus TP2022 (oikaisut huomioitu)]])/2</f>
        <v>42103759.215000004</v>
      </c>
      <c r="J131" s="140">
        <f t="shared" si="7"/>
        <v>43612028.294436291</v>
      </c>
      <c r="K131" s="137">
        <v>596636.08000000007</v>
      </c>
      <c r="L131" s="137">
        <v>624684.37</v>
      </c>
      <c r="M131" s="137">
        <f t="shared" si="8"/>
        <v>610660.22500000009</v>
      </c>
      <c r="N131" s="140">
        <f t="shared" si="9"/>
        <v>626674.99483660248</v>
      </c>
      <c r="O131" s="141">
        <f t="shared" si="6"/>
        <v>44238703.289272897</v>
      </c>
    </row>
    <row r="132" spans="1:15" ht="15" x14ac:dyDescent="0.25">
      <c r="A132" s="136">
        <v>421</v>
      </c>
      <c r="B132" s="136" t="s">
        <v>135</v>
      </c>
      <c r="C132" s="137">
        <v>3274471.3700000006</v>
      </c>
      <c r="D132" s="137"/>
      <c r="E132" s="137">
        <v>3274471.3700000006</v>
      </c>
      <c r="F132" s="137">
        <v>2013920.92</v>
      </c>
      <c r="G132" s="137"/>
      <c r="H132" s="137">
        <v>2013920.92</v>
      </c>
      <c r="I132" s="137">
        <f>(Taulukko2[[#This Row],[Sote-nettokustannus TP2021 (oikaisut huomioitu)]]+Taulukko2[[#This Row],[Sote-nettokustannus TP2022 (oikaisut huomioitu)]])/2</f>
        <v>2644196.1450000005</v>
      </c>
      <c r="J132" s="140">
        <f t="shared" si="7"/>
        <v>2738918.3113771849</v>
      </c>
      <c r="K132" s="137">
        <v>159380.51</v>
      </c>
      <c r="L132" s="137">
        <v>170243.76</v>
      </c>
      <c r="M132" s="137">
        <f t="shared" si="8"/>
        <v>164812.13500000001</v>
      </c>
      <c r="N132" s="140">
        <f t="shared" si="9"/>
        <v>169134.38868584312</v>
      </c>
      <c r="O132" s="141">
        <f t="shared" si="6"/>
        <v>2908052.7000630279</v>
      </c>
    </row>
    <row r="133" spans="1:15" ht="15" x14ac:dyDescent="0.25">
      <c r="A133" s="136">
        <v>422</v>
      </c>
      <c r="B133" s="136" t="s">
        <v>136</v>
      </c>
      <c r="C133" s="137">
        <v>52625929.759999998</v>
      </c>
      <c r="D133" s="137">
        <v>1134391.8026164714</v>
      </c>
      <c r="E133" s="137">
        <v>53760321.562616467</v>
      </c>
      <c r="F133" s="137">
        <v>55853393.780000001</v>
      </c>
      <c r="G133" s="137">
        <v>767788.17704782356</v>
      </c>
      <c r="H133" s="137">
        <v>56621181.957047828</v>
      </c>
      <c r="I133" s="137">
        <f>(Taulukko2[[#This Row],[Sote-nettokustannus TP2021 (oikaisut huomioitu)]]+Taulukko2[[#This Row],[Sote-nettokustannus TP2022 (oikaisut huomioitu)]])/2</f>
        <v>55190751.759832144</v>
      </c>
      <c r="J133" s="140">
        <f t="shared" si="7"/>
        <v>57167831.85676901</v>
      </c>
      <c r="K133" s="137">
        <v>1081647.08</v>
      </c>
      <c r="L133" s="137">
        <v>1149529.49</v>
      </c>
      <c r="M133" s="137">
        <f t="shared" si="8"/>
        <v>1115588.2850000001</v>
      </c>
      <c r="N133" s="140">
        <f t="shared" si="9"/>
        <v>1144844.9630760695</v>
      </c>
      <c r="O133" s="141">
        <f t="shared" ref="O133:O196" si="10">N133+J133</f>
        <v>58312676.81984508</v>
      </c>
    </row>
    <row r="134" spans="1:15" ht="15" x14ac:dyDescent="0.25">
      <c r="A134" s="136">
        <v>423</v>
      </c>
      <c r="B134" s="136" t="s">
        <v>137</v>
      </c>
      <c r="C134" s="137">
        <v>58032767.820000015</v>
      </c>
      <c r="D134" s="137"/>
      <c r="E134" s="137">
        <v>58032767.820000015</v>
      </c>
      <c r="F134" s="137">
        <v>62450460.619999997</v>
      </c>
      <c r="G134" s="137"/>
      <c r="H134" s="137">
        <v>62450460.619999997</v>
      </c>
      <c r="I134" s="137">
        <f>(Taulukko2[[#This Row],[Sote-nettokustannus TP2021 (oikaisut huomioitu)]]+Taulukko2[[#This Row],[Sote-nettokustannus TP2022 (oikaisut huomioitu)]])/2</f>
        <v>60241614.220000006</v>
      </c>
      <c r="J134" s="140">
        <f t="shared" ref="J134:J197" si="11">(I134/$I$4)*$H$4</f>
        <v>62399629.696940728</v>
      </c>
      <c r="K134" s="137">
        <v>1499908.97</v>
      </c>
      <c r="L134" s="137">
        <v>1693432.22</v>
      </c>
      <c r="M134" s="137">
        <f t="shared" ref="M134:M197" si="12">AVERAGE(K134:L134)</f>
        <v>1596670.595</v>
      </c>
      <c r="N134" s="140">
        <f t="shared" ref="N134:N197" si="13">(M134/$M$4)*$L$4</f>
        <v>1638543.8184996902</v>
      </c>
      <c r="O134" s="141">
        <f t="shared" si="10"/>
        <v>64038173.515440419</v>
      </c>
    </row>
    <row r="135" spans="1:15" ht="15" x14ac:dyDescent="0.25">
      <c r="A135" s="136">
        <v>425</v>
      </c>
      <c r="B135" s="136" t="s">
        <v>138</v>
      </c>
      <c r="C135" s="137">
        <v>27011070.440000005</v>
      </c>
      <c r="D135" s="137">
        <v>-54928.083000000006</v>
      </c>
      <c r="E135" s="137">
        <v>26956142.357000005</v>
      </c>
      <c r="F135" s="137">
        <v>28714404.390000001</v>
      </c>
      <c r="G135" s="137">
        <v>613945.72428000008</v>
      </c>
      <c r="H135" s="137">
        <v>29328350.11428</v>
      </c>
      <c r="I135" s="137">
        <f>(Taulukko2[[#This Row],[Sote-nettokustannus TP2021 (oikaisut huomioitu)]]+Taulukko2[[#This Row],[Sote-nettokustannus TP2022 (oikaisut huomioitu)]])/2</f>
        <v>28142246.235640004</v>
      </c>
      <c r="J135" s="140">
        <f t="shared" si="11"/>
        <v>29150376.64048937</v>
      </c>
      <c r="K135" s="137">
        <v>772566.7</v>
      </c>
      <c r="L135" s="137">
        <v>661245.86</v>
      </c>
      <c r="M135" s="137">
        <f t="shared" si="12"/>
        <v>716906.28</v>
      </c>
      <c r="N135" s="140">
        <f t="shared" si="13"/>
        <v>735707.38837186887</v>
      </c>
      <c r="O135" s="141">
        <f t="shared" si="10"/>
        <v>29886084.02886124</v>
      </c>
    </row>
    <row r="136" spans="1:15" ht="15" x14ac:dyDescent="0.25">
      <c r="A136" s="136">
        <v>426</v>
      </c>
      <c r="B136" s="136" t="s">
        <v>139</v>
      </c>
      <c r="C136" s="137">
        <v>42923200.019999996</v>
      </c>
      <c r="D136" s="137">
        <v>1016883.6104323032</v>
      </c>
      <c r="E136" s="137">
        <v>43940083.6304323</v>
      </c>
      <c r="F136" s="137">
        <v>47230919.25</v>
      </c>
      <c r="G136" s="137">
        <v>-88730.519503799267</v>
      </c>
      <c r="H136" s="137">
        <v>47142188.730496198</v>
      </c>
      <c r="I136" s="137">
        <f>(Taulukko2[[#This Row],[Sote-nettokustannus TP2021 (oikaisut huomioitu)]]+Taulukko2[[#This Row],[Sote-nettokustannus TP2022 (oikaisut huomioitu)]])/2</f>
        <v>45541136.180464253</v>
      </c>
      <c r="J136" s="140">
        <f t="shared" si="11"/>
        <v>47172541.281197406</v>
      </c>
      <c r="K136" s="137">
        <v>1030425.2</v>
      </c>
      <c r="L136" s="137">
        <v>1261872.32</v>
      </c>
      <c r="M136" s="137">
        <f t="shared" si="12"/>
        <v>1146148.76</v>
      </c>
      <c r="N136" s="140">
        <f t="shared" si="13"/>
        <v>1176206.8968139824</v>
      </c>
      <c r="O136" s="141">
        <f t="shared" si="10"/>
        <v>48348748.178011388</v>
      </c>
    </row>
    <row r="137" spans="1:15" ht="15" x14ac:dyDescent="0.25">
      <c r="A137" s="136">
        <v>430</v>
      </c>
      <c r="B137" s="136" t="s">
        <v>140</v>
      </c>
      <c r="C137" s="137">
        <v>63773287.299999997</v>
      </c>
      <c r="D137" s="137">
        <v>-736280.59235999989</v>
      </c>
      <c r="E137" s="137">
        <v>63037006.70764</v>
      </c>
      <c r="F137" s="137">
        <v>68736888.150000006</v>
      </c>
      <c r="G137" s="137">
        <v>1277117.57763</v>
      </c>
      <c r="H137" s="137">
        <v>70014005.727630004</v>
      </c>
      <c r="I137" s="137">
        <f>(Taulukko2[[#This Row],[Sote-nettokustannus TP2021 (oikaisut huomioitu)]]+Taulukko2[[#This Row],[Sote-nettokustannus TP2022 (oikaisut huomioitu)]])/2</f>
        <v>66525506.217635006</v>
      </c>
      <c r="J137" s="140">
        <f t="shared" si="11"/>
        <v>68908627.485014826</v>
      </c>
      <c r="K137" s="137">
        <v>1200326.47</v>
      </c>
      <c r="L137" s="137">
        <v>1222612.8899999999</v>
      </c>
      <c r="M137" s="137">
        <f t="shared" si="12"/>
        <v>1211469.68</v>
      </c>
      <c r="N137" s="140">
        <f t="shared" si="13"/>
        <v>1243240.8799159965</v>
      </c>
      <c r="O137" s="141">
        <f t="shared" si="10"/>
        <v>70151868.364930823</v>
      </c>
    </row>
    <row r="138" spans="1:15" ht="15" x14ac:dyDescent="0.25">
      <c r="A138" s="136">
        <v>433</v>
      </c>
      <c r="B138" s="136" t="s">
        <v>141</v>
      </c>
      <c r="C138" s="137">
        <v>27268583.149999999</v>
      </c>
      <c r="D138" s="137"/>
      <c r="E138" s="137">
        <v>27268583.149999999</v>
      </c>
      <c r="F138" s="137">
        <v>30359515.350000001</v>
      </c>
      <c r="G138" s="137"/>
      <c r="H138" s="137">
        <v>30359515.350000001</v>
      </c>
      <c r="I138" s="137">
        <f>(Taulukko2[[#This Row],[Sote-nettokustannus TP2021 (oikaisut huomioitu)]]+Taulukko2[[#This Row],[Sote-nettokustannus TP2022 (oikaisut huomioitu)]])/2</f>
        <v>28814049.25</v>
      </c>
      <c r="J138" s="140">
        <f t="shared" si="11"/>
        <v>29846245.432654552</v>
      </c>
      <c r="K138" s="137">
        <v>472769.06</v>
      </c>
      <c r="L138" s="137">
        <v>516842.35</v>
      </c>
      <c r="M138" s="137">
        <f t="shared" si="12"/>
        <v>494805.70499999996</v>
      </c>
      <c r="N138" s="140">
        <f t="shared" si="13"/>
        <v>507782.15107426781</v>
      </c>
      <c r="O138" s="141">
        <f t="shared" si="10"/>
        <v>30354027.58372882</v>
      </c>
    </row>
    <row r="139" spans="1:15" ht="15" x14ac:dyDescent="0.25">
      <c r="A139" s="136">
        <v>434</v>
      </c>
      <c r="B139" s="136" t="s">
        <v>142</v>
      </c>
      <c r="C139" s="137">
        <v>53249940.019999996</v>
      </c>
      <c r="D139" s="137"/>
      <c r="E139" s="137">
        <v>53249940.019999996</v>
      </c>
      <c r="F139" s="137">
        <v>57282508.979999997</v>
      </c>
      <c r="G139" s="137"/>
      <c r="H139" s="137">
        <v>57282508.979999997</v>
      </c>
      <c r="I139" s="137">
        <f>(Taulukko2[[#This Row],[Sote-nettokustannus TP2021 (oikaisut huomioitu)]]+Taulukko2[[#This Row],[Sote-nettokustannus TP2022 (oikaisut huomioitu)]])/2</f>
        <v>55266224.5</v>
      </c>
      <c r="J139" s="140">
        <f t="shared" si="11"/>
        <v>57246008.232015014</v>
      </c>
      <c r="K139" s="137">
        <v>1994615.73</v>
      </c>
      <c r="L139" s="137">
        <v>1993147.12</v>
      </c>
      <c r="M139" s="137">
        <f t="shared" si="12"/>
        <v>1993881.425</v>
      </c>
      <c r="N139" s="140">
        <f t="shared" si="13"/>
        <v>2046171.6361445882</v>
      </c>
      <c r="O139" s="141">
        <f t="shared" si="10"/>
        <v>59292179.8681596</v>
      </c>
    </row>
    <row r="140" spans="1:15" ht="15" x14ac:dyDescent="0.25">
      <c r="A140" s="136">
        <v>435</v>
      </c>
      <c r="B140" s="136" t="s">
        <v>143</v>
      </c>
      <c r="C140" s="137">
        <v>2929825.7</v>
      </c>
      <c r="D140" s="137"/>
      <c r="E140" s="137">
        <v>2929825.7</v>
      </c>
      <c r="F140" s="137">
        <v>3067224.85</v>
      </c>
      <c r="G140" s="137"/>
      <c r="H140" s="137">
        <v>3067224.85</v>
      </c>
      <c r="I140" s="137">
        <f>(Taulukko2[[#This Row],[Sote-nettokustannus TP2021 (oikaisut huomioitu)]]+Taulukko2[[#This Row],[Sote-nettokustannus TP2022 (oikaisut huomioitu)]])/2</f>
        <v>2998525.2750000004</v>
      </c>
      <c r="J140" s="140">
        <f t="shared" si="11"/>
        <v>3105940.4569341466</v>
      </c>
      <c r="K140" s="137">
        <v>63004.38</v>
      </c>
      <c r="L140" s="137">
        <v>60119.71</v>
      </c>
      <c r="M140" s="137">
        <f t="shared" si="12"/>
        <v>61562.044999999998</v>
      </c>
      <c r="N140" s="140">
        <f t="shared" si="13"/>
        <v>63176.530340592726</v>
      </c>
      <c r="O140" s="141">
        <f t="shared" si="10"/>
        <v>3169116.9872747394</v>
      </c>
    </row>
    <row r="141" spans="1:15" ht="15" x14ac:dyDescent="0.25">
      <c r="A141" s="136">
        <v>436</v>
      </c>
      <c r="B141" s="136" t="s">
        <v>144</v>
      </c>
      <c r="C141" s="137">
        <v>6002749.2199999988</v>
      </c>
      <c r="D141" s="137">
        <v>-10462.492</v>
      </c>
      <c r="E141" s="137">
        <v>5992286.7279999992</v>
      </c>
      <c r="F141" s="137">
        <v>7532834.5800000001</v>
      </c>
      <c r="G141" s="137">
        <v>116942.04272</v>
      </c>
      <c r="H141" s="137">
        <v>7649776.6227200003</v>
      </c>
      <c r="I141" s="137">
        <f>(Taulukko2[[#This Row],[Sote-nettokustannus TP2021 (oikaisut huomioitu)]]+Taulukko2[[#This Row],[Sote-nettokustannus TP2022 (oikaisut huomioitu)]])/2</f>
        <v>6821031.6753599998</v>
      </c>
      <c r="J141" s="140">
        <f t="shared" si="11"/>
        <v>7065379.2433115048</v>
      </c>
      <c r="K141" s="137">
        <v>140577.12</v>
      </c>
      <c r="L141" s="137">
        <v>143454.48000000001</v>
      </c>
      <c r="M141" s="137">
        <f t="shared" si="12"/>
        <v>142015.79999999999</v>
      </c>
      <c r="N141" s="140">
        <f t="shared" si="13"/>
        <v>145740.21213141229</v>
      </c>
      <c r="O141" s="141">
        <f t="shared" si="10"/>
        <v>7211119.4554429175</v>
      </c>
    </row>
    <row r="142" spans="1:15" ht="15" x14ac:dyDescent="0.25">
      <c r="A142" s="136">
        <v>440</v>
      </c>
      <c r="B142" s="136" t="s">
        <v>145</v>
      </c>
      <c r="C142" s="137">
        <v>16950266.989999998</v>
      </c>
      <c r="D142" s="137"/>
      <c r="E142" s="137">
        <v>16950266.989999998</v>
      </c>
      <c r="F142" s="137">
        <v>17770118.739999998</v>
      </c>
      <c r="G142" s="137"/>
      <c r="H142" s="137">
        <v>17770118.739999998</v>
      </c>
      <c r="I142" s="137">
        <f>(Taulukko2[[#This Row],[Sote-nettokustannus TP2021 (oikaisut huomioitu)]]+Taulukko2[[#This Row],[Sote-nettokustannus TP2022 (oikaisut huomioitu)]])/2</f>
        <v>17360192.864999998</v>
      </c>
      <c r="J142" s="140">
        <f t="shared" si="11"/>
        <v>17982081.328156553</v>
      </c>
      <c r="K142" s="137">
        <v>368495.46</v>
      </c>
      <c r="L142" s="137">
        <v>366927.29</v>
      </c>
      <c r="M142" s="137">
        <f t="shared" si="12"/>
        <v>367711.375</v>
      </c>
      <c r="N142" s="140">
        <f t="shared" si="13"/>
        <v>377354.72951342945</v>
      </c>
      <c r="O142" s="141">
        <f t="shared" si="10"/>
        <v>18359436.057669982</v>
      </c>
    </row>
    <row r="143" spans="1:15" ht="15" x14ac:dyDescent="0.25">
      <c r="A143" s="136">
        <v>441</v>
      </c>
      <c r="B143" s="136" t="s">
        <v>146</v>
      </c>
      <c r="C143" s="137">
        <v>20775122.270000003</v>
      </c>
      <c r="D143" s="137">
        <v>-30278.6</v>
      </c>
      <c r="E143" s="137">
        <v>20744843.670000002</v>
      </c>
      <c r="F143" s="137">
        <v>22174400.75</v>
      </c>
      <c r="G143" s="137">
        <v>-1399.66</v>
      </c>
      <c r="H143" s="137">
        <v>22173001.09</v>
      </c>
      <c r="I143" s="137">
        <f>(Taulukko2[[#This Row],[Sote-nettokustannus TP2021 (oikaisut huomioitu)]]+Taulukko2[[#This Row],[Sote-nettokustannus TP2022 (oikaisut huomioitu)]])/2</f>
        <v>21458922.380000003</v>
      </c>
      <c r="J143" s="140">
        <f t="shared" si="11"/>
        <v>22227638.278704047</v>
      </c>
      <c r="K143" s="137">
        <v>524495.97</v>
      </c>
      <c r="L143" s="137">
        <v>534348.68999999994</v>
      </c>
      <c r="M143" s="137">
        <f t="shared" si="12"/>
        <v>529422.32999999996</v>
      </c>
      <c r="N143" s="140">
        <f t="shared" si="13"/>
        <v>543306.60871048539</v>
      </c>
      <c r="O143" s="141">
        <f t="shared" si="10"/>
        <v>22770944.887414534</v>
      </c>
    </row>
    <row r="144" spans="1:15" ht="15" x14ac:dyDescent="0.25">
      <c r="A144" s="136">
        <v>444</v>
      </c>
      <c r="B144" s="136" t="s">
        <v>147</v>
      </c>
      <c r="C144" s="137">
        <v>161120640.93999997</v>
      </c>
      <c r="D144" s="137"/>
      <c r="E144" s="137">
        <v>161120640.93999997</v>
      </c>
      <c r="F144" s="137">
        <v>171553716.75</v>
      </c>
      <c r="G144" s="137"/>
      <c r="H144" s="137">
        <v>171553716.75</v>
      </c>
      <c r="I144" s="137">
        <f>(Taulukko2[[#This Row],[Sote-nettokustannus TP2021 (oikaisut huomioitu)]]+Taulukko2[[#This Row],[Sote-nettokustannus TP2022 (oikaisut huomioitu)]])/2</f>
        <v>166337178.84499997</v>
      </c>
      <c r="J144" s="140">
        <f t="shared" si="11"/>
        <v>172295820.74040577</v>
      </c>
      <c r="K144" s="137">
        <v>3059303.92</v>
      </c>
      <c r="L144" s="137">
        <v>3432260.01</v>
      </c>
      <c r="M144" s="137">
        <f t="shared" si="12"/>
        <v>3245781.9649999999</v>
      </c>
      <c r="N144" s="140">
        <f t="shared" si="13"/>
        <v>3330903.6889656796</v>
      </c>
      <c r="O144" s="141">
        <f t="shared" si="10"/>
        <v>175626724.42937145</v>
      </c>
    </row>
    <row r="145" spans="1:15" ht="15" x14ac:dyDescent="0.25">
      <c r="A145" s="136">
        <v>445</v>
      </c>
      <c r="B145" s="136" t="s">
        <v>148</v>
      </c>
      <c r="C145" s="137">
        <v>59857078.740000002</v>
      </c>
      <c r="D145" s="137">
        <v>-519727.47695999994</v>
      </c>
      <c r="E145" s="137">
        <v>59337351.263039999</v>
      </c>
      <c r="F145" s="137">
        <v>66440591.649999999</v>
      </c>
      <c r="G145" s="137">
        <v>844015.54967999994</v>
      </c>
      <c r="H145" s="137">
        <v>67284607.199680001</v>
      </c>
      <c r="I145" s="137">
        <f>(Taulukko2[[#This Row],[Sote-nettokustannus TP2021 (oikaisut huomioitu)]]+Taulukko2[[#This Row],[Sote-nettokustannus TP2022 (oikaisut huomioitu)]])/2</f>
        <v>63310979.231360003</v>
      </c>
      <c r="J145" s="140">
        <f t="shared" si="11"/>
        <v>65578947.558745697</v>
      </c>
      <c r="K145" s="137">
        <v>1350056.4100000001</v>
      </c>
      <c r="L145" s="137">
        <v>1499088.4</v>
      </c>
      <c r="M145" s="137">
        <f t="shared" si="12"/>
        <v>1424572.405</v>
      </c>
      <c r="N145" s="140">
        <f t="shared" si="13"/>
        <v>1461932.2955703251</v>
      </c>
      <c r="O145" s="141">
        <f t="shared" si="10"/>
        <v>67040879.854316026</v>
      </c>
    </row>
    <row r="146" spans="1:15" ht="15" x14ac:dyDescent="0.25">
      <c r="A146" s="136">
        <v>475</v>
      </c>
      <c r="B146" s="136" t="s">
        <v>149</v>
      </c>
      <c r="C146" s="137">
        <v>23707425.999999996</v>
      </c>
      <c r="D146" s="137"/>
      <c r="E146" s="137">
        <v>23707425.999999996</v>
      </c>
      <c r="F146" s="137">
        <v>25622263.280000001</v>
      </c>
      <c r="G146" s="137"/>
      <c r="H146" s="137">
        <v>25622263.280000001</v>
      </c>
      <c r="I146" s="137">
        <f>(Taulukko2[[#This Row],[Sote-nettokustannus TP2021 (oikaisut huomioitu)]]+Taulukko2[[#This Row],[Sote-nettokustannus TP2022 (oikaisut huomioitu)]])/2</f>
        <v>24664844.640000001</v>
      </c>
      <c r="J146" s="140">
        <f t="shared" si="11"/>
        <v>25548405.234426886</v>
      </c>
      <c r="K146" s="137">
        <v>446053.97</v>
      </c>
      <c r="L146" s="137">
        <v>441853.04</v>
      </c>
      <c r="M146" s="137">
        <f t="shared" si="12"/>
        <v>443953.505</v>
      </c>
      <c r="N146" s="140">
        <f t="shared" si="13"/>
        <v>455596.3350217652</v>
      </c>
      <c r="O146" s="141">
        <f t="shared" si="10"/>
        <v>26004001.56944865</v>
      </c>
    </row>
    <row r="147" spans="1:15" ht="15" x14ac:dyDescent="0.25">
      <c r="A147" s="136">
        <v>480</v>
      </c>
      <c r="B147" s="136" t="s">
        <v>150</v>
      </c>
      <c r="C147" s="137">
        <v>7074087.7300000004</v>
      </c>
      <c r="D147" s="137">
        <v>-72184.371799999994</v>
      </c>
      <c r="E147" s="137">
        <v>7001903.3582000006</v>
      </c>
      <c r="F147" s="137">
        <v>7616461.8399999999</v>
      </c>
      <c r="G147" s="137">
        <v>117224.38189999999</v>
      </c>
      <c r="H147" s="137">
        <v>7733686.2219000002</v>
      </c>
      <c r="I147" s="137">
        <f>(Taulukko2[[#This Row],[Sote-nettokustannus TP2021 (oikaisut huomioitu)]]+Taulukko2[[#This Row],[Sote-nettokustannus TP2022 (oikaisut huomioitu)]])/2</f>
        <v>7367794.79005</v>
      </c>
      <c r="J147" s="140">
        <f t="shared" si="11"/>
        <v>7631728.8727222467</v>
      </c>
      <c r="K147" s="137">
        <v>149930.16999999998</v>
      </c>
      <c r="L147" s="137">
        <v>166044.10999999999</v>
      </c>
      <c r="M147" s="137">
        <f t="shared" si="12"/>
        <v>157987.13999999998</v>
      </c>
      <c r="N147" s="140">
        <f t="shared" si="13"/>
        <v>162130.40589592938</v>
      </c>
      <c r="O147" s="141">
        <f t="shared" si="10"/>
        <v>7793859.2786181765</v>
      </c>
    </row>
    <row r="148" spans="1:15" ht="15" x14ac:dyDescent="0.25">
      <c r="A148" s="136">
        <v>481</v>
      </c>
      <c r="B148" s="136" t="s">
        <v>151</v>
      </c>
      <c r="C148" s="137">
        <v>27993367.719999995</v>
      </c>
      <c r="D148" s="137"/>
      <c r="E148" s="137">
        <v>27993367.719999995</v>
      </c>
      <c r="F148" s="137">
        <v>28670486.07</v>
      </c>
      <c r="G148" s="137"/>
      <c r="H148" s="137">
        <v>28670486.07</v>
      </c>
      <c r="I148" s="137">
        <f>(Taulukko2[[#This Row],[Sote-nettokustannus TP2021 (oikaisut huomioitu)]]+Taulukko2[[#This Row],[Sote-nettokustannus TP2022 (oikaisut huomioitu)]])/2</f>
        <v>28331926.894999996</v>
      </c>
      <c r="J148" s="140">
        <f t="shared" si="11"/>
        <v>29346852.167547964</v>
      </c>
      <c r="K148" s="137">
        <v>707867.58</v>
      </c>
      <c r="L148" s="137">
        <v>802354.66</v>
      </c>
      <c r="M148" s="137">
        <f t="shared" si="12"/>
        <v>755111.12</v>
      </c>
      <c r="N148" s="140">
        <f t="shared" si="13"/>
        <v>774914.16315359506</v>
      </c>
      <c r="O148" s="141">
        <f t="shared" si="10"/>
        <v>30121766.33070156</v>
      </c>
    </row>
    <row r="149" spans="1:15" ht="15" x14ac:dyDescent="0.25">
      <c r="A149" s="136">
        <v>483</v>
      </c>
      <c r="B149" s="136" t="s">
        <v>152</v>
      </c>
      <c r="C149" s="137">
        <v>4043514.65</v>
      </c>
      <c r="D149" s="137">
        <v>-7846.8690000000006</v>
      </c>
      <c r="E149" s="137">
        <v>4035667.781</v>
      </c>
      <c r="F149" s="137">
        <v>4416995.0199999996</v>
      </c>
      <c r="G149" s="137">
        <v>87706.532040000006</v>
      </c>
      <c r="H149" s="137">
        <v>4504701.5520399995</v>
      </c>
      <c r="I149" s="137">
        <f>(Taulukko2[[#This Row],[Sote-nettokustannus TP2021 (oikaisut huomioitu)]]+Taulukko2[[#This Row],[Sote-nettokustannus TP2022 (oikaisut huomioitu)]])/2</f>
        <v>4270184.6665199995</v>
      </c>
      <c r="J149" s="140">
        <f t="shared" si="11"/>
        <v>4423154.0834099893</v>
      </c>
      <c r="K149" s="137">
        <v>93826</v>
      </c>
      <c r="L149" s="137">
        <v>115969.47</v>
      </c>
      <c r="M149" s="137">
        <f t="shared" si="12"/>
        <v>104897.735</v>
      </c>
      <c r="N149" s="140">
        <f t="shared" si="13"/>
        <v>107648.71338966982</v>
      </c>
      <c r="O149" s="141">
        <f t="shared" si="10"/>
        <v>4530802.7967996588</v>
      </c>
    </row>
    <row r="150" spans="1:15" ht="15" x14ac:dyDescent="0.25">
      <c r="A150" s="136">
        <v>484</v>
      </c>
      <c r="B150" s="136" t="s">
        <v>153</v>
      </c>
      <c r="C150" s="137">
        <v>14535588.550000001</v>
      </c>
      <c r="D150" s="137"/>
      <c r="E150" s="137">
        <v>14535588.550000001</v>
      </c>
      <c r="F150" s="137">
        <v>15205387.16</v>
      </c>
      <c r="G150" s="137"/>
      <c r="H150" s="137">
        <v>15205387.16</v>
      </c>
      <c r="I150" s="137">
        <f>(Taulukko2[[#This Row],[Sote-nettokustannus TP2021 (oikaisut huomioitu)]]+Taulukko2[[#This Row],[Sote-nettokustannus TP2022 (oikaisut huomioitu)]])/2</f>
        <v>14870487.855</v>
      </c>
      <c r="J150" s="140">
        <f t="shared" si="11"/>
        <v>15403188.436753253</v>
      </c>
      <c r="K150" s="137">
        <v>349566.1</v>
      </c>
      <c r="L150" s="137">
        <v>368182.32</v>
      </c>
      <c r="M150" s="137">
        <f t="shared" si="12"/>
        <v>358874.20999999996</v>
      </c>
      <c r="N150" s="140">
        <f t="shared" si="13"/>
        <v>368285.80688833917</v>
      </c>
      <c r="O150" s="141">
        <f t="shared" si="10"/>
        <v>15771474.243641593</v>
      </c>
    </row>
    <row r="151" spans="1:15" ht="15" x14ac:dyDescent="0.25">
      <c r="A151" s="136">
        <v>489</v>
      </c>
      <c r="B151" s="136" t="s">
        <v>154</v>
      </c>
      <c r="C151" s="137">
        <v>8484335.2899999972</v>
      </c>
      <c r="D151" s="137"/>
      <c r="E151" s="137">
        <v>8484335.2899999972</v>
      </c>
      <c r="F151" s="137">
        <v>9283904.6799999997</v>
      </c>
      <c r="G151" s="137"/>
      <c r="H151" s="137">
        <v>9283904.6799999997</v>
      </c>
      <c r="I151" s="137">
        <f>(Taulukko2[[#This Row],[Sote-nettokustannus TP2021 (oikaisut huomioitu)]]+Taulukko2[[#This Row],[Sote-nettokustannus TP2022 (oikaisut huomioitu)]])/2</f>
        <v>8884119.9849999994</v>
      </c>
      <c r="J151" s="140">
        <f t="shared" si="11"/>
        <v>9202372.8850071728</v>
      </c>
      <c r="K151" s="137">
        <v>303365.7</v>
      </c>
      <c r="L151" s="137">
        <v>362077.97</v>
      </c>
      <c r="M151" s="137">
        <f t="shared" si="12"/>
        <v>332721.83499999996</v>
      </c>
      <c r="N151" s="140">
        <f t="shared" si="13"/>
        <v>341447.57705588214</v>
      </c>
      <c r="O151" s="141">
        <f t="shared" si="10"/>
        <v>9543820.4620630555</v>
      </c>
    </row>
    <row r="152" spans="1:15" ht="15" x14ac:dyDescent="0.25">
      <c r="A152" s="136">
        <v>491</v>
      </c>
      <c r="B152" s="136" t="s">
        <v>155</v>
      </c>
      <c r="C152" s="137">
        <v>232053839.09999999</v>
      </c>
      <c r="D152" s="137">
        <v>4105462.64</v>
      </c>
      <c r="E152" s="137">
        <v>236159301.73999998</v>
      </c>
      <c r="F152" s="137">
        <v>239326703.97</v>
      </c>
      <c r="G152" s="137">
        <v>-6347847.6500000004</v>
      </c>
      <c r="H152" s="137">
        <v>232978856.31999999</v>
      </c>
      <c r="I152" s="137">
        <f>(Taulukko2[[#This Row],[Sote-nettokustannus TP2021 (oikaisut huomioitu)]]+Taulukko2[[#This Row],[Sote-nettokustannus TP2022 (oikaisut huomioitu)]])/2</f>
        <v>234569079.02999997</v>
      </c>
      <c r="J152" s="140">
        <f t="shared" si="11"/>
        <v>242971969.78106508</v>
      </c>
      <c r="K152" s="137">
        <v>5407718.049999997</v>
      </c>
      <c r="L152" s="137">
        <v>6225784.96</v>
      </c>
      <c r="M152" s="137">
        <f t="shared" si="12"/>
        <v>5816751.504999999</v>
      </c>
      <c r="N152" s="140">
        <f t="shared" si="13"/>
        <v>5969297.770067919</v>
      </c>
      <c r="O152" s="141">
        <f t="shared" si="10"/>
        <v>248941267.55113301</v>
      </c>
    </row>
    <row r="153" spans="1:15" ht="15" x14ac:dyDescent="0.25">
      <c r="A153" s="136">
        <v>494</v>
      </c>
      <c r="B153" s="136" t="s">
        <v>156</v>
      </c>
      <c r="C153" s="137">
        <v>33557000</v>
      </c>
      <c r="D153" s="137">
        <v>-62774.952000000005</v>
      </c>
      <c r="E153" s="137">
        <v>33494225.048</v>
      </c>
      <c r="F153" s="137">
        <v>34239581.079999998</v>
      </c>
      <c r="G153" s="137">
        <v>701652.25632000004</v>
      </c>
      <c r="H153" s="137">
        <v>34941233.336319998</v>
      </c>
      <c r="I153" s="137">
        <f>(Taulukko2[[#This Row],[Sote-nettokustannus TP2021 (oikaisut huomioitu)]]+Taulukko2[[#This Row],[Sote-nettokustannus TP2022 (oikaisut huomioitu)]])/2</f>
        <v>34217729.192159995</v>
      </c>
      <c r="J153" s="140">
        <f t="shared" si="11"/>
        <v>35443499.619107358</v>
      </c>
      <c r="K153" s="137">
        <v>628493.27</v>
      </c>
      <c r="L153" s="137">
        <v>627296.4</v>
      </c>
      <c r="M153" s="137">
        <f t="shared" si="12"/>
        <v>627894.83499999996</v>
      </c>
      <c r="N153" s="140">
        <f t="shared" si="13"/>
        <v>644361.58828185394</v>
      </c>
      <c r="O153" s="141">
        <f t="shared" si="10"/>
        <v>36087861.207389213</v>
      </c>
    </row>
    <row r="154" spans="1:15" ht="15" x14ac:dyDescent="0.25">
      <c r="A154" s="136">
        <v>495</v>
      </c>
      <c r="B154" s="136" t="s">
        <v>157</v>
      </c>
      <c r="C154" s="137">
        <v>7230506.7899999991</v>
      </c>
      <c r="D154" s="137"/>
      <c r="E154" s="137">
        <v>7230506.7899999991</v>
      </c>
      <c r="F154" s="137">
        <v>8026372.9000000004</v>
      </c>
      <c r="G154" s="137"/>
      <c r="H154" s="137">
        <v>8026372.9000000004</v>
      </c>
      <c r="I154" s="137">
        <f>(Taulukko2[[#This Row],[Sote-nettokustannus TP2021 (oikaisut huomioitu)]]+Taulukko2[[#This Row],[Sote-nettokustannus TP2022 (oikaisut huomioitu)]])/2</f>
        <v>7628439.8449999997</v>
      </c>
      <c r="J154" s="140">
        <f t="shared" si="11"/>
        <v>7901710.9295081543</v>
      </c>
      <c r="K154" s="137">
        <v>141390.96</v>
      </c>
      <c r="L154" s="137">
        <v>146052</v>
      </c>
      <c r="M154" s="137">
        <f t="shared" si="12"/>
        <v>143721.47999999998</v>
      </c>
      <c r="N154" s="140">
        <f t="shared" si="13"/>
        <v>147490.62416323062</v>
      </c>
      <c r="O154" s="141">
        <f t="shared" si="10"/>
        <v>8049201.5536713852</v>
      </c>
    </row>
    <row r="155" spans="1:15" ht="15" x14ac:dyDescent="0.25">
      <c r="A155" s="136">
        <v>498</v>
      </c>
      <c r="B155" s="136" t="s">
        <v>158</v>
      </c>
      <c r="C155" s="137">
        <v>10755731.249999998</v>
      </c>
      <c r="D155" s="137"/>
      <c r="E155" s="137">
        <v>10755731.249999998</v>
      </c>
      <c r="F155" s="137">
        <v>10971769</v>
      </c>
      <c r="G155" s="137"/>
      <c r="H155" s="137">
        <v>10971769</v>
      </c>
      <c r="I155" s="137">
        <f>(Taulukko2[[#This Row],[Sote-nettokustannus TP2021 (oikaisut huomioitu)]]+Taulukko2[[#This Row],[Sote-nettokustannus TP2022 (oikaisut huomioitu)]])/2</f>
        <v>10863750.125</v>
      </c>
      <c r="J155" s="140">
        <f t="shared" si="11"/>
        <v>11252918.662578519</v>
      </c>
      <c r="K155" s="137">
        <v>312843</v>
      </c>
      <c r="L155" s="137">
        <v>351052</v>
      </c>
      <c r="M155" s="137">
        <f t="shared" si="12"/>
        <v>331947.5</v>
      </c>
      <c r="N155" s="140">
        <f t="shared" si="13"/>
        <v>340652.93486000842</v>
      </c>
      <c r="O155" s="141">
        <f t="shared" si="10"/>
        <v>11593571.597438527</v>
      </c>
    </row>
    <row r="156" spans="1:15" ht="15" x14ac:dyDescent="0.25">
      <c r="A156" s="136">
        <v>499</v>
      </c>
      <c r="B156" s="136" t="s">
        <v>159</v>
      </c>
      <c r="C156" s="137">
        <v>62903359.340000018</v>
      </c>
      <c r="D156" s="137"/>
      <c r="E156" s="137">
        <v>62903359.340000018</v>
      </c>
      <c r="F156" s="137">
        <v>69652855.469999999</v>
      </c>
      <c r="G156" s="137"/>
      <c r="H156" s="137">
        <v>69652855.469999999</v>
      </c>
      <c r="I156" s="137">
        <f>(Taulukko2[[#This Row],[Sote-nettokustannus TP2021 (oikaisut huomioitu)]]+Taulukko2[[#This Row],[Sote-nettokustannus TP2022 (oikaisut huomioitu)]])/2</f>
        <v>66278107.405000009</v>
      </c>
      <c r="J156" s="140">
        <f t="shared" si="11"/>
        <v>68652366.186313406</v>
      </c>
      <c r="K156" s="137">
        <v>1489496.4</v>
      </c>
      <c r="L156" s="137">
        <v>1529505.36</v>
      </c>
      <c r="M156" s="137">
        <f t="shared" si="12"/>
        <v>1509500.88</v>
      </c>
      <c r="N156" s="140">
        <f t="shared" si="13"/>
        <v>1549088.0483985129</v>
      </c>
      <c r="O156" s="141">
        <f t="shared" si="10"/>
        <v>70201454.234711915</v>
      </c>
    </row>
    <row r="157" spans="1:15" ht="15" x14ac:dyDescent="0.25">
      <c r="A157" s="136">
        <v>500</v>
      </c>
      <c r="B157" s="136" t="s">
        <v>160</v>
      </c>
      <c r="C157" s="137">
        <v>25592939.870000005</v>
      </c>
      <c r="D157" s="137"/>
      <c r="E157" s="137">
        <v>25592939.870000005</v>
      </c>
      <c r="F157" s="137">
        <v>29237495.010000002</v>
      </c>
      <c r="G157" s="137"/>
      <c r="H157" s="137">
        <v>29237495.010000002</v>
      </c>
      <c r="I157" s="137">
        <f>(Taulukko2[[#This Row],[Sote-nettokustannus TP2021 (oikaisut huomioitu)]]+Taulukko2[[#This Row],[Sote-nettokustannus TP2022 (oikaisut huomioitu)]])/2</f>
        <v>27415217.440000005</v>
      </c>
      <c r="J157" s="140">
        <f t="shared" si="11"/>
        <v>28397303.7320963</v>
      </c>
      <c r="K157" s="137">
        <v>999808.83</v>
      </c>
      <c r="L157" s="137">
        <v>883668.21</v>
      </c>
      <c r="M157" s="137">
        <f t="shared" si="12"/>
        <v>941738.52</v>
      </c>
      <c r="N157" s="140">
        <f t="shared" si="13"/>
        <v>966435.92950307124</v>
      </c>
      <c r="O157" s="141">
        <f t="shared" si="10"/>
        <v>29363739.661599372</v>
      </c>
    </row>
    <row r="158" spans="1:15" ht="15" x14ac:dyDescent="0.25">
      <c r="A158" s="136">
        <v>503</v>
      </c>
      <c r="B158" s="136" t="s">
        <v>161</v>
      </c>
      <c r="C158" s="137">
        <v>30992566.890000001</v>
      </c>
      <c r="D158" s="137">
        <v>-375358.73336000001</v>
      </c>
      <c r="E158" s="137">
        <v>30617208.156640001</v>
      </c>
      <c r="F158" s="137">
        <v>30100879</v>
      </c>
      <c r="G158" s="137">
        <v>498979.54938000004</v>
      </c>
      <c r="H158" s="137">
        <v>30599858.549380001</v>
      </c>
      <c r="I158" s="137">
        <f>(Taulukko2[[#This Row],[Sote-nettokustannus TP2021 (oikaisut huomioitu)]]+Taulukko2[[#This Row],[Sote-nettokustannus TP2022 (oikaisut huomioitu)]])/2</f>
        <v>30608533.353009999</v>
      </c>
      <c r="J158" s="140">
        <f t="shared" si="11"/>
        <v>31705012.747818813</v>
      </c>
      <c r="K158" s="137">
        <v>555911.76</v>
      </c>
      <c r="L158" s="137">
        <v>630501.28</v>
      </c>
      <c r="M158" s="137">
        <f t="shared" si="12"/>
        <v>593206.52</v>
      </c>
      <c r="N158" s="140">
        <f t="shared" si="13"/>
        <v>608763.56055126863</v>
      </c>
      <c r="O158" s="141">
        <f t="shared" si="10"/>
        <v>32313776.30837008</v>
      </c>
    </row>
    <row r="159" spans="1:15" ht="15" x14ac:dyDescent="0.25">
      <c r="A159" s="136">
        <v>504</v>
      </c>
      <c r="B159" s="136" t="s">
        <v>162</v>
      </c>
      <c r="C159" s="137">
        <v>7822337.540000001</v>
      </c>
      <c r="D159" s="137">
        <v>2178.1403051570001</v>
      </c>
      <c r="E159" s="137">
        <v>7824515.6803051578</v>
      </c>
      <c r="F159" s="137">
        <v>8143037.5800000001</v>
      </c>
      <c r="G159" s="137">
        <v>218795.60896274998</v>
      </c>
      <c r="H159" s="137">
        <v>8361833.1889627501</v>
      </c>
      <c r="I159" s="137">
        <f>(Taulukko2[[#This Row],[Sote-nettokustannus TP2021 (oikaisut huomioitu)]]+Taulukko2[[#This Row],[Sote-nettokustannus TP2022 (oikaisut huomioitu)]])/2</f>
        <v>8093174.4346339535</v>
      </c>
      <c r="J159" s="140">
        <f t="shared" si="11"/>
        <v>8383093.5530649247</v>
      </c>
      <c r="K159" s="137">
        <v>187042</v>
      </c>
      <c r="L159" s="137">
        <v>183918.11</v>
      </c>
      <c r="M159" s="137">
        <f t="shared" si="12"/>
        <v>185480.05499999999</v>
      </c>
      <c r="N159" s="140">
        <f t="shared" si="13"/>
        <v>190344.33184086572</v>
      </c>
      <c r="O159" s="141">
        <f t="shared" si="10"/>
        <v>8573437.8849057909</v>
      </c>
    </row>
    <row r="160" spans="1:15" ht="15" x14ac:dyDescent="0.25">
      <c r="A160" s="136">
        <v>505</v>
      </c>
      <c r="B160" s="136" t="s">
        <v>163</v>
      </c>
      <c r="C160" s="137">
        <v>65216115.970000006</v>
      </c>
      <c r="D160" s="137"/>
      <c r="E160" s="137">
        <v>65216115.970000006</v>
      </c>
      <c r="F160" s="137">
        <v>72634524.739999995</v>
      </c>
      <c r="G160" s="137"/>
      <c r="H160" s="137">
        <v>72634524.739999995</v>
      </c>
      <c r="I160" s="137">
        <f>(Taulukko2[[#This Row],[Sote-nettokustannus TP2021 (oikaisut huomioitu)]]+Taulukko2[[#This Row],[Sote-nettokustannus TP2022 (oikaisut huomioitu)]])/2</f>
        <v>68925320.355000004</v>
      </c>
      <c r="J160" s="140">
        <f t="shared" si="11"/>
        <v>71394409.372701079</v>
      </c>
      <c r="K160" s="137">
        <v>1890260.6</v>
      </c>
      <c r="L160" s="137">
        <v>1508115.21</v>
      </c>
      <c r="M160" s="137">
        <f t="shared" si="12"/>
        <v>1699187.905</v>
      </c>
      <c r="N160" s="140">
        <f t="shared" si="13"/>
        <v>1743749.6794429214</v>
      </c>
      <c r="O160" s="141">
        <f t="shared" si="10"/>
        <v>73138159.052144006</v>
      </c>
    </row>
    <row r="161" spans="1:15" ht="15" x14ac:dyDescent="0.25">
      <c r="A161" s="136">
        <v>507</v>
      </c>
      <c r="B161" s="136" t="s">
        <v>164</v>
      </c>
      <c r="C161" s="137">
        <v>29420864.810000006</v>
      </c>
      <c r="D161" s="137">
        <v>305933.8</v>
      </c>
      <c r="E161" s="137">
        <v>29726798.610000007</v>
      </c>
      <c r="F161" s="137">
        <v>29992111.460000001</v>
      </c>
      <c r="G161" s="137">
        <v>-473033.45</v>
      </c>
      <c r="H161" s="137">
        <v>29519078.010000002</v>
      </c>
      <c r="I161" s="137">
        <f>(Taulukko2[[#This Row],[Sote-nettokustannus TP2021 (oikaisut huomioitu)]]+Taulukko2[[#This Row],[Sote-nettokustannus TP2022 (oikaisut huomioitu)]])/2</f>
        <v>29622938.310000002</v>
      </c>
      <c r="J161" s="140">
        <f t="shared" si="11"/>
        <v>30684111.058658134</v>
      </c>
      <c r="K161" s="137">
        <v>626145.61</v>
      </c>
      <c r="L161" s="137">
        <v>664476.68999999994</v>
      </c>
      <c r="M161" s="137">
        <f t="shared" si="12"/>
        <v>645311.14999999991</v>
      </c>
      <c r="N161" s="140">
        <f t="shared" si="13"/>
        <v>662234.65200185892</v>
      </c>
      <c r="O161" s="141">
        <f t="shared" si="10"/>
        <v>31346345.710659992</v>
      </c>
    </row>
    <row r="162" spans="1:15" ht="15" x14ac:dyDescent="0.25">
      <c r="A162" s="136">
        <v>508</v>
      </c>
      <c r="B162" s="136" t="s">
        <v>165</v>
      </c>
      <c r="C162" s="137">
        <v>44758129.619999997</v>
      </c>
      <c r="D162" s="137"/>
      <c r="E162" s="137">
        <v>44758129.619999997</v>
      </c>
      <c r="F162" s="137">
        <v>47593597.530000001</v>
      </c>
      <c r="G162" s="137"/>
      <c r="H162" s="137">
        <v>47593597.530000001</v>
      </c>
      <c r="I162" s="137">
        <f>(Taulukko2[[#This Row],[Sote-nettokustannus TP2021 (oikaisut huomioitu)]]+Taulukko2[[#This Row],[Sote-nettokustannus TP2022 (oikaisut huomioitu)]])/2</f>
        <v>46175863.575000003</v>
      </c>
      <c r="J162" s="140">
        <f t="shared" si="11"/>
        <v>47830006.305837885</v>
      </c>
      <c r="K162" s="137">
        <v>768211.7</v>
      </c>
      <c r="L162" s="137">
        <v>806417.86</v>
      </c>
      <c r="M162" s="137">
        <f t="shared" si="12"/>
        <v>787314.78</v>
      </c>
      <c r="N162" s="140">
        <f t="shared" si="13"/>
        <v>807962.37497092725</v>
      </c>
      <c r="O162" s="141">
        <f t="shared" si="10"/>
        <v>48637968.680808812</v>
      </c>
    </row>
    <row r="163" spans="1:15" ht="15" x14ac:dyDescent="0.25">
      <c r="A163" s="136">
        <v>529</v>
      </c>
      <c r="B163" s="136" t="s">
        <v>166</v>
      </c>
      <c r="C163" s="137">
        <v>64521811.609999999</v>
      </c>
      <c r="D163" s="137"/>
      <c r="E163" s="137">
        <v>64521811.609999999</v>
      </c>
      <c r="F163" s="137">
        <v>70889132.989999995</v>
      </c>
      <c r="G163" s="137">
        <v>-1542341.61</v>
      </c>
      <c r="H163" s="137">
        <v>69346791.379999995</v>
      </c>
      <c r="I163" s="137">
        <f>(Taulukko2[[#This Row],[Sote-nettokustannus TP2021 (oikaisut huomioitu)]]+Taulukko2[[#This Row],[Sote-nettokustannus TP2022 (oikaisut huomioitu)]])/2</f>
        <v>66934301.494999997</v>
      </c>
      <c r="J163" s="140">
        <f t="shared" si="11"/>
        <v>69332066.900769472</v>
      </c>
      <c r="K163" s="137">
        <v>1428389.98</v>
      </c>
      <c r="L163" s="137">
        <v>1618580.9</v>
      </c>
      <c r="M163" s="137">
        <f t="shared" si="12"/>
        <v>1523485.44</v>
      </c>
      <c r="N163" s="140">
        <f t="shared" si="13"/>
        <v>1563439.3581891451</v>
      </c>
      <c r="O163" s="141">
        <f t="shared" si="10"/>
        <v>70895506.258958623</v>
      </c>
    </row>
    <row r="164" spans="1:15" ht="15" x14ac:dyDescent="0.25">
      <c r="A164" s="136">
        <v>531</v>
      </c>
      <c r="B164" s="136" t="s">
        <v>167</v>
      </c>
      <c r="C164" s="137">
        <v>21241175.390000001</v>
      </c>
      <c r="D164" s="137"/>
      <c r="E164" s="137">
        <v>21241175.390000001</v>
      </c>
      <c r="F164" s="137">
        <v>22569541.510000002</v>
      </c>
      <c r="G164" s="137"/>
      <c r="H164" s="137">
        <v>22569541.510000002</v>
      </c>
      <c r="I164" s="137">
        <f>(Taulukko2[[#This Row],[Sote-nettokustannus TP2021 (oikaisut huomioitu)]]+Taulukko2[[#This Row],[Sote-nettokustannus TP2022 (oikaisut huomioitu)]])/2</f>
        <v>21905358.450000003</v>
      </c>
      <c r="J164" s="140">
        <f t="shared" si="11"/>
        <v>22690066.880793348</v>
      </c>
      <c r="K164" s="137">
        <v>564204.93000000005</v>
      </c>
      <c r="L164" s="137">
        <v>586416.91</v>
      </c>
      <c r="M164" s="137">
        <f t="shared" si="12"/>
        <v>575310.92000000004</v>
      </c>
      <c r="N164" s="140">
        <f t="shared" si="13"/>
        <v>590398.64242089947</v>
      </c>
      <c r="O164" s="141">
        <f t="shared" si="10"/>
        <v>23280465.523214247</v>
      </c>
    </row>
    <row r="165" spans="1:15" ht="15" x14ac:dyDescent="0.25">
      <c r="A165" s="136">
        <v>535</v>
      </c>
      <c r="B165" s="136" t="s">
        <v>168</v>
      </c>
      <c r="C165" s="137">
        <v>42724692.069999993</v>
      </c>
      <c r="D165" s="137">
        <v>-52312.46</v>
      </c>
      <c r="E165" s="137">
        <v>42672379.609999992</v>
      </c>
      <c r="F165" s="137">
        <v>44642485.939999998</v>
      </c>
      <c r="G165" s="137">
        <v>584710.21360000002</v>
      </c>
      <c r="H165" s="137">
        <v>45227196.1536</v>
      </c>
      <c r="I165" s="137">
        <f>(Taulukko2[[#This Row],[Sote-nettokustannus TP2021 (oikaisut huomioitu)]]+Taulukko2[[#This Row],[Sote-nettokustannus TP2022 (oikaisut huomioitu)]])/2</f>
        <v>43949787.881799996</v>
      </c>
      <c r="J165" s="140">
        <f t="shared" si="11"/>
        <v>45524186.63729845</v>
      </c>
      <c r="K165" s="137">
        <v>1063616.8400000001</v>
      </c>
      <c r="L165" s="137">
        <v>1567697.05</v>
      </c>
      <c r="M165" s="137">
        <f t="shared" si="12"/>
        <v>1315656.9450000001</v>
      </c>
      <c r="N165" s="140">
        <f t="shared" si="13"/>
        <v>1350160.4909909028</v>
      </c>
      <c r="O165" s="141">
        <f t="shared" si="10"/>
        <v>46874347.128289349</v>
      </c>
    </row>
    <row r="166" spans="1:15" ht="15" x14ac:dyDescent="0.25">
      <c r="A166" s="136">
        <v>536</v>
      </c>
      <c r="B166" s="136" t="s">
        <v>169</v>
      </c>
      <c r="C166" s="137">
        <v>111875562.01999998</v>
      </c>
      <c r="D166" s="137"/>
      <c r="E166" s="137">
        <v>111875562.01999998</v>
      </c>
      <c r="F166" s="137">
        <v>120588006.7</v>
      </c>
      <c r="G166" s="137"/>
      <c r="H166" s="137">
        <v>120588006.7</v>
      </c>
      <c r="I166" s="137">
        <f>(Taulukko2[[#This Row],[Sote-nettokustannus TP2021 (oikaisut huomioitu)]]+Taulukko2[[#This Row],[Sote-nettokustannus TP2022 (oikaisut huomioitu)]])/2</f>
        <v>116231784.35999998</v>
      </c>
      <c r="J166" s="140">
        <f t="shared" si="11"/>
        <v>120395517.23484121</v>
      </c>
      <c r="K166" s="137">
        <v>2647979</v>
      </c>
      <c r="L166" s="137">
        <v>2808125.94</v>
      </c>
      <c r="M166" s="137">
        <f t="shared" si="12"/>
        <v>2728052.4699999997</v>
      </c>
      <c r="N166" s="140">
        <f t="shared" si="13"/>
        <v>2799596.5637867283</v>
      </c>
      <c r="O166" s="141">
        <f t="shared" si="10"/>
        <v>123195113.79862794</v>
      </c>
    </row>
    <row r="167" spans="1:15" ht="15" x14ac:dyDescent="0.25">
      <c r="A167" s="136">
        <v>538</v>
      </c>
      <c r="B167" s="136" t="s">
        <v>170</v>
      </c>
      <c r="C167" s="137">
        <v>15548436.510000002</v>
      </c>
      <c r="D167" s="137">
        <v>-144368.74359999999</v>
      </c>
      <c r="E167" s="137">
        <v>15404067.766400002</v>
      </c>
      <c r="F167" s="137">
        <v>15329767.34</v>
      </c>
      <c r="G167" s="137">
        <v>234448.76379999999</v>
      </c>
      <c r="H167" s="137">
        <v>15564216.103800001</v>
      </c>
      <c r="I167" s="137">
        <f>(Taulukko2[[#This Row],[Sote-nettokustannus TP2021 (oikaisut huomioitu)]]+Taulukko2[[#This Row],[Sote-nettokustannus TP2022 (oikaisut huomioitu)]])/2</f>
        <v>15484141.9351</v>
      </c>
      <c r="J167" s="140">
        <f t="shared" si="11"/>
        <v>16038825.244565485</v>
      </c>
      <c r="K167" s="137">
        <v>350691.44</v>
      </c>
      <c r="L167" s="137">
        <v>391530.57</v>
      </c>
      <c r="M167" s="137">
        <f t="shared" si="12"/>
        <v>371111.005</v>
      </c>
      <c r="N167" s="140">
        <f t="shared" si="13"/>
        <v>380843.51595386997</v>
      </c>
      <c r="O167" s="141">
        <f t="shared" si="10"/>
        <v>16419668.760519356</v>
      </c>
    </row>
    <row r="168" spans="1:15" ht="15" x14ac:dyDescent="0.25">
      <c r="A168" s="136">
        <v>541</v>
      </c>
      <c r="B168" s="136" t="s">
        <v>171</v>
      </c>
      <c r="C168" s="137">
        <v>45684758.609999977</v>
      </c>
      <c r="D168" s="137">
        <v>924444.41768288938</v>
      </c>
      <c r="E168" s="137">
        <v>46609203.027682863</v>
      </c>
      <c r="F168" s="137">
        <v>47888987.43</v>
      </c>
      <c r="G168" s="137">
        <v>-50574.310856034514</v>
      </c>
      <c r="H168" s="137">
        <v>47838413.119143963</v>
      </c>
      <c r="I168" s="137">
        <f>(Taulukko2[[#This Row],[Sote-nettokustannus TP2021 (oikaisut huomioitu)]]+Taulukko2[[#This Row],[Sote-nettokustannus TP2022 (oikaisut huomioitu)]])/2</f>
        <v>47223808.073413417</v>
      </c>
      <c r="J168" s="140">
        <f t="shared" si="11"/>
        <v>48915490.974378414</v>
      </c>
      <c r="K168" s="137">
        <v>906919.95000000007</v>
      </c>
      <c r="L168" s="137">
        <v>1155710.6599999999</v>
      </c>
      <c r="M168" s="137">
        <f t="shared" si="12"/>
        <v>1031315.3049999999</v>
      </c>
      <c r="N168" s="140">
        <f t="shared" si="13"/>
        <v>1058361.8958247756</v>
      </c>
      <c r="O168" s="141">
        <f t="shared" si="10"/>
        <v>49973852.87020319</v>
      </c>
    </row>
    <row r="169" spans="1:15" ht="15" x14ac:dyDescent="0.25">
      <c r="A169" s="136">
        <v>543</v>
      </c>
      <c r="B169" s="136" t="s">
        <v>172</v>
      </c>
      <c r="C169" s="137">
        <v>126121979.75</v>
      </c>
      <c r="D169" s="137"/>
      <c r="E169" s="137">
        <v>126121979.75</v>
      </c>
      <c r="F169" s="137">
        <v>140639514.16999999</v>
      </c>
      <c r="G169" s="137"/>
      <c r="H169" s="137">
        <v>140639514.16999999</v>
      </c>
      <c r="I169" s="137">
        <f>(Taulukko2[[#This Row],[Sote-nettokustannus TP2021 (oikaisut huomioitu)]]+Taulukko2[[#This Row],[Sote-nettokustannus TP2022 (oikaisut huomioitu)]])/2</f>
        <v>133380746.95999999</v>
      </c>
      <c r="J169" s="140">
        <f t="shared" si="11"/>
        <v>138158801.46588394</v>
      </c>
      <c r="K169" s="137">
        <v>3513944.77</v>
      </c>
      <c r="L169" s="137">
        <v>2629425.9300000002</v>
      </c>
      <c r="M169" s="137">
        <f t="shared" si="12"/>
        <v>3071685.35</v>
      </c>
      <c r="N169" s="140">
        <f t="shared" si="13"/>
        <v>3152241.3316683876</v>
      </c>
      <c r="O169" s="141">
        <f t="shared" si="10"/>
        <v>141311042.79755232</v>
      </c>
    </row>
    <row r="170" spans="1:15" ht="15" x14ac:dyDescent="0.25">
      <c r="A170" s="136">
        <v>545</v>
      </c>
      <c r="B170" s="136" t="s">
        <v>173</v>
      </c>
      <c r="C170" s="137">
        <v>35413628.560000002</v>
      </c>
      <c r="D170" s="137"/>
      <c r="E170" s="137">
        <v>35413628.560000002</v>
      </c>
      <c r="F170" s="137">
        <v>40269497.950000003</v>
      </c>
      <c r="G170" s="137"/>
      <c r="H170" s="137">
        <v>40269497.950000003</v>
      </c>
      <c r="I170" s="137">
        <f>(Taulukko2[[#This Row],[Sote-nettokustannus TP2021 (oikaisut huomioitu)]]+Taulukko2[[#This Row],[Sote-nettokustannus TP2022 (oikaisut huomioitu)]])/2</f>
        <v>37841563.255000003</v>
      </c>
      <c r="J170" s="140">
        <f t="shared" si="11"/>
        <v>39197149.094345085</v>
      </c>
      <c r="K170" s="137">
        <v>727098.62</v>
      </c>
      <c r="L170" s="137">
        <v>752695.08</v>
      </c>
      <c r="M170" s="137">
        <f t="shared" si="12"/>
        <v>739896.85</v>
      </c>
      <c r="N170" s="140">
        <f t="shared" si="13"/>
        <v>759300.89380451851</v>
      </c>
      <c r="O170" s="141">
        <f t="shared" si="10"/>
        <v>39956449.988149606</v>
      </c>
    </row>
    <row r="171" spans="1:15" ht="15" x14ac:dyDescent="0.25">
      <c r="A171" s="136">
        <v>560</v>
      </c>
      <c r="B171" s="136" t="s">
        <v>174</v>
      </c>
      <c r="C171" s="137">
        <v>53863811.720000006</v>
      </c>
      <c r="D171" s="137">
        <v>15980.352133232998</v>
      </c>
      <c r="E171" s="137">
        <v>53879792.072133236</v>
      </c>
      <c r="F171" s="137">
        <v>59089731.350000001</v>
      </c>
      <c r="G171" s="137">
        <v>1605236.75547975</v>
      </c>
      <c r="H171" s="137">
        <v>60694968.105479755</v>
      </c>
      <c r="I171" s="137">
        <f>(Taulukko2[[#This Row],[Sote-nettokustannus TP2021 (oikaisut huomioitu)]]+Taulukko2[[#This Row],[Sote-nettokustannus TP2022 (oikaisut huomioitu)]])/2</f>
        <v>57287380.088806495</v>
      </c>
      <c r="J171" s="140">
        <f t="shared" si="11"/>
        <v>59339567.010849267</v>
      </c>
      <c r="K171" s="137">
        <v>1952940.6700000002</v>
      </c>
      <c r="L171" s="137">
        <v>1849033.93</v>
      </c>
      <c r="M171" s="137">
        <f t="shared" si="12"/>
        <v>1900987.3</v>
      </c>
      <c r="N171" s="140">
        <f t="shared" si="13"/>
        <v>1950841.331465377</v>
      </c>
      <c r="O171" s="141">
        <f t="shared" si="10"/>
        <v>61290408.342314646</v>
      </c>
    </row>
    <row r="172" spans="1:15" ht="15" x14ac:dyDescent="0.25">
      <c r="A172" s="136">
        <v>561</v>
      </c>
      <c r="B172" s="136" t="s">
        <v>175</v>
      </c>
      <c r="C172" s="137">
        <v>4751326.8599999994</v>
      </c>
      <c r="D172" s="137">
        <v>-57747.497439999999</v>
      </c>
      <c r="E172" s="137">
        <v>4693579.3625599993</v>
      </c>
      <c r="F172" s="137">
        <v>5060654.1500000004</v>
      </c>
      <c r="G172" s="137">
        <v>76766.084520000004</v>
      </c>
      <c r="H172" s="137">
        <v>5137420.2345200004</v>
      </c>
      <c r="I172" s="137">
        <f>(Taulukko2[[#This Row],[Sote-nettokustannus TP2021 (oikaisut huomioitu)]]+Taulukko2[[#This Row],[Sote-nettokustannus TP2022 (oikaisut huomioitu)]])/2</f>
        <v>4915499.7985399999</v>
      </c>
      <c r="J172" s="140">
        <f t="shared" si="11"/>
        <v>5091586.1265625078</v>
      </c>
      <c r="K172" s="137">
        <v>94238.66</v>
      </c>
      <c r="L172" s="137">
        <v>111420.81</v>
      </c>
      <c r="M172" s="137">
        <f t="shared" si="12"/>
        <v>102829.735</v>
      </c>
      <c r="N172" s="140">
        <f t="shared" si="13"/>
        <v>105526.47939396117</v>
      </c>
      <c r="O172" s="141">
        <f t="shared" si="10"/>
        <v>5197112.6059564687</v>
      </c>
    </row>
    <row r="173" spans="1:15" ht="15" x14ac:dyDescent="0.25">
      <c r="A173" s="136">
        <v>562</v>
      </c>
      <c r="B173" s="136" t="s">
        <v>176</v>
      </c>
      <c r="C173" s="137">
        <v>37836026.57</v>
      </c>
      <c r="D173" s="137"/>
      <c r="E173" s="137">
        <v>37836026.57</v>
      </c>
      <c r="F173" s="137">
        <v>38205097.210000001</v>
      </c>
      <c r="G173" s="137"/>
      <c r="H173" s="137">
        <v>38205097.210000001</v>
      </c>
      <c r="I173" s="137">
        <f>(Taulukko2[[#This Row],[Sote-nettokustannus TP2021 (oikaisut huomioitu)]]+Taulukko2[[#This Row],[Sote-nettokustannus TP2022 (oikaisut huomioitu)]])/2</f>
        <v>38020561.890000001</v>
      </c>
      <c r="J173" s="140">
        <f t="shared" si="11"/>
        <v>39382559.938408248</v>
      </c>
      <c r="K173" s="137">
        <v>706539.4</v>
      </c>
      <c r="L173" s="137">
        <v>726323.06</v>
      </c>
      <c r="M173" s="137">
        <f t="shared" si="12"/>
        <v>716431.23</v>
      </c>
      <c r="N173" s="140">
        <f t="shared" si="13"/>
        <v>735219.88002580428</v>
      </c>
      <c r="O173" s="141">
        <f t="shared" si="10"/>
        <v>40117779.818434052</v>
      </c>
    </row>
    <row r="174" spans="1:15" ht="15" x14ac:dyDescent="0.25">
      <c r="A174" s="136">
        <v>563</v>
      </c>
      <c r="B174" s="136" t="s">
        <v>177</v>
      </c>
      <c r="C174" s="137">
        <v>33839844.240000002</v>
      </c>
      <c r="D174" s="137">
        <v>-54928.083000000006</v>
      </c>
      <c r="E174" s="137">
        <v>33784916.157000005</v>
      </c>
      <c r="F174" s="137">
        <v>35899584.030000001</v>
      </c>
      <c r="G174" s="137">
        <v>613945.72428000008</v>
      </c>
      <c r="H174" s="137">
        <v>36513529.754280001</v>
      </c>
      <c r="I174" s="137">
        <f>(Taulukko2[[#This Row],[Sote-nettokustannus TP2021 (oikaisut huomioitu)]]+Taulukko2[[#This Row],[Sote-nettokustannus TP2022 (oikaisut huomioitu)]])/2</f>
        <v>35149222.955640003</v>
      </c>
      <c r="J174" s="140">
        <f t="shared" si="11"/>
        <v>36408361.976445466</v>
      </c>
      <c r="K174" s="137">
        <v>975166.02</v>
      </c>
      <c r="L174" s="137">
        <v>1413255.7</v>
      </c>
      <c r="M174" s="137">
        <f t="shared" si="12"/>
        <v>1194210.8599999999</v>
      </c>
      <c r="N174" s="140">
        <f t="shared" si="13"/>
        <v>1225529.4415553501</v>
      </c>
      <c r="O174" s="141">
        <f t="shared" si="10"/>
        <v>37633891.418000817</v>
      </c>
    </row>
    <row r="175" spans="1:15" ht="15" x14ac:dyDescent="0.25">
      <c r="A175" s="136">
        <v>564</v>
      </c>
      <c r="B175" s="136" t="s">
        <v>178</v>
      </c>
      <c r="C175" s="137">
        <v>679382851.27999997</v>
      </c>
      <c r="D175" s="137">
        <v>-1399358.3050000002</v>
      </c>
      <c r="E175" s="137">
        <v>677983492.97500002</v>
      </c>
      <c r="F175" s="137">
        <v>621660631.20000005</v>
      </c>
      <c r="G175" s="137">
        <v>115116798.2138</v>
      </c>
      <c r="H175" s="137">
        <v>736777429.4138</v>
      </c>
      <c r="I175" s="137">
        <f>(Taulukko2[[#This Row],[Sote-nettokustannus TP2021 (oikaisut huomioitu)]]+Taulukko2[[#This Row],[Sote-nettokustannus TP2022 (oikaisut huomioitu)]])/2</f>
        <v>707380461.19440007</v>
      </c>
      <c r="J175" s="140">
        <f t="shared" si="11"/>
        <v>732720718.14316177</v>
      </c>
      <c r="K175" s="137">
        <v>13676401.08</v>
      </c>
      <c r="L175" s="137">
        <v>16340989.9</v>
      </c>
      <c r="M175" s="137">
        <f t="shared" si="12"/>
        <v>15008695.49</v>
      </c>
      <c r="N175" s="140">
        <f t="shared" si="13"/>
        <v>15402303.578393186</v>
      </c>
      <c r="O175" s="141">
        <f t="shared" si="10"/>
        <v>748123021.72155499</v>
      </c>
    </row>
    <row r="176" spans="1:15" ht="15" x14ac:dyDescent="0.25">
      <c r="A176" s="136">
        <v>576</v>
      </c>
      <c r="B176" s="136" t="s">
        <v>179</v>
      </c>
      <c r="C176" s="137">
        <v>13852080.759999998</v>
      </c>
      <c r="D176" s="137">
        <v>3775.6645493070005</v>
      </c>
      <c r="E176" s="137">
        <v>13855856.424549306</v>
      </c>
      <c r="F176" s="137">
        <v>13963655.9</v>
      </c>
      <c r="G176" s="137">
        <v>379267.95732525003</v>
      </c>
      <c r="H176" s="137">
        <v>14342923.85732525</v>
      </c>
      <c r="I176" s="137">
        <f>(Taulukko2[[#This Row],[Sote-nettokustannus TP2021 (oikaisut huomioitu)]]+Taulukko2[[#This Row],[Sote-nettokustannus TP2022 (oikaisut huomioitu)]])/2</f>
        <v>14099390.140937278</v>
      </c>
      <c r="J176" s="140">
        <f t="shared" si="11"/>
        <v>14604467.943607885</v>
      </c>
      <c r="K176" s="137">
        <v>286943</v>
      </c>
      <c r="L176" s="137">
        <v>294156</v>
      </c>
      <c r="M176" s="137">
        <f t="shared" si="12"/>
        <v>290549.5</v>
      </c>
      <c r="N176" s="140">
        <f t="shared" si="13"/>
        <v>298169.25838305155</v>
      </c>
      <c r="O176" s="141">
        <f t="shared" si="10"/>
        <v>14902637.201990938</v>
      </c>
    </row>
    <row r="177" spans="1:15" ht="15" x14ac:dyDescent="0.25">
      <c r="A177" s="136">
        <v>577</v>
      </c>
      <c r="B177" s="136" t="s">
        <v>180</v>
      </c>
      <c r="C177" s="137">
        <v>34202810.450000003</v>
      </c>
      <c r="D177" s="137"/>
      <c r="E177" s="137">
        <v>34202810.450000003</v>
      </c>
      <c r="F177" s="137">
        <v>38333929.469999999</v>
      </c>
      <c r="G177" s="137"/>
      <c r="H177" s="137">
        <v>38333929.469999999</v>
      </c>
      <c r="I177" s="137">
        <f>(Taulukko2[[#This Row],[Sote-nettokustannus TP2021 (oikaisut huomioitu)]]+Taulukko2[[#This Row],[Sote-nettokustannus TP2022 (oikaisut huomioitu)]])/2</f>
        <v>36268369.960000001</v>
      </c>
      <c r="J177" s="140">
        <f t="shared" si="11"/>
        <v>37567599.81481865</v>
      </c>
      <c r="K177" s="137">
        <v>810087.14999999991</v>
      </c>
      <c r="L177" s="137">
        <v>912754.73</v>
      </c>
      <c r="M177" s="137">
        <f t="shared" si="12"/>
        <v>861420.94</v>
      </c>
      <c r="N177" s="140">
        <f t="shared" si="13"/>
        <v>884011.99394743808</v>
      </c>
      <c r="O177" s="141">
        <f t="shared" si="10"/>
        <v>38451611.808766089</v>
      </c>
    </row>
    <row r="178" spans="1:15" ht="15" x14ac:dyDescent="0.25">
      <c r="A178" s="136">
        <v>578</v>
      </c>
      <c r="B178" s="136" t="s">
        <v>181</v>
      </c>
      <c r="C178" s="137">
        <v>16571766.309999997</v>
      </c>
      <c r="D178" s="137">
        <v>-15726.019751526983</v>
      </c>
      <c r="E178" s="137">
        <v>16556040.29024847</v>
      </c>
      <c r="F178" s="137">
        <v>16066307.619999999</v>
      </c>
      <c r="G178" s="137">
        <v>37659.274180050008</v>
      </c>
      <c r="H178" s="137">
        <v>16103966.894180048</v>
      </c>
      <c r="I178" s="137">
        <f>(Taulukko2[[#This Row],[Sote-nettokustannus TP2021 (oikaisut huomioitu)]]+Taulukko2[[#This Row],[Sote-nettokustannus TP2022 (oikaisut huomioitu)]])/2</f>
        <v>16330003.59221426</v>
      </c>
      <c r="J178" s="140">
        <f t="shared" si="11"/>
        <v>16914987.924835216</v>
      </c>
      <c r="K178" s="137">
        <v>504979.1</v>
      </c>
      <c r="L178" s="137">
        <v>502186.19</v>
      </c>
      <c r="M178" s="137">
        <f t="shared" si="12"/>
        <v>503582.64500000002</v>
      </c>
      <c r="N178" s="140">
        <f t="shared" si="13"/>
        <v>516789.26927847252</v>
      </c>
      <c r="O178" s="141">
        <f t="shared" si="10"/>
        <v>17431777.19411369</v>
      </c>
    </row>
    <row r="179" spans="1:15" ht="15" x14ac:dyDescent="0.25">
      <c r="A179" s="136">
        <v>580</v>
      </c>
      <c r="B179" s="136" t="s">
        <v>182</v>
      </c>
      <c r="C179" s="137">
        <v>23648813.080000002</v>
      </c>
      <c r="D179" s="137">
        <v>-38305.93</v>
      </c>
      <c r="E179" s="137">
        <v>23610507.150000002</v>
      </c>
      <c r="F179" s="137">
        <v>24766762.98</v>
      </c>
      <c r="G179" s="137">
        <v>-1768.16</v>
      </c>
      <c r="H179" s="137">
        <v>24764994.82</v>
      </c>
      <c r="I179" s="137">
        <f>(Taulukko2[[#This Row],[Sote-nettokustannus TP2021 (oikaisut huomioitu)]]+Taulukko2[[#This Row],[Sote-nettokustannus TP2022 (oikaisut huomioitu)]])/2</f>
        <v>24187750.984999999</v>
      </c>
      <c r="J179" s="140">
        <f t="shared" si="11"/>
        <v>25054220.810781807</v>
      </c>
      <c r="K179" s="137">
        <v>535557.91</v>
      </c>
      <c r="L179" s="137">
        <v>554174.54</v>
      </c>
      <c r="M179" s="137">
        <f t="shared" si="12"/>
        <v>544866.22500000009</v>
      </c>
      <c r="N179" s="140">
        <f t="shared" si="13"/>
        <v>559155.52505243663</v>
      </c>
      <c r="O179" s="141">
        <f t="shared" si="10"/>
        <v>25613376.335834242</v>
      </c>
    </row>
    <row r="180" spans="1:15" ht="15" x14ac:dyDescent="0.25">
      <c r="A180" s="136">
        <v>581</v>
      </c>
      <c r="B180" s="136" t="s">
        <v>183</v>
      </c>
      <c r="C180" s="137">
        <v>28296959.150000006</v>
      </c>
      <c r="D180" s="137"/>
      <c r="E180" s="137">
        <v>28296959.150000006</v>
      </c>
      <c r="F180" s="137">
        <v>31841257.739999998</v>
      </c>
      <c r="G180" s="137"/>
      <c r="H180" s="137">
        <v>31841257.739999998</v>
      </c>
      <c r="I180" s="137">
        <f>(Taulukko2[[#This Row],[Sote-nettokustannus TP2021 (oikaisut huomioitu)]]+Taulukko2[[#This Row],[Sote-nettokustannus TP2022 (oikaisut huomioitu)]])/2</f>
        <v>30069108.445</v>
      </c>
      <c r="J180" s="140">
        <f t="shared" si="11"/>
        <v>31146264.199245643</v>
      </c>
      <c r="K180" s="137">
        <v>493632.54</v>
      </c>
      <c r="L180" s="137">
        <v>500747.04</v>
      </c>
      <c r="M180" s="137">
        <f t="shared" si="12"/>
        <v>497189.79</v>
      </c>
      <c r="N180" s="140">
        <f t="shared" si="13"/>
        <v>510228.75950543757</v>
      </c>
      <c r="O180" s="141">
        <f t="shared" si="10"/>
        <v>31656492.958751079</v>
      </c>
    </row>
    <row r="181" spans="1:15" ht="15" x14ac:dyDescent="0.25">
      <c r="A181" s="136">
        <v>583</v>
      </c>
      <c r="B181" s="136" t="s">
        <v>184</v>
      </c>
      <c r="C181" s="137">
        <v>5992599</v>
      </c>
      <c r="D181" s="137"/>
      <c r="E181" s="137">
        <v>5992599</v>
      </c>
      <c r="F181" s="137">
        <v>6116512.4299999997</v>
      </c>
      <c r="G181" s="137"/>
      <c r="H181" s="137">
        <v>6116512.4299999997</v>
      </c>
      <c r="I181" s="137">
        <f>(Taulukko2[[#This Row],[Sote-nettokustannus TP2021 (oikaisut huomioitu)]]+Taulukko2[[#This Row],[Sote-nettokustannus TP2022 (oikaisut huomioitu)]])/2</f>
        <v>6054555.7149999999</v>
      </c>
      <c r="J181" s="140">
        <f t="shared" si="11"/>
        <v>6271446.0674273772</v>
      </c>
      <c r="K181" s="137">
        <v>202971</v>
      </c>
      <c r="L181" s="137">
        <v>216099.61</v>
      </c>
      <c r="M181" s="137">
        <f t="shared" si="12"/>
        <v>209535.30499999999</v>
      </c>
      <c r="N181" s="140">
        <f t="shared" si="13"/>
        <v>215030.43886469092</v>
      </c>
      <c r="O181" s="141">
        <f t="shared" si="10"/>
        <v>6486476.5062920684</v>
      </c>
    </row>
    <row r="182" spans="1:15" ht="15" x14ac:dyDescent="0.25">
      <c r="A182" s="136">
        <v>584</v>
      </c>
      <c r="B182" s="136" t="s">
        <v>185</v>
      </c>
      <c r="C182" s="137">
        <v>11260131.07</v>
      </c>
      <c r="D182" s="137"/>
      <c r="E182" s="137">
        <v>11260131.07</v>
      </c>
      <c r="F182" s="137">
        <v>12127898.359999999</v>
      </c>
      <c r="G182" s="137"/>
      <c r="H182" s="137">
        <v>12127898.359999999</v>
      </c>
      <c r="I182" s="137">
        <f>(Taulukko2[[#This Row],[Sote-nettokustannus TP2021 (oikaisut huomioitu)]]+Taulukko2[[#This Row],[Sote-nettokustannus TP2022 (oikaisut huomioitu)]])/2</f>
        <v>11694014.715</v>
      </c>
      <c r="J182" s="140">
        <f t="shared" si="11"/>
        <v>12112925.547143079</v>
      </c>
      <c r="K182" s="137">
        <v>346170.32999999996</v>
      </c>
      <c r="L182" s="137">
        <v>372842.31</v>
      </c>
      <c r="M182" s="137">
        <f t="shared" si="12"/>
        <v>359506.31999999995</v>
      </c>
      <c r="N182" s="140">
        <f t="shared" si="13"/>
        <v>368934.49418574112</v>
      </c>
      <c r="O182" s="141">
        <f t="shared" si="10"/>
        <v>12481860.041328821</v>
      </c>
    </row>
    <row r="183" spans="1:15" ht="15" x14ac:dyDescent="0.25">
      <c r="A183" s="136">
        <v>588</v>
      </c>
      <c r="B183" s="136" t="s">
        <v>186</v>
      </c>
      <c r="C183" s="137">
        <v>9311979.0800000001</v>
      </c>
      <c r="D183" s="137">
        <v>136891.76</v>
      </c>
      <c r="E183" s="137">
        <v>9448870.8399999999</v>
      </c>
      <c r="F183" s="137">
        <v>9577926.2200000007</v>
      </c>
      <c r="G183" s="137">
        <v>-143605.13</v>
      </c>
      <c r="H183" s="137">
        <v>9434321.0899999999</v>
      </c>
      <c r="I183" s="137">
        <f>(Taulukko2[[#This Row],[Sote-nettokustannus TP2021 (oikaisut huomioitu)]]+Taulukko2[[#This Row],[Sote-nettokustannus TP2022 (oikaisut huomioitu)]])/2</f>
        <v>9441595.9649999999</v>
      </c>
      <c r="J183" s="140">
        <f t="shared" si="11"/>
        <v>9779819.1431685332</v>
      </c>
      <c r="K183" s="137">
        <v>155084.85</v>
      </c>
      <c r="L183" s="137">
        <v>166369.06</v>
      </c>
      <c r="M183" s="137">
        <f t="shared" si="12"/>
        <v>160726.95500000002</v>
      </c>
      <c r="N183" s="140">
        <f t="shared" si="13"/>
        <v>164942.07346602253</v>
      </c>
      <c r="O183" s="141">
        <f t="shared" si="10"/>
        <v>9944761.2166345567</v>
      </c>
    </row>
    <row r="184" spans="1:15" ht="15" x14ac:dyDescent="0.25">
      <c r="A184" s="136">
        <v>592</v>
      </c>
      <c r="B184" s="136" t="s">
        <v>187</v>
      </c>
      <c r="C184" s="137">
        <v>13670920.51</v>
      </c>
      <c r="D184" s="137"/>
      <c r="E184" s="137">
        <v>13670920.51</v>
      </c>
      <c r="F184" s="137">
        <v>14881523.369999999</v>
      </c>
      <c r="G184" s="137"/>
      <c r="H184" s="137">
        <v>14881523.369999999</v>
      </c>
      <c r="I184" s="137">
        <f>(Taulukko2[[#This Row],[Sote-nettokustannus TP2021 (oikaisut huomioitu)]]+Taulukko2[[#This Row],[Sote-nettokustannus TP2022 (oikaisut huomioitu)]])/2</f>
        <v>14276221.939999999</v>
      </c>
      <c r="J184" s="140">
        <f t="shared" si="11"/>
        <v>14787634.329884671</v>
      </c>
      <c r="K184" s="137">
        <v>346796.04</v>
      </c>
      <c r="L184" s="137">
        <v>362788.62</v>
      </c>
      <c r="M184" s="137">
        <f t="shared" si="12"/>
        <v>354792.32999999996</v>
      </c>
      <c r="N184" s="140">
        <f t="shared" si="13"/>
        <v>364096.87821212871</v>
      </c>
      <c r="O184" s="141">
        <f t="shared" si="10"/>
        <v>15151731.208096799</v>
      </c>
    </row>
    <row r="185" spans="1:15" ht="15" x14ac:dyDescent="0.25">
      <c r="A185" s="136">
        <v>593</v>
      </c>
      <c r="B185" s="136" t="s">
        <v>188</v>
      </c>
      <c r="C185" s="137">
        <v>80195188.690000013</v>
      </c>
      <c r="D185" s="137">
        <v>570567.89999999991</v>
      </c>
      <c r="E185" s="137">
        <v>80765756.590000018</v>
      </c>
      <c r="F185" s="137">
        <v>89729005.890000001</v>
      </c>
      <c r="G185" s="137">
        <v>-882209.49</v>
      </c>
      <c r="H185" s="137">
        <v>88846796.400000006</v>
      </c>
      <c r="I185" s="137">
        <f>(Taulukko2[[#This Row],[Sote-nettokustannus TP2021 (oikaisut huomioitu)]]+Taulukko2[[#This Row],[Sote-nettokustannus TP2022 (oikaisut huomioitu)]])/2</f>
        <v>84806276.495000005</v>
      </c>
      <c r="J185" s="140">
        <f t="shared" si="11"/>
        <v>87844263.766548976</v>
      </c>
      <c r="K185" s="137">
        <v>1536632.29</v>
      </c>
      <c r="L185" s="137">
        <v>1734042.83</v>
      </c>
      <c r="M185" s="137">
        <f t="shared" si="12"/>
        <v>1635337.56</v>
      </c>
      <c r="N185" s="140">
        <f t="shared" si="13"/>
        <v>1678224.8376650077</v>
      </c>
      <c r="O185" s="141">
        <f t="shared" si="10"/>
        <v>89522488.604213983</v>
      </c>
    </row>
    <row r="186" spans="1:15" ht="15" x14ac:dyDescent="0.25">
      <c r="A186" s="136">
        <v>595</v>
      </c>
      <c r="B186" s="136" t="s">
        <v>189</v>
      </c>
      <c r="C186" s="137">
        <v>22012982.809999999</v>
      </c>
      <c r="D186" s="137"/>
      <c r="E186" s="137">
        <v>22012982.809999999</v>
      </c>
      <c r="F186" s="137">
        <v>23627891.75</v>
      </c>
      <c r="G186" s="137"/>
      <c r="H186" s="137">
        <v>23627891.75</v>
      </c>
      <c r="I186" s="137">
        <f>(Taulukko2[[#This Row],[Sote-nettokustannus TP2021 (oikaisut huomioitu)]]+Taulukko2[[#This Row],[Sote-nettokustannus TP2022 (oikaisut huomioitu)]])/2</f>
        <v>22820437.280000001</v>
      </c>
      <c r="J186" s="140">
        <f t="shared" si="11"/>
        <v>23637926.277903467</v>
      </c>
      <c r="K186" s="137">
        <v>426731.29</v>
      </c>
      <c r="L186" s="137">
        <v>522513.4</v>
      </c>
      <c r="M186" s="137">
        <f t="shared" si="12"/>
        <v>474622.34499999997</v>
      </c>
      <c r="N186" s="140">
        <f t="shared" si="13"/>
        <v>487069.47566825902</v>
      </c>
      <c r="O186" s="141">
        <f t="shared" si="10"/>
        <v>24124995.753571726</v>
      </c>
    </row>
    <row r="187" spans="1:15" ht="15" x14ac:dyDescent="0.25">
      <c r="A187" s="136">
        <v>598</v>
      </c>
      <c r="B187" s="136" t="s">
        <v>190</v>
      </c>
      <c r="C187" s="137">
        <v>85192443</v>
      </c>
      <c r="D187" s="137"/>
      <c r="E187" s="137">
        <v>85192443</v>
      </c>
      <c r="F187" s="137">
        <v>88084019</v>
      </c>
      <c r="G187" s="137"/>
      <c r="H187" s="137">
        <v>88084019</v>
      </c>
      <c r="I187" s="137">
        <f>(Taulukko2[[#This Row],[Sote-nettokustannus TP2021 (oikaisut huomioitu)]]+Taulukko2[[#This Row],[Sote-nettokustannus TP2022 (oikaisut huomioitu)]])/2</f>
        <v>86638231</v>
      </c>
      <c r="J187" s="140">
        <f t="shared" si="11"/>
        <v>89741843.773555025</v>
      </c>
      <c r="K187" s="137">
        <v>2489919</v>
      </c>
      <c r="L187" s="137">
        <v>2478293</v>
      </c>
      <c r="M187" s="137">
        <f t="shared" si="12"/>
        <v>2484106</v>
      </c>
      <c r="N187" s="140">
        <f t="shared" si="13"/>
        <v>2549252.5155434399</v>
      </c>
      <c r="O187" s="141">
        <f t="shared" si="10"/>
        <v>92291096.289098471</v>
      </c>
    </row>
    <row r="188" spans="1:15" ht="15" x14ac:dyDescent="0.25">
      <c r="A188" s="136">
        <v>599</v>
      </c>
      <c r="B188" s="136" t="s">
        <v>191</v>
      </c>
      <c r="C188" s="137">
        <v>36195760.909999996</v>
      </c>
      <c r="D188" s="137"/>
      <c r="E188" s="137">
        <v>36195760.909999996</v>
      </c>
      <c r="F188" s="137">
        <v>38996754.25</v>
      </c>
      <c r="G188" s="137"/>
      <c r="H188" s="137">
        <v>38996754.25</v>
      </c>
      <c r="I188" s="137">
        <f>(Taulukko2[[#This Row],[Sote-nettokustannus TP2021 (oikaisut huomioitu)]]+Taulukko2[[#This Row],[Sote-nettokustannus TP2022 (oikaisut huomioitu)]])/2</f>
        <v>37596257.579999998</v>
      </c>
      <c r="J188" s="140">
        <f t="shared" si="11"/>
        <v>38943055.915057793</v>
      </c>
      <c r="K188" s="137">
        <v>850662.87</v>
      </c>
      <c r="L188" s="137">
        <v>883699.46</v>
      </c>
      <c r="M188" s="137">
        <f t="shared" si="12"/>
        <v>867181.16500000004</v>
      </c>
      <c r="N188" s="140">
        <f t="shared" si="13"/>
        <v>889923.28278589598</v>
      </c>
      <c r="O188" s="141">
        <f t="shared" si="10"/>
        <v>39832979.197843686</v>
      </c>
    </row>
    <row r="189" spans="1:15" ht="15" x14ac:dyDescent="0.25">
      <c r="A189" s="136">
        <v>601</v>
      </c>
      <c r="B189" s="136" t="s">
        <v>192</v>
      </c>
      <c r="C189" s="137">
        <v>18305290.16</v>
      </c>
      <c r="D189" s="137">
        <v>432036</v>
      </c>
      <c r="E189" s="137">
        <v>18737326.16</v>
      </c>
      <c r="F189" s="137">
        <v>20811514.289999999</v>
      </c>
      <c r="G189" s="137">
        <v>-679685</v>
      </c>
      <c r="H189" s="137">
        <v>20131829.289999999</v>
      </c>
      <c r="I189" s="137">
        <f>(Taulukko2[[#This Row],[Sote-nettokustannus TP2021 (oikaisut huomioitu)]]+Taulukko2[[#This Row],[Sote-nettokustannus TP2022 (oikaisut huomioitu)]])/2</f>
        <v>19434577.725000001</v>
      </c>
      <c r="J189" s="140">
        <f t="shared" si="11"/>
        <v>20130776.192809876</v>
      </c>
      <c r="K189" s="137">
        <v>430830.69999999995</v>
      </c>
      <c r="L189" s="137">
        <v>374926.45</v>
      </c>
      <c r="M189" s="137">
        <f t="shared" si="12"/>
        <v>402878.57499999995</v>
      </c>
      <c r="N189" s="140">
        <f t="shared" si="13"/>
        <v>413444.20116424432</v>
      </c>
      <c r="O189" s="141">
        <f t="shared" si="10"/>
        <v>20544220.393974122</v>
      </c>
    </row>
    <row r="190" spans="1:15" ht="15" x14ac:dyDescent="0.25">
      <c r="A190" s="136">
        <v>604</v>
      </c>
      <c r="B190" s="136" t="s">
        <v>193</v>
      </c>
      <c r="C190" s="137">
        <v>58370941.330000013</v>
      </c>
      <c r="D190" s="137"/>
      <c r="E190" s="137">
        <v>58370941.330000013</v>
      </c>
      <c r="F190" s="137">
        <v>63822683.020000003</v>
      </c>
      <c r="G190" s="137"/>
      <c r="H190" s="137">
        <v>63822683.020000003</v>
      </c>
      <c r="I190" s="137">
        <f>(Taulukko2[[#This Row],[Sote-nettokustannus TP2021 (oikaisut huomioitu)]]+Taulukko2[[#This Row],[Sote-nettokustannus TP2022 (oikaisut huomioitu)]])/2</f>
        <v>61096812.175000012</v>
      </c>
      <c r="J190" s="140">
        <f t="shared" si="11"/>
        <v>63285463.126216017</v>
      </c>
      <c r="K190" s="137">
        <v>1520813.85</v>
      </c>
      <c r="L190" s="137">
        <v>1599540.31</v>
      </c>
      <c r="M190" s="137">
        <f t="shared" si="12"/>
        <v>1560177.08</v>
      </c>
      <c r="N190" s="140">
        <f t="shared" si="13"/>
        <v>1601093.2487918064</v>
      </c>
      <c r="O190" s="141">
        <f t="shared" si="10"/>
        <v>64886556.375007823</v>
      </c>
    </row>
    <row r="191" spans="1:15" ht="15" x14ac:dyDescent="0.25">
      <c r="A191" s="136">
        <v>607</v>
      </c>
      <c r="B191" s="136" t="s">
        <v>194</v>
      </c>
      <c r="C191" s="137">
        <v>18998753.550000001</v>
      </c>
      <c r="D191" s="137">
        <v>213349.98029965931</v>
      </c>
      <c r="E191" s="137">
        <v>19212103.53029966</v>
      </c>
      <c r="F191" s="137">
        <v>20278407.559999999</v>
      </c>
      <c r="G191" s="137">
        <v>451631.50387314567</v>
      </c>
      <c r="H191" s="137">
        <v>20730039.063873146</v>
      </c>
      <c r="I191" s="137">
        <f>(Taulukko2[[#This Row],[Sote-nettokustannus TP2021 (oikaisut huomioitu)]]+Taulukko2[[#This Row],[Sote-nettokustannus TP2022 (oikaisut huomioitu)]])/2</f>
        <v>19971071.297086403</v>
      </c>
      <c r="J191" s="140">
        <f t="shared" si="11"/>
        <v>20686488.397179492</v>
      </c>
      <c r="K191" s="137">
        <v>361848</v>
      </c>
      <c r="L191" s="137">
        <v>395184</v>
      </c>
      <c r="M191" s="137">
        <f t="shared" si="12"/>
        <v>378516</v>
      </c>
      <c r="N191" s="140">
        <f t="shared" si="13"/>
        <v>388442.70943890506</v>
      </c>
      <c r="O191" s="141">
        <f t="shared" si="10"/>
        <v>21074931.106618397</v>
      </c>
    </row>
    <row r="192" spans="1:15" ht="15" x14ac:dyDescent="0.25">
      <c r="A192" s="136">
        <v>608</v>
      </c>
      <c r="B192" s="136" t="s">
        <v>195</v>
      </c>
      <c r="C192" s="137">
        <v>9268689.4699999988</v>
      </c>
      <c r="D192" s="137"/>
      <c r="E192" s="137">
        <v>9268689.4699999988</v>
      </c>
      <c r="F192" s="137">
        <v>9339986.4499999993</v>
      </c>
      <c r="G192" s="137"/>
      <c r="H192" s="137">
        <v>9339986.4499999993</v>
      </c>
      <c r="I192" s="137">
        <f>(Taulukko2[[#This Row],[Sote-nettokustannus TP2021 (oikaisut huomioitu)]]+Taulukko2[[#This Row],[Sote-nettokustannus TP2022 (oikaisut huomioitu)]])/2</f>
        <v>9304337.959999999</v>
      </c>
      <c r="J192" s="140">
        <f t="shared" si="11"/>
        <v>9637644.1899267025</v>
      </c>
      <c r="K192" s="137">
        <v>276977.82</v>
      </c>
      <c r="L192" s="137">
        <v>283188.47999999998</v>
      </c>
      <c r="M192" s="137">
        <f t="shared" si="12"/>
        <v>280083.15000000002</v>
      </c>
      <c r="N192" s="140">
        <f t="shared" si="13"/>
        <v>287428.42483325215</v>
      </c>
      <c r="O192" s="141">
        <f t="shared" si="10"/>
        <v>9925072.6147599556</v>
      </c>
    </row>
    <row r="193" spans="1:15" ht="15" x14ac:dyDescent="0.25">
      <c r="A193" s="136">
        <v>609</v>
      </c>
      <c r="B193" s="136" t="s">
        <v>196</v>
      </c>
      <c r="C193" s="137">
        <v>330955061.59999996</v>
      </c>
      <c r="D193" s="137"/>
      <c r="E193" s="137">
        <v>330955061.59999996</v>
      </c>
      <c r="F193" s="137">
        <v>353875049.58999997</v>
      </c>
      <c r="G193" s="137"/>
      <c r="H193" s="137">
        <v>353875049.58999997</v>
      </c>
      <c r="I193" s="137">
        <f>(Taulukko2[[#This Row],[Sote-nettokustannus TP2021 (oikaisut huomioitu)]]+Taulukko2[[#This Row],[Sote-nettokustannus TP2022 (oikaisut huomioitu)]])/2</f>
        <v>342415055.59499997</v>
      </c>
      <c r="J193" s="140">
        <f t="shared" si="11"/>
        <v>354681277.19412512</v>
      </c>
      <c r="K193" s="137">
        <v>7418344.8100000024</v>
      </c>
      <c r="L193" s="137">
        <v>7503807.4400000004</v>
      </c>
      <c r="M193" s="137">
        <f t="shared" si="12"/>
        <v>7461076.1250000019</v>
      </c>
      <c r="N193" s="140">
        <f t="shared" si="13"/>
        <v>7656745.3564048214</v>
      </c>
      <c r="O193" s="141">
        <f t="shared" si="10"/>
        <v>362338022.55052996</v>
      </c>
    </row>
    <row r="194" spans="1:15" ht="15" x14ac:dyDescent="0.25">
      <c r="A194" s="136">
        <v>611</v>
      </c>
      <c r="B194" s="136" t="s">
        <v>197</v>
      </c>
      <c r="C194" s="137">
        <v>13451202.870000001</v>
      </c>
      <c r="D194" s="137"/>
      <c r="E194" s="137">
        <v>13451202.870000001</v>
      </c>
      <c r="F194" s="137">
        <v>15242214.380000001</v>
      </c>
      <c r="G194" s="137"/>
      <c r="H194" s="137">
        <v>15242214.380000001</v>
      </c>
      <c r="I194" s="137">
        <f>(Taulukko2[[#This Row],[Sote-nettokustannus TP2021 (oikaisut huomioitu)]]+Taulukko2[[#This Row],[Sote-nettokustannus TP2022 (oikaisut huomioitu)]])/2</f>
        <v>14346708.625</v>
      </c>
      <c r="J194" s="140">
        <f t="shared" si="11"/>
        <v>14860646.036153072</v>
      </c>
      <c r="K194" s="137">
        <v>406350.26</v>
      </c>
      <c r="L194" s="137">
        <v>352906.35</v>
      </c>
      <c r="M194" s="137">
        <f t="shared" si="12"/>
        <v>379628.30499999999</v>
      </c>
      <c r="N194" s="140">
        <f t="shared" si="13"/>
        <v>389584.1850117275</v>
      </c>
      <c r="O194" s="141">
        <f t="shared" si="10"/>
        <v>15250230.2211648</v>
      </c>
    </row>
    <row r="195" spans="1:15" ht="15" x14ac:dyDescent="0.25">
      <c r="A195" s="136">
        <v>614</v>
      </c>
      <c r="B195" s="136" t="s">
        <v>198</v>
      </c>
      <c r="C195" s="137">
        <v>19093403.779999997</v>
      </c>
      <c r="D195" s="137"/>
      <c r="E195" s="137">
        <v>19093403.779999997</v>
      </c>
      <c r="F195" s="137">
        <v>20066840.140000001</v>
      </c>
      <c r="G195" s="137"/>
      <c r="H195" s="137">
        <v>20066840.140000001</v>
      </c>
      <c r="I195" s="137">
        <f>(Taulukko2[[#This Row],[Sote-nettokustannus TP2021 (oikaisut huomioitu)]]+Taulukko2[[#This Row],[Sote-nettokustannus TP2022 (oikaisut huomioitu)]])/2</f>
        <v>19580121.960000001</v>
      </c>
      <c r="J195" s="140">
        <f t="shared" si="11"/>
        <v>20281534.210935976</v>
      </c>
      <c r="K195" s="137">
        <v>379263</v>
      </c>
      <c r="L195" s="137">
        <v>430602.5</v>
      </c>
      <c r="M195" s="137">
        <f t="shared" si="12"/>
        <v>404932.75</v>
      </c>
      <c r="N195" s="140">
        <f t="shared" si="13"/>
        <v>415552.24759467709</v>
      </c>
      <c r="O195" s="141">
        <f t="shared" si="10"/>
        <v>20697086.458530653</v>
      </c>
    </row>
    <row r="196" spans="1:15" ht="15" x14ac:dyDescent="0.25">
      <c r="A196" s="136">
        <v>615</v>
      </c>
      <c r="B196" s="136" t="s">
        <v>199</v>
      </c>
      <c r="C196" s="137">
        <v>35747355.090000011</v>
      </c>
      <c r="D196" s="137">
        <v>-54928.083000000006</v>
      </c>
      <c r="E196" s="137">
        <v>35692427.007000014</v>
      </c>
      <c r="F196" s="137">
        <v>36161368.590000004</v>
      </c>
      <c r="G196" s="137">
        <v>613945.72428000008</v>
      </c>
      <c r="H196" s="137">
        <v>36775314.314280003</v>
      </c>
      <c r="I196" s="137">
        <f>(Taulukko2[[#This Row],[Sote-nettokustannus TP2021 (oikaisut huomioitu)]]+Taulukko2[[#This Row],[Sote-nettokustannus TP2022 (oikaisut huomioitu)]])/2</f>
        <v>36233870.660640009</v>
      </c>
      <c r="J196" s="140">
        <f t="shared" si="11"/>
        <v>37531864.658436462</v>
      </c>
      <c r="K196" s="137">
        <v>553065.31000000006</v>
      </c>
      <c r="L196" s="137">
        <v>551350.48</v>
      </c>
      <c r="M196" s="137">
        <f t="shared" si="12"/>
        <v>552207.89500000002</v>
      </c>
      <c r="N196" s="140">
        <f t="shared" si="13"/>
        <v>566689.73281804309</v>
      </c>
      <c r="O196" s="141">
        <f t="shared" si="10"/>
        <v>38098554.391254507</v>
      </c>
    </row>
    <row r="197" spans="1:15" ht="15" x14ac:dyDescent="0.25">
      <c r="A197" s="136">
        <v>616</v>
      </c>
      <c r="B197" s="136" t="s">
        <v>200</v>
      </c>
      <c r="C197" s="137">
        <v>6678799.3599999994</v>
      </c>
      <c r="D197" s="137">
        <v>1897.3856088079999</v>
      </c>
      <c r="E197" s="137">
        <v>6680696.7456088075</v>
      </c>
      <c r="F197" s="137">
        <v>7007020.7800000003</v>
      </c>
      <c r="G197" s="137">
        <v>190593.61728599999</v>
      </c>
      <c r="H197" s="137">
        <v>7197614.3972860007</v>
      </c>
      <c r="I197" s="137">
        <f>(Taulukko2[[#This Row],[Sote-nettokustannus TP2021 (oikaisut huomioitu)]]+Taulukko2[[#This Row],[Sote-nettokustannus TP2022 (oikaisut huomioitu)]])/2</f>
        <v>6939155.5714474041</v>
      </c>
      <c r="J197" s="140">
        <f t="shared" si="11"/>
        <v>7187734.6527680932</v>
      </c>
      <c r="K197" s="137">
        <v>221228.05000000002</v>
      </c>
      <c r="L197" s="137">
        <v>192763.78</v>
      </c>
      <c r="M197" s="137">
        <f t="shared" si="12"/>
        <v>206995.91500000001</v>
      </c>
      <c r="N197" s="140">
        <f t="shared" si="13"/>
        <v>212424.45250764905</v>
      </c>
      <c r="O197" s="141">
        <f t="shared" ref="O197:O260" si="14">N197+J197</f>
        <v>7400159.1052757418</v>
      </c>
    </row>
    <row r="198" spans="1:15" ht="15" x14ac:dyDescent="0.25">
      <c r="A198" s="136">
        <v>619</v>
      </c>
      <c r="B198" s="136" t="s">
        <v>201</v>
      </c>
      <c r="C198" s="137">
        <v>12769056.77</v>
      </c>
      <c r="D198" s="137">
        <v>-129931.86923999999</v>
      </c>
      <c r="E198" s="137">
        <v>12639124.900759999</v>
      </c>
      <c r="F198" s="137">
        <v>12331008.539999999</v>
      </c>
      <c r="G198" s="137">
        <v>211003.88741999998</v>
      </c>
      <c r="H198" s="137">
        <v>12542012.42742</v>
      </c>
      <c r="I198" s="137">
        <f>(Taulukko2[[#This Row],[Sote-nettokustannus TP2021 (oikaisut huomioitu)]]+Taulukko2[[#This Row],[Sote-nettokustannus TP2022 (oikaisut huomioitu)]])/2</f>
        <v>12590568.66409</v>
      </c>
      <c r="J198" s="140">
        <f t="shared" ref="J198:J261" si="15">(I198/$I$4)*$H$4</f>
        <v>13041596.452644352</v>
      </c>
      <c r="K198" s="137">
        <v>217505.45</v>
      </c>
      <c r="L198" s="137">
        <v>226345.5</v>
      </c>
      <c r="M198" s="137">
        <f t="shared" ref="M198:M261" si="16">AVERAGE(K198:L198)</f>
        <v>221925.47500000001</v>
      </c>
      <c r="N198" s="140">
        <f t="shared" ref="N198:N261" si="17">(M198/$M$4)*$L$4</f>
        <v>227745.54524119454</v>
      </c>
      <c r="O198" s="141">
        <f t="shared" si="14"/>
        <v>13269341.997885546</v>
      </c>
    </row>
    <row r="199" spans="1:15" ht="15" x14ac:dyDescent="0.25">
      <c r="A199" s="136">
        <v>620</v>
      </c>
      <c r="B199" s="136" t="s">
        <v>202</v>
      </c>
      <c r="C199" s="137">
        <v>15199925.350000001</v>
      </c>
      <c r="D199" s="137"/>
      <c r="E199" s="137">
        <v>15199925.350000001</v>
      </c>
      <c r="F199" s="137">
        <v>15311153.52</v>
      </c>
      <c r="G199" s="137"/>
      <c r="H199" s="137">
        <v>15311153.52</v>
      </c>
      <c r="I199" s="137">
        <f>(Taulukko2[[#This Row],[Sote-nettokustannus TP2021 (oikaisut huomioitu)]]+Taulukko2[[#This Row],[Sote-nettokustannus TP2022 (oikaisut huomioitu)]])/2</f>
        <v>15255539.435000001</v>
      </c>
      <c r="J199" s="140">
        <f t="shared" si="15"/>
        <v>15802033.592503496</v>
      </c>
      <c r="K199" s="137">
        <v>345872.8</v>
      </c>
      <c r="L199" s="137">
        <v>341943.78</v>
      </c>
      <c r="M199" s="137">
        <f t="shared" si="16"/>
        <v>343908.29000000004</v>
      </c>
      <c r="N199" s="140">
        <f t="shared" si="17"/>
        <v>352927.40060156165</v>
      </c>
      <c r="O199" s="141">
        <f t="shared" si="14"/>
        <v>16154960.993105058</v>
      </c>
    </row>
    <row r="200" spans="1:15" ht="15" x14ac:dyDescent="0.25">
      <c r="A200" s="136">
        <v>623</v>
      </c>
      <c r="B200" s="136" t="s">
        <v>203</v>
      </c>
      <c r="C200" s="137">
        <v>11037413.539999997</v>
      </c>
      <c r="D200" s="137">
        <v>117107.98</v>
      </c>
      <c r="E200" s="137">
        <v>11154521.519999998</v>
      </c>
      <c r="F200" s="137">
        <v>11623525.32</v>
      </c>
      <c r="G200" s="137">
        <v>-181071.83</v>
      </c>
      <c r="H200" s="137">
        <v>11442453.49</v>
      </c>
      <c r="I200" s="137">
        <f>(Taulukko2[[#This Row],[Sote-nettokustannus TP2021 (oikaisut huomioitu)]]+Taulukko2[[#This Row],[Sote-nettokustannus TP2022 (oikaisut huomioitu)]])/2</f>
        <v>11298487.504999999</v>
      </c>
      <c r="J200" s="140">
        <f t="shared" si="15"/>
        <v>11703229.496354481</v>
      </c>
      <c r="K200" s="137">
        <v>218785.4</v>
      </c>
      <c r="L200" s="137">
        <v>243702.19</v>
      </c>
      <c r="M200" s="137">
        <f t="shared" si="16"/>
        <v>231243.79499999998</v>
      </c>
      <c r="N200" s="140">
        <f t="shared" si="17"/>
        <v>237308.24131802807</v>
      </c>
      <c r="O200" s="141">
        <f t="shared" si="14"/>
        <v>11940537.73767251</v>
      </c>
    </row>
    <row r="201" spans="1:15" ht="15" x14ac:dyDescent="0.25">
      <c r="A201" s="136">
        <v>624</v>
      </c>
      <c r="B201" s="136" t="s">
        <v>204</v>
      </c>
      <c r="C201" s="137">
        <v>17059542.119999997</v>
      </c>
      <c r="D201" s="137"/>
      <c r="E201" s="137">
        <v>17059542.119999997</v>
      </c>
      <c r="F201" s="137">
        <v>18933437.379999999</v>
      </c>
      <c r="G201" s="137"/>
      <c r="H201" s="137">
        <v>18933437.379999999</v>
      </c>
      <c r="I201" s="137">
        <f>(Taulukko2[[#This Row],[Sote-nettokustannus TP2021 (oikaisut huomioitu)]]+Taulukko2[[#This Row],[Sote-nettokustannus TP2022 (oikaisut huomioitu)]])/2</f>
        <v>17996489.75</v>
      </c>
      <c r="J201" s="140">
        <f t="shared" si="15"/>
        <v>18641172.066600528</v>
      </c>
      <c r="K201" s="137">
        <v>377775.58</v>
      </c>
      <c r="L201" s="137">
        <v>425411.63</v>
      </c>
      <c r="M201" s="137">
        <f t="shared" si="16"/>
        <v>401593.60499999998</v>
      </c>
      <c r="N201" s="140">
        <f t="shared" si="17"/>
        <v>412125.5323937097</v>
      </c>
      <c r="O201" s="141">
        <f t="shared" si="14"/>
        <v>19053297.598994236</v>
      </c>
    </row>
    <row r="202" spans="1:15" ht="15" x14ac:dyDescent="0.25">
      <c r="A202" s="136">
        <v>625</v>
      </c>
      <c r="B202" s="136" t="s">
        <v>205</v>
      </c>
      <c r="C202" s="137">
        <v>11595286.960000001</v>
      </c>
      <c r="D202" s="137">
        <v>-15693.738000000001</v>
      </c>
      <c r="E202" s="137">
        <v>11579593.222000001</v>
      </c>
      <c r="F202" s="137">
        <v>12864821.76</v>
      </c>
      <c r="G202" s="137">
        <v>175413.06408000001</v>
      </c>
      <c r="H202" s="137">
        <v>13040234.82408</v>
      </c>
      <c r="I202" s="137">
        <f>(Taulukko2[[#This Row],[Sote-nettokustannus TP2021 (oikaisut huomioitu)]]+Taulukko2[[#This Row],[Sote-nettokustannus TP2022 (oikaisut huomioitu)]])/2</f>
        <v>12309914.02304</v>
      </c>
      <c r="J202" s="140">
        <f t="shared" si="15"/>
        <v>12750888.012955271</v>
      </c>
      <c r="K202" s="137">
        <v>399008.27999999997</v>
      </c>
      <c r="L202" s="137">
        <v>573618.79</v>
      </c>
      <c r="M202" s="137">
        <f t="shared" si="16"/>
        <v>486313.53500000003</v>
      </c>
      <c r="N202" s="140">
        <f t="shared" si="17"/>
        <v>499067.27105911454</v>
      </c>
      <c r="O202" s="141">
        <f t="shared" si="14"/>
        <v>13249955.284014385</v>
      </c>
    </row>
    <row r="203" spans="1:15" ht="15" x14ac:dyDescent="0.25">
      <c r="A203" s="136">
        <v>626</v>
      </c>
      <c r="B203" s="136" t="s">
        <v>206</v>
      </c>
      <c r="C203" s="137">
        <v>27402101.249999993</v>
      </c>
      <c r="D203" s="137">
        <v>-41849.968000000001</v>
      </c>
      <c r="E203" s="137">
        <v>27360251.281999994</v>
      </c>
      <c r="F203" s="137">
        <v>27829098.09</v>
      </c>
      <c r="G203" s="137">
        <v>467768.17087999999</v>
      </c>
      <c r="H203" s="137">
        <v>28296866.260880001</v>
      </c>
      <c r="I203" s="137">
        <f>(Taulukko2[[#This Row],[Sote-nettokustannus TP2021 (oikaisut huomioitu)]]+Taulukko2[[#This Row],[Sote-nettokustannus TP2022 (oikaisut huomioitu)]])/2</f>
        <v>27828558.771439999</v>
      </c>
      <c r="J203" s="140">
        <f t="shared" si="15"/>
        <v>28825452.053721666</v>
      </c>
      <c r="K203" s="137">
        <v>600151.98</v>
      </c>
      <c r="L203" s="137">
        <v>624835.19999999995</v>
      </c>
      <c r="M203" s="137">
        <f t="shared" si="16"/>
        <v>612493.59</v>
      </c>
      <c r="N203" s="140">
        <f t="shared" si="17"/>
        <v>628556.44045050105</v>
      </c>
      <c r="O203" s="141">
        <f t="shared" si="14"/>
        <v>29454008.494172167</v>
      </c>
    </row>
    <row r="204" spans="1:15" ht="15" x14ac:dyDescent="0.25">
      <c r="A204" s="136">
        <v>630</v>
      </c>
      <c r="B204" s="136" t="s">
        <v>207</v>
      </c>
      <c r="C204" s="137">
        <v>6788443.9299999997</v>
      </c>
      <c r="D204" s="137">
        <v>-10462.492</v>
      </c>
      <c r="E204" s="137">
        <v>6777981.4380000001</v>
      </c>
      <c r="F204" s="137">
        <v>7085318.5599999996</v>
      </c>
      <c r="G204" s="137">
        <v>116942.04272</v>
      </c>
      <c r="H204" s="137">
        <v>7202260.6027199998</v>
      </c>
      <c r="I204" s="137">
        <f>(Taulukko2[[#This Row],[Sote-nettokustannus TP2021 (oikaisut huomioitu)]]+Taulukko2[[#This Row],[Sote-nettokustannus TP2022 (oikaisut huomioitu)]])/2</f>
        <v>6990121.0203600004</v>
      </c>
      <c r="J204" s="140">
        <f t="shared" si="15"/>
        <v>7240525.8201473448</v>
      </c>
      <c r="K204" s="137">
        <v>221869.27000000002</v>
      </c>
      <c r="L204" s="137">
        <v>302014</v>
      </c>
      <c r="M204" s="137">
        <f t="shared" si="16"/>
        <v>261941.63500000001</v>
      </c>
      <c r="N204" s="140">
        <f t="shared" si="17"/>
        <v>268811.14249927807</v>
      </c>
      <c r="O204" s="141">
        <f t="shared" si="14"/>
        <v>7509336.9626466231</v>
      </c>
    </row>
    <row r="205" spans="1:15" ht="15" x14ac:dyDescent="0.25">
      <c r="A205" s="136">
        <v>631</v>
      </c>
      <c r="B205" s="136" t="s">
        <v>208</v>
      </c>
      <c r="C205" s="137">
        <v>7049075.6699999999</v>
      </c>
      <c r="D205" s="137">
        <v>-72184.371799999994</v>
      </c>
      <c r="E205" s="137">
        <v>6976891.2982000001</v>
      </c>
      <c r="F205" s="137">
        <v>7984024.3499999996</v>
      </c>
      <c r="G205" s="137">
        <v>-416709.39435000002</v>
      </c>
      <c r="H205" s="137">
        <v>7567314.9556499999</v>
      </c>
      <c r="I205" s="137">
        <f>(Taulukko2[[#This Row],[Sote-nettokustannus TP2021 (oikaisut huomioitu)]]+Taulukko2[[#This Row],[Sote-nettokustannus TP2022 (oikaisut huomioitu)]])/2</f>
        <v>7272103.126925</v>
      </c>
      <c r="J205" s="140">
        <f t="shared" si="15"/>
        <v>7532609.2787107369</v>
      </c>
      <c r="K205" s="137">
        <v>164436.71</v>
      </c>
      <c r="L205" s="137">
        <v>182547.56</v>
      </c>
      <c r="M205" s="137">
        <f t="shared" si="16"/>
        <v>173492.13500000001</v>
      </c>
      <c r="N205" s="140">
        <f t="shared" si="17"/>
        <v>178042.02460593556</v>
      </c>
      <c r="O205" s="141">
        <f t="shared" si="14"/>
        <v>7710651.3033166723</v>
      </c>
    </row>
    <row r="206" spans="1:15" ht="15" x14ac:dyDescent="0.25">
      <c r="A206" s="136">
        <v>635</v>
      </c>
      <c r="B206" s="136" t="s">
        <v>209</v>
      </c>
      <c r="C206" s="137">
        <v>26025162.359999999</v>
      </c>
      <c r="D206" s="137"/>
      <c r="E206" s="137">
        <v>26025162.359999999</v>
      </c>
      <c r="F206" s="137">
        <v>27500462.59</v>
      </c>
      <c r="G206" s="137"/>
      <c r="H206" s="137">
        <v>27500462.59</v>
      </c>
      <c r="I206" s="137">
        <f>(Taulukko2[[#This Row],[Sote-nettokustannus TP2021 (oikaisut huomioitu)]]+Taulukko2[[#This Row],[Sote-nettokustannus TP2022 (oikaisut huomioitu)]])/2</f>
        <v>26762812.475000001</v>
      </c>
      <c r="J206" s="140">
        <f t="shared" si="15"/>
        <v>27721527.879215349</v>
      </c>
      <c r="K206" s="137">
        <v>524529.68999999994</v>
      </c>
      <c r="L206" s="137">
        <v>562508.1</v>
      </c>
      <c r="M206" s="137">
        <f t="shared" si="16"/>
        <v>543518.89500000002</v>
      </c>
      <c r="N206" s="140">
        <f t="shared" si="17"/>
        <v>557772.86086992291</v>
      </c>
      <c r="O206" s="141">
        <f t="shared" si="14"/>
        <v>28279300.74008527</v>
      </c>
    </row>
    <row r="207" spans="1:15" ht="15" x14ac:dyDescent="0.25">
      <c r="A207" s="136">
        <v>636</v>
      </c>
      <c r="B207" s="136" t="s">
        <v>210</v>
      </c>
      <c r="C207" s="137">
        <v>28390499.600000001</v>
      </c>
      <c r="D207" s="137">
        <v>-332048.11027999996</v>
      </c>
      <c r="E207" s="137">
        <v>28058451.489720002</v>
      </c>
      <c r="F207" s="137">
        <v>29782256.66</v>
      </c>
      <c r="G207" s="137">
        <v>539232.15674000001</v>
      </c>
      <c r="H207" s="137">
        <v>30321488.816739999</v>
      </c>
      <c r="I207" s="137">
        <f>(Taulukko2[[#This Row],[Sote-nettokustannus TP2021 (oikaisut huomioitu)]]+Taulukko2[[#This Row],[Sote-nettokustannus TP2022 (oikaisut huomioitu)]])/2</f>
        <v>29189970.15323</v>
      </c>
      <c r="J207" s="140">
        <f t="shared" si="15"/>
        <v>30235632.826412402</v>
      </c>
      <c r="K207" s="137">
        <v>610213.77</v>
      </c>
      <c r="L207" s="137">
        <v>693628.18</v>
      </c>
      <c r="M207" s="137">
        <f t="shared" si="16"/>
        <v>651920.97500000009</v>
      </c>
      <c r="N207" s="140">
        <f t="shared" si="17"/>
        <v>669017.8218861362</v>
      </c>
      <c r="O207" s="141">
        <f t="shared" si="14"/>
        <v>30904650.648298539</v>
      </c>
    </row>
    <row r="208" spans="1:15" ht="15" x14ac:dyDescent="0.25">
      <c r="A208" s="136">
        <v>638</v>
      </c>
      <c r="B208" s="136" t="s">
        <v>211</v>
      </c>
      <c r="C208" s="137">
        <v>161422493.49000001</v>
      </c>
      <c r="D208" s="137"/>
      <c r="E208" s="137">
        <v>161422493.49000001</v>
      </c>
      <c r="F208" s="137">
        <v>177202518.88</v>
      </c>
      <c r="G208" s="137"/>
      <c r="H208" s="137">
        <v>177202518.88</v>
      </c>
      <c r="I208" s="137">
        <f>(Taulukko2[[#This Row],[Sote-nettokustannus TP2021 (oikaisut huomioitu)]]+Taulukko2[[#This Row],[Sote-nettokustannus TP2022 (oikaisut huomioitu)]])/2</f>
        <v>169312506.185</v>
      </c>
      <c r="J208" s="140">
        <f t="shared" si="15"/>
        <v>175377732.25036573</v>
      </c>
      <c r="K208" s="137">
        <v>4979534.3500000006</v>
      </c>
      <c r="L208" s="137">
        <v>6278982.1200000001</v>
      </c>
      <c r="M208" s="137">
        <f t="shared" si="16"/>
        <v>5629258.2350000003</v>
      </c>
      <c r="N208" s="140">
        <f t="shared" si="17"/>
        <v>5776887.4259864017</v>
      </c>
      <c r="O208" s="141">
        <f t="shared" si="14"/>
        <v>181154619.67635214</v>
      </c>
    </row>
    <row r="209" spans="1:15" ht="15" x14ac:dyDescent="0.25">
      <c r="A209" s="136">
        <v>678</v>
      </c>
      <c r="B209" s="136" t="s">
        <v>212</v>
      </c>
      <c r="C209" s="137">
        <v>92296167.519999981</v>
      </c>
      <c r="D209" s="137">
        <v>-128165.527</v>
      </c>
      <c r="E209" s="137">
        <v>92168001.992999986</v>
      </c>
      <c r="F209" s="137">
        <v>100395122.59</v>
      </c>
      <c r="G209" s="137">
        <v>1432540.0233200002</v>
      </c>
      <c r="H209" s="137">
        <v>101827662.61332001</v>
      </c>
      <c r="I209" s="137">
        <f>(Taulukko2[[#This Row],[Sote-nettokustannus TP2021 (oikaisut huomioitu)]]+Taulukko2[[#This Row],[Sote-nettokustannus TP2022 (oikaisut huomioitu)]])/2</f>
        <v>96997832.303159997</v>
      </c>
      <c r="J209" s="140">
        <f t="shared" si="15"/>
        <v>100472553.65733024</v>
      </c>
      <c r="K209" s="137">
        <v>3148922.02</v>
      </c>
      <c r="L209" s="137">
        <v>3575990.4</v>
      </c>
      <c r="M209" s="137">
        <f t="shared" si="16"/>
        <v>3362456.21</v>
      </c>
      <c r="N209" s="140">
        <f t="shared" si="17"/>
        <v>3450637.7552919085</v>
      </c>
      <c r="O209" s="141">
        <f t="shared" si="14"/>
        <v>103923191.41262215</v>
      </c>
    </row>
    <row r="210" spans="1:15" ht="15" x14ac:dyDescent="0.25">
      <c r="A210" s="136">
        <v>680</v>
      </c>
      <c r="B210" s="136" t="s">
        <v>213</v>
      </c>
      <c r="C210" s="137">
        <v>83348675.349999979</v>
      </c>
      <c r="D210" s="137">
        <v>-822901.83851999999</v>
      </c>
      <c r="E210" s="137">
        <v>82525773.511479974</v>
      </c>
      <c r="F210" s="137">
        <v>91230099.590000004</v>
      </c>
      <c r="G210" s="137">
        <v>1336357.9536599999</v>
      </c>
      <c r="H210" s="137">
        <v>92566457.54366</v>
      </c>
      <c r="I210" s="137">
        <f>(Taulukko2[[#This Row],[Sote-nettokustannus TP2021 (oikaisut huomioitu)]]+Taulukko2[[#This Row],[Sote-nettokustannus TP2022 (oikaisut huomioitu)]])/2</f>
        <v>87546115.527569979</v>
      </c>
      <c r="J210" s="140">
        <f t="shared" si="15"/>
        <v>90682251.149112031</v>
      </c>
      <c r="K210" s="137">
        <v>1859809.93</v>
      </c>
      <c r="L210" s="137">
        <v>2132432.08</v>
      </c>
      <c r="M210" s="137">
        <f t="shared" si="16"/>
        <v>1996121.0049999999</v>
      </c>
      <c r="N210" s="140">
        <f t="shared" si="17"/>
        <v>2048469.9498835192</v>
      </c>
      <c r="O210" s="141">
        <f t="shared" si="14"/>
        <v>92730721.098995551</v>
      </c>
    </row>
    <row r="211" spans="1:15" ht="15" x14ac:dyDescent="0.25">
      <c r="A211" s="136">
        <v>681</v>
      </c>
      <c r="B211" s="136" t="s">
        <v>214</v>
      </c>
      <c r="C211" s="137">
        <v>14963966.439999999</v>
      </c>
      <c r="D211" s="137"/>
      <c r="E211" s="137">
        <v>14963966.439999999</v>
      </c>
      <c r="F211" s="137">
        <v>15523839.189999999</v>
      </c>
      <c r="G211" s="137"/>
      <c r="H211" s="137">
        <v>15523839.189999999</v>
      </c>
      <c r="I211" s="137">
        <f>(Taulukko2[[#This Row],[Sote-nettokustannus TP2021 (oikaisut huomioitu)]]+Taulukko2[[#This Row],[Sote-nettokustannus TP2022 (oikaisut huomioitu)]])/2</f>
        <v>15243902.814999999</v>
      </c>
      <c r="J211" s="140">
        <f t="shared" si="15"/>
        <v>15789980.117703298</v>
      </c>
      <c r="K211" s="137">
        <v>304503.06</v>
      </c>
      <c r="L211" s="137">
        <v>326248.44</v>
      </c>
      <c r="M211" s="137">
        <f t="shared" si="16"/>
        <v>315375.75</v>
      </c>
      <c r="N211" s="140">
        <f t="shared" si="17"/>
        <v>323646.58514125366</v>
      </c>
      <c r="O211" s="141">
        <f t="shared" si="14"/>
        <v>16113626.702844553</v>
      </c>
    </row>
    <row r="212" spans="1:15" ht="15" x14ac:dyDescent="0.25">
      <c r="A212" s="136">
        <v>683</v>
      </c>
      <c r="B212" s="136" t="s">
        <v>215</v>
      </c>
      <c r="C212" s="137">
        <v>17950006.050000001</v>
      </c>
      <c r="D212" s="137"/>
      <c r="E212" s="137">
        <v>17950006.050000001</v>
      </c>
      <c r="F212" s="137">
        <v>17948903.120000001</v>
      </c>
      <c r="G212" s="137"/>
      <c r="H212" s="137">
        <v>17948903.120000001</v>
      </c>
      <c r="I212" s="137">
        <f>(Taulukko2[[#This Row],[Sote-nettokustannus TP2021 (oikaisut huomioitu)]]+Taulukko2[[#This Row],[Sote-nettokustannus TP2022 (oikaisut huomioitu)]])/2</f>
        <v>17949454.585000001</v>
      </c>
      <c r="J212" s="140">
        <f t="shared" si="15"/>
        <v>18592451.976398166</v>
      </c>
      <c r="K212" s="137">
        <v>416791</v>
      </c>
      <c r="L212" s="137">
        <v>456018</v>
      </c>
      <c r="M212" s="137">
        <f t="shared" si="16"/>
        <v>436404.5</v>
      </c>
      <c r="N212" s="140">
        <f t="shared" si="17"/>
        <v>447849.35482603288</v>
      </c>
      <c r="O212" s="141">
        <f t="shared" si="14"/>
        <v>19040301.331224199</v>
      </c>
    </row>
    <row r="213" spans="1:15" ht="15" x14ac:dyDescent="0.25">
      <c r="A213" s="136">
        <v>684</v>
      </c>
      <c r="B213" s="136" t="s">
        <v>216</v>
      </c>
      <c r="C213" s="137">
        <v>143703641</v>
      </c>
      <c r="D213" s="137"/>
      <c r="E213" s="137">
        <v>143703641</v>
      </c>
      <c r="F213" s="137">
        <v>155588861</v>
      </c>
      <c r="G213" s="137"/>
      <c r="H213" s="137">
        <v>155588861</v>
      </c>
      <c r="I213" s="137">
        <f>(Taulukko2[[#This Row],[Sote-nettokustannus TP2021 (oikaisut huomioitu)]]+Taulukko2[[#This Row],[Sote-nettokustannus TP2022 (oikaisut huomioitu)]])/2</f>
        <v>149646251</v>
      </c>
      <c r="J213" s="140">
        <f t="shared" si="15"/>
        <v>155006979.2923196</v>
      </c>
      <c r="K213" s="137">
        <v>3629000</v>
      </c>
      <c r="L213" s="137">
        <v>3901680</v>
      </c>
      <c r="M213" s="137">
        <f t="shared" si="16"/>
        <v>3765340</v>
      </c>
      <c r="N213" s="140">
        <f t="shared" si="17"/>
        <v>3864087.308221282</v>
      </c>
      <c r="O213" s="141">
        <f t="shared" si="14"/>
        <v>158871066.60054088</v>
      </c>
    </row>
    <row r="214" spans="1:15" ht="15" x14ac:dyDescent="0.25">
      <c r="A214" s="136">
        <v>686</v>
      </c>
      <c r="B214" s="136" t="s">
        <v>217</v>
      </c>
      <c r="C214" s="137">
        <v>15126022.730000004</v>
      </c>
      <c r="D214" s="137"/>
      <c r="E214" s="137">
        <v>15126022.730000004</v>
      </c>
      <c r="F214" s="137">
        <v>15923619.48</v>
      </c>
      <c r="G214" s="137"/>
      <c r="H214" s="137">
        <v>15923619.48</v>
      </c>
      <c r="I214" s="137">
        <f>(Taulukko2[[#This Row],[Sote-nettokustannus TP2021 (oikaisut huomioitu)]]+Taulukko2[[#This Row],[Sote-nettokustannus TP2022 (oikaisut huomioitu)]])/2</f>
        <v>15524821.105000002</v>
      </c>
      <c r="J214" s="140">
        <f t="shared" si="15"/>
        <v>16080961.65095176</v>
      </c>
      <c r="K214" s="137">
        <v>343875.32999999996</v>
      </c>
      <c r="L214" s="137">
        <v>394410.81</v>
      </c>
      <c r="M214" s="137">
        <f t="shared" si="16"/>
        <v>369143.06999999995</v>
      </c>
      <c r="N214" s="140">
        <f t="shared" si="17"/>
        <v>378823.97119644977</v>
      </c>
      <c r="O214" s="141">
        <f t="shared" si="14"/>
        <v>16459785.62214821</v>
      </c>
    </row>
    <row r="215" spans="1:15" ht="15" x14ac:dyDescent="0.25">
      <c r="A215" s="136">
        <v>687</v>
      </c>
      <c r="B215" s="136" t="s">
        <v>218</v>
      </c>
      <c r="C215" s="137">
        <v>8796156.5300000012</v>
      </c>
      <c r="D215" s="137"/>
      <c r="E215" s="137">
        <v>8796156.5300000012</v>
      </c>
      <c r="F215" s="137">
        <v>9460551.6400000006</v>
      </c>
      <c r="G215" s="137"/>
      <c r="H215" s="137">
        <v>9460551.6400000006</v>
      </c>
      <c r="I215" s="137">
        <f>(Taulukko2[[#This Row],[Sote-nettokustannus TP2021 (oikaisut huomioitu)]]+Taulukko2[[#This Row],[Sote-nettokustannus TP2022 (oikaisut huomioitu)]])/2</f>
        <v>9128354.0850000009</v>
      </c>
      <c r="J215" s="140">
        <f t="shared" si="15"/>
        <v>9455356.1026166696</v>
      </c>
      <c r="K215" s="137">
        <v>270077.55</v>
      </c>
      <c r="L215" s="137">
        <v>300028.45</v>
      </c>
      <c r="M215" s="137">
        <f t="shared" si="16"/>
        <v>285053</v>
      </c>
      <c r="N215" s="140">
        <f t="shared" si="17"/>
        <v>292528.61082144006</v>
      </c>
      <c r="O215" s="141">
        <f t="shared" si="14"/>
        <v>9747884.7134381104</v>
      </c>
    </row>
    <row r="216" spans="1:15" ht="15" x14ac:dyDescent="0.25">
      <c r="A216" s="136">
        <v>689</v>
      </c>
      <c r="B216" s="136" t="s">
        <v>219</v>
      </c>
      <c r="C216" s="137">
        <v>14859848.540000003</v>
      </c>
      <c r="D216" s="137">
        <v>-24961.33</v>
      </c>
      <c r="E216" s="137">
        <v>14834887.210000003</v>
      </c>
      <c r="F216" s="137">
        <v>15971342.220000001</v>
      </c>
      <c r="G216" s="137">
        <v>-1180.29</v>
      </c>
      <c r="H216" s="137">
        <v>15970161.930000002</v>
      </c>
      <c r="I216" s="137">
        <f>(Taulukko2[[#This Row],[Sote-nettokustannus TP2021 (oikaisut huomioitu)]]+Taulukko2[[#This Row],[Sote-nettokustannus TP2022 (oikaisut huomioitu)]])/2</f>
        <v>15402524.570000002</v>
      </c>
      <c r="J216" s="140">
        <f t="shared" si="15"/>
        <v>15954284.127515055</v>
      </c>
      <c r="K216" s="137">
        <v>295226.86000000004</v>
      </c>
      <c r="L216" s="137">
        <v>289208.01</v>
      </c>
      <c r="M216" s="137">
        <f t="shared" si="16"/>
        <v>292217.43500000006</v>
      </c>
      <c r="N216" s="140">
        <f t="shared" si="17"/>
        <v>299880.93553954695</v>
      </c>
      <c r="O216" s="141">
        <f t="shared" si="14"/>
        <v>16254165.063054603</v>
      </c>
    </row>
    <row r="217" spans="1:15" ht="15" x14ac:dyDescent="0.25">
      <c r="A217" s="136">
        <v>691</v>
      </c>
      <c r="B217" s="136" t="s">
        <v>220</v>
      </c>
      <c r="C217" s="137">
        <v>11773795.920000002</v>
      </c>
      <c r="D217" s="137"/>
      <c r="E217" s="137">
        <v>11773795.920000002</v>
      </c>
      <c r="F217" s="137">
        <v>12162599.25</v>
      </c>
      <c r="G217" s="137"/>
      <c r="H217" s="137">
        <v>12162599.25</v>
      </c>
      <c r="I217" s="137">
        <f>(Taulukko2[[#This Row],[Sote-nettokustannus TP2021 (oikaisut huomioitu)]]+Taulukko2[[#This Row],[Sote-nettokustannus TP2022 (oikaisut huomioitu)]])/2</f>
        <v>11968197.585000001</v>
      </c>
      <c r="J217" s="140">
        <f t="shared" si="15"/>
        <v>12396930.379662396</v>
      </c>
      <c r="K217" s="137">
        <v>274036.03999999998</v>
      </c>
      <c r="L217" s="137">
        <v>336026.91</v>
      </c>
      <c r="M217" s="137">
        <f t="shared" si="16"/>
        <v>305031.47499999998</v>
      </c>
      <c r="N217" s="140">
        <f t="shared" si="17"/>
        <v>313031.02804939717</v>
      </c>
      <c r="O217" s="141">
        <f t="shared" si="14"/>
        <v>12709961.407711793</v>
      </c>
    </row>
    <row r="218" spans="1:15" ht="15" x14ac:dyDescent="0.25">
      <c r="A218" s="136">
        <v>694</v>
      </c>
      <c r="B218" s="136" t="s">
        <v>221</v>
      </c>
      <c r="C218" s="137">
        <v>100954602.28</v>
      </c>
      <c r="D218" s="137"/>
      <c r="E218" s="137">
        <v>100954602.28</v>
      </c>
      <c r="F218" s="137">
        <v>111237337.81999999</v>
      </c>
      <c r="G218" s="137"/>
      <c r="H218" s="137">
        <v>111237337.81999999</v>
      </c>
      <c r="I218" s="137">
        <f>(Taulukko2[[#This Row],[Sote-nettokustannus TP2021 (oikaisut huomioitu)]]+Taulukko2[[#This Row],[Sote-nettokustannus TP2022 (oikaisut huomioitu)]])/2</f>
        <v>106095970.05</v>
      </c>
      <c r="J218" s="140">
        <f t="shared" si="15"/>
        <v>109896610.99187113</v>
      </c>
      <c r="K218" s="137">
        <v>2327910.8200000003</v>
      </c>
      <c r="L218" s="137">
        <v>2527806.09</v>
      </c>
      <c r="M218" s="137">
        <f t="shared" si="16"/>
        <v>2427858.4550000001</v>
      </c>
      <c r="N218" s="140">
        <f t="shared" si="17"/>
        <v>2491529.8597532311</v>
      </c>
      <c r="O218" s="141">
        <f t="shared" si="14"/>
        <v>112388140.85162437</v>
      </c>
    </row>
    <row r="219" spans="1:15" ht="15" x14ac:dyDescent="0.25">
      <c r="A219" s="136">
        <v>697</v>
      </c>
      <c r="B219" s="136" t="s">
        <v>222</v>
      </c>
      <c r="C219" s="137">
        <v>7522239.3100000015</v>
      </c>
      <c r="D219" s="137">
        <v>-7388.2477868278729</v>
      </c>
      <c r="E219" s="137">
        <v>7514851.0622131731</v>
      </c>
      <c r="F219" s="137">
        <v>7431809.9100000001</v>
      </c>
      <c r="G219" s="137">
        <v>17658.332495864001</v>
      </c>
      <c r="H219" s="137">
        <v>7449468.2424958637</v>
      </c>
      <c r="I219" s="137">
        <f>(Taulukko2[[#This Row],[Sote-nettokustannus TP2021 (oikaisut huomioitu)]]+Taulukko2[[#This Row],[Sote-nettokustannus TP2022 (oikaisut huomioitu)]])/2</f>
        <v>7482159.652354518</v>
      </c>
      <c r="J219" s="140">
        <f t="shared" si="15"/>
        <v>7750190.5897685727</v>
      </c>
      <c r="K219" s="137">
        <v>174730.42</v>
      </c>
      <c r="L219" s="137">
        <v>167919.46</v>
      </c>
      <c r="M219" s="137">
        <f t="shared" si="16"/>
        <v>171324.94</v>
      </c>
      <c r="N219" s="140">
        <f t="shared" si="17"/>
        <v>175817.99418798106</v>
      </c>
      <c r="O219" s="141">
        <f t="shared" si="14"/>
        <v>7926008.5839565536</v>
      </c>
    </row>
    <row r="220" spans="1:15" ht="15" x14ac:dyDescent="0.25">
      <c r="A220" s="136">
        <v>698</v>
      </c>
      <c r="B220" s="136" t="s">
        <v>223</v>
      </c>
      <c r="C220" s="137">
        <v>230450816.81999999</v>
      </c>
      <c r="D220" s="137"/>
      <c r="E220" s="137">
        <v>230450816.81999999</v>
      </c>
      <c r="F220" s="137">
        <v>261483805.03999999</v>
      </c>
      <c r="G220" s="137"/>
      <c r="H220" s="137">
        <v>261483805.03999999</v>
      </c>
      <c r="I220" s="137">
        <f>(Taulukko2[[#This Row],[Sote-nettokustannus TP2021 (oikaisut huomioitu)]]+Taulukko2[[#This Row],[Sote-nettokustannus TP2022 (oikaisut huomioitu)]])/2</f>
        <v>245967310.93000001</v>
      </c>
      <c r="J220" s="140">
        <f t="shared" si="15"/>
        <v>254778516.78298339</v>
      </c>
      <c r="K220" s="137">
        <v>5062046</v>
      </c>
      <c r="L220" s="137">
        <v>5536127</v>
      </c>
      <c r="M220" s="137">
        <f t="shared" si="16"/>
        <v>5299086.5</v>
      </c>
      <c r="N220" s="140">
        <f t="shared" si="17"/>
        <v>5438056.8261609143</v>
      </c>
      <c r="O220" s="141">
        <f t="shared" si="14"/>
        <v>260216573.6091443</v>
      </c>
    </row>
    <row r="221" spans="1:15" ht="15" x14ac:dyDescent="0.25">
      <c r="A221" s="136">
        <v>700</v>
      </c>
      <c r="B221" s="136" t="s">
        <v>224</v>
      </c>
      <c r="C221" s="137">
        <v>21879542.650000002</v>
      </c>
      <c r="D221" s="137">
        <v>-32815.78</v>
      </c>
      <c r="E221" s="137">
        <v>21846726.870000001</v>
      </c>
      <c r="F221" s="137">
        <v>21892012.600000001</v>
      </c>
      <c r="G221" s="137">
        <v>-1555.86</v>
      </c>
      <c r="H221" s="137">
        <v>21890456.740000002</v>
      </c>
      <c r="I221" s="137">
        <f>(Taulukko2[[#This Row],[Sote-nettokustannus TP2021 (oikaisut huomioitu)]]+Taulukko2[[#This Row],[Sote-nettokustannus TP2022 (oikaisut huomioitu)]])/2</f>
        <v>21868591.805</v>
      </c>
      <c r="J221" s="140">
        <f t="shared" si="15"/>
        <v>22651983.15639611</v>
      </c>
      <c r="K221" s="137">
        <v>417484.91</v>
      </c>
      <c r="L221" s="137">
        <v>454115</v>
      </c>
      <c r="M221" s="137">
        <f t="shared" si="16"/>
        <v>435799.95499999996</v>
      </c>
      <c r="N221" s="140">
        <f t="shared" si="17"/>
        <v>447228.95543002908</v>
      </c>
      <c r="O221" s="141">
        <f t="shared" si="14"/>
        <v>23099212.11182614</v>
      </c>
    </row>
    <row r="222" spans="1:15" ht="15" x14ac:dyDescent="0.25">
      <c r="A222" s="136">
        <v>702</v>
      </c>
      <c r="B222" s="136" t="s">
        <v>225</v>
      </c>
      <c r="C222" s="137">
        <v>18773998.02</v>
      </c>
      <c r="D222" s="137"/>
      <c r="E222" s="137">
        <v>18773998.02</v>
      </c>
      <c r="F222" s="137">
        <v>21249824.09</v>
      </c>
      <c r="G222" s="137"/>
      <c r="H222" s="137">
        <v>21249824.09</v>
      </c>
      <c r="I222" s="137">
        <f>(Taulukko2[[#This Row],[Sote-nettokustannus TP2021 (oikaisut huomioitu)]]+Taulukko2[[#This Row],[Sote-nettokustannus TP2022 (oikaisut huomioitu)]])/2</f>
        <v>20011911.055</v>
      </c>
      <c r="J222" s="140">
        <f t="shared" si="15"/>
        <v>20728791.144270808</v>
      </c>
      <c r="K222" s="137">
        <v>342714.24</v>
      </c>
      <c r="L222" s="137">
        <v>342688.4</v>
      </c>
      <c r="M222" s="137">
        <f t="shared" si="16"/>
        <v>342701.32</v>
      </c>
      <c r="N222" s="140">
        <f t="shared" si="17"/>
        <v>351688.77740726736</v>
      </c>
      <c r="O222" s="141">
        <f t="shared" si="14"/>
        <v>21080479.921678074</v>
      </c>
    </row>
    <row r="223" spans="1:15" ht="15" x14ac:dyDescent="0.25">
      <c r="A223" s="136">
        <v>704</v>
      </c>
      <c r="B223" s="136" t="s">
        <v>226</v>
      </c>
      <c r="C223" s="137">
        <v>17485581.800000001</v>
      </c>
      <c r="D223" s="137"/>
      <c r="E223" s="137">
        <v>17485581.800000001</v>
      </c>
      <c r="F223" s="137">
        <v>18382234.370000001</v>
      </c>
      <c r="G223" s="137"/>
      <c r="H223" s="137">
        <v>18382234.370000001</v>
      </c>
      <c r="I223" s="137">
        <f>(Taulukko2[[#This Row],[Sote-nettokustannus TP2021 (oikaisut huomioitu)]]+Taulukko2[[#This Row],[Sote-nettokustannus TP2022 (oikaisut huomioitu)]])/2</f>
        <v>17933908.085000001</v>
      </c>
      <c r="J223" s="140">
        <f t="shared" si="15"/>
        <v>18576348.559256308</v>
      </c>
      <c r="K223" s="137">
        <v>473436.38</v>
      </c>
      <c r="L223" s="137">
        <v>529559.66</v>
      </c>
      <c r="M223" s="137">
        <f t="shared" si="16"/>
        <v>501498.02</v>
      </c>
      <c r="N223" s="140">
        <f t="shared" si="17"/>
        <v>514649.97428654582</v>
      </c>
      <c r="O223" s="141">
        <f t="shared" si="14"/>
        <v>19090998.533542853</v>
      </c>
    </row>
    <row r="224" spans="1:15" ht="15" x14ac:dyDescent="0.25">
      <c r="A224" s="136">
        <v>707</v>
      </c>
      <c r="B224" s="136" t="s">
        <v>227</v>
      </c>
      <c r="C224" s="137">
        <v>11448989.66</v>
      </c>
      <c r="D224" s="137">
        <v>153841.44867867173</v>
      </c>
      <c r="E224" s="137">
        <v>11602831.108678672</v>
      </c>
      <c r="F224" s="137">
        <v>11482264.199999999</v>
      </c>
      <c r="G224" s="137">
        <v>-83085.196043982753</v>
      </c>
      <c r="H224" s="137">
        <v>11399179.003956016</v>
      </c>
      <c r="I224" s="137">
        <f>(Taulukko2[[#This Row],[Sote-nettokustannus TP2021 (oikaisut huomioitu)]]+Taulukko2[[#This Row],[Sote-nettokustannus TP2022 (oikaisut huomioitu)]])/2</f>
        <v>11501005.056317344</v>
      </c>
      <c r="J224" s="140">
        <f t="shared" si="15"/>
        <v>11913001.767117076</v>
      </c>
      <c r="K224" s="137">
        <v>254891.85000000006</v>
      </c>
      <c r="L224" s="137">
        <v>226104.97</v>
      </c>
      <c r="M224" s="137">
        <f t="shared" si="16"/>
        <v>240498.41000000003</v>
      </c>
      <c r="N224" s="140">
        <f t="shared" si="17"/>
        <v>246805.5617098053</v>
      </c>
      <c r="O224" s="141">
        <f t="shared" si="14"/>
        <v>12159807.32882688</v>
      </c>
    </row>
    <row r="225" spans="1:15" ht="15" x14ac:dyDescent="0.25">
      <c r="A225" s="136">
        <v>710</v>
      </c>
      <c r="B225" s="136" t="s">
        <v>228</v>
      </c>
      <c r="C225" s="137">
        <v>102090228.40000001</v>
      </c>
      <c r="D225" s="137"/>
      <c r="E225" s="137">
        <v>102090228.40000001</v>
      </c>
      <c r="F225" s="137">
        <v>118422566.29000001</v>
      </c>
      <c r="G225" s="137"/>
      <c r="H225" s="137">
        <v>118422566.29000001</v>
      </c>
      <c r="I225" s="137">
        <f>(Taulukko2[[#This Row],[Sote-nettokustannus TP2021 (oikaisut huomioitu)]]+Taulukko2[[#This Row],[Sote-nettokustannus TP2022 (oikaisut huomioitu)]])/2</f>
        <v>110256397.345</v>
      </c>
      <c r="J225" s="140">
        <f t="shared" si="15"/>
        <v>114206075.90164204</v>
      </c>
      <c r="K225" s="137">
        <v>1926987.31</v>
      </c>
      <c r="L225" s="137">
        <v>2004088.48</v>
      </c>
      <c r="M225" s="137">
        <f t="shared" si="16"/>
        <v>1965537.895</v>
      </c>
      <c r="N225" s="140">
        <f t="shared" si="17"/>
        <v>2017084.7875351163</v>
      </c>
      <c r="O225" s="141">
        <f t="shared" si="14"/>
        <v>116223160.68917716</v>
      </c>
    </row>
    <row r="226" spans="1:15" ht="15" x14ac:dyDescent="0.25">
      <c r="A226" s="136">
        <v>729</v>
      </c>
      <c r="B226" s="136" t="s">
        <v>229</v>
      </c>
      <c r="C226" s="137">
        <v>40991165.030000001</v>
      </c>
      <c r="D226" s="137"/>
      <c r="E226" s="137">
        <v>40991165.030000001</v>
      </c>
      <c r="F226" s="137">
        <v>43852601.780000001</v>
      </c>
      <c r="G226" s="137"/>
      <c r="H226" s="137">
        <v>43852601.780000001</v>
      </c>
      <c r="I226" s="137">
        <f>(Taulukko2[[#This Row],[Sote-nettokustannus TP2021 (oikaisut huomioitu)]]+Taulukko2[[#This Row],[Sote-nettokustannus TP2022 (oikaisut huomioitu)]])/2</f>
        <v>42421883.405000001</v>
      </c>
      <c r="J226" s="140">
        <f t="shared" si="15"/>
        <v>43941548.542368971</v>
      </c>
      <c r="K226" s="137">
        <v>864529.04</v>
      </c>
      <c r="L226" s="137">
        <v>888188</v>
      </c>
      <c r="M226" s="137">
        <f t="shared" si="16"/>
        <v>876358.52</v>
      </c>
      <c r="N226" s="140">
        <f t="shared" si="17"/>
        <v>899341.31700818159</v>
      </c>
      <c r="O226" s="141">
        <f t="shared" si="14"/>
        <v>44840889.859377153</v>
      </c>
    </row>
    <row r="227" spans="1:15" ht="15" x14ac:dyDescent="0.25">
      <c r="A227" s="136">
        <v>732</v>
      </c>
      <c r="B227" s="136" t="s">
        <v>230</v>
      </c>
      <c r="C227" s="137">
        <v>22034571.77</v>
      </c>
      <c r="D227" s="137"/>
      <c r="E227" s="137">
        <v>22034571.77</v>
      </c>
      <c r="F227" s="137">
        <v>23090500.43</v>
      </c>
      <c r="G227" s="137"/>
      <c r="H227" s="137">
        <v>23090500.43</v>
      </c>
      <c r="I227" s="137">
        <f>(Taulukko2[[#This Row],[Sote-nettokustannus TP2021 (oikaisut huomioitu)]]+Taulukko2[[#This Row],[Sote-nettokustannus TP2022 (oikaisut huomioitu)]])/2</f>
        <v>22562536.100000001</v>
      </c>
      <c r="J227" s="140">
        <f t="shared" si="15"/>
        <v>23370786.388994891</v>
      </c>
      <c r="K227" s="137">
        <v>375854</v>
      </c>
      <c r="L227" s="137">
        <v>406920</v>
      </c>
      <c r="M227" s="137">
        <f t="shared" si="16"/>
        <v>391387</v>
      </c>
      <c r="N227" s="140">
        <f t="shared" si="17"/>
        <v>401651.25574391766</v>
      </c>
      <c r="O227" s="141">
        <f t="shared" si="14"/>
        <v>23772437.644738808</v>
      </c>
    </row>
    <row r="228" spans="1:15" ht="15" x14ac:dyDescent="0.25">
      <c r="A228" s="136">
        <v>734</v>
      </c>
      <c r="B228" s="136" t="s">
        <v>231</v>
      </c>
      <c r="C228" s="137">
        <v>198809925.49000001</v>
      </c>
      <c r="D228" s="137">
        <v>-1920104.2898800001</v>
      </c>
      <c r="E228" s="137">
        <v>196889821.20012</v>
      </c>
      <c r="F228" s="137">
        <v>209575956.34999999</v>
      </c>
      <c r="G228" s="137">
        <v>3330522.3102899999</v>
      </c>
      <c r="H228" s="137">
        <v>212906478.66029</v>
      </c>
      <c r="I228" s="137">
        <f>(Taulukko2[[#This Row],[Sote-nettokustannus TP2021 (oikaisut huomioitu)]]+Taulukko2[[#This Row],[Sote-nettokustannus TP2022 (oikaisut huomioitu)]])/2</f>
        <v>204898149.93020499</v>
      </c>
      <c r="J228" s="140">
        <f t="shared" si="15"/>
        <v>212238148.77437776</v>
      </c>
      <c r="K228" s="137">
        <v>3910534.27</v>
      </c>
      <c r="L228" s="137">
        <v>4337252.12</v>
      </c>
      <c r="M228" s="137">
        <f t="shared" si="16"/>
        <v>4123893.1950000003</v>
      </c>
      <c r="N228" s="140">
        <f t="shared" si="17"/>
        <v>4232043.6813832521</v>
      </c>
      <c r="O228" s="141">
        <f t="shared" si="14"/>
        <v>216470192.45576102</v>
      </c>
    </row>
    <row r="229" spans="1:15" ht="15" x14ac:dyDescent="0.25">
      <c r="A229" s="136">
        <v>738</v>
      </c>
      <c r="B229" s="136" t="s">
        <v>232</v>
      </c>
      <c r="C229" s="137">
        <v>10136938.25</v>
      </c>
      <c r="D229" s="137">
        <v>-86621.246159999995</v>
      </c>
      <c r="E229" s="137">
        <v>10050317.003839999</v>
      </c>
      <c r="F229" s="137">
        <v>9742676.2400000002</v>
      </c>
      <c r="G229" s="137">
        <v>150249.12677999999</v>
      </c>
      <c r="H229" s="137">
        <v>9892925.3667799998</v>
      </c>
      <c r="I229" s="137">
        <f>(Taulukko2[[#This Row],[Sote-nettokustannus TP2021 (oikaisut huomioitu)]]+Taulukko2[[#This Row],[Sote-nettokustannus TP2022 (oikaisut huomioitu)]])/2</f>
        <v>9971621.1853099987</v>
      </c>
      <c r="J229" s="140">
        <f t="shared" si="15"/>
        <v>10328831.282129496</v>
      </c>
      <c r="K229" s="137">
        <v>217311.49000000002</v>
      </c>
      <c r="L229" s="137">
        <v>254436.83</v>
      </c>
      <c r="M229" s="137">
        <f t="shared" si="16"/>
        <v>235874.16</v>
      </c>
      <c r="N229" s="140">
        <f t="shared" si="17"/>
        <v>242060.03919788281</v>
      </c>
      <c r="O229" s="141">
        <f t="shared" si="14"/>
        <v>10570891.321327379</v>
      </c>
    </row>
    <row r="230" spans="1:15" ht="15" x14ac:dyDescent="0.25">
      <c r="A230" s="136">
        <v>739</v>
      </c>
      <c r="B230" s="136" t="s">
        <v>233</v>
      </c>
      <c r="C230" s="137">
        <v>14996923.749999998</v>
      </c>
      <c r="D230" s="137">
        <v>-24276.71</v>
      </c>
      <c r="E230" s="137">
        <v>14972647.039999997</v>
      </c>
      <c r="F230" s="137">
        <v>16028734.060000001</v>
      </c>
      <c r="G230" s="137">
        <v>-1115.98</v>
      </c>
      <c r="H230" s="137">
        <v>16027618.08</v>
      </c>
      <c r="I230" s="137">
        <f>(Taulukko2[[#This Row],[Sote-nettokustannus TP2021 (oikaisut huomioitu)]]+Taulukko2[[#This Row],[Sote-nettokustannus TP2022 (oikaisut huomioitu)]])/2</f>
        <v>15500132.559999999</v>
      </c>
      <c r="J230" s="140">
        <f t="shared" si="15"/>
        <v>16055388.696347149</v>
      </c>
      <c r="K230" s="137">
        <v>292917.15999999997</v>
      </c>
      <c r="L230" s="137">
        <v>369700.04</v>
      </c>
      <c r="M230" s="137">
        <f t="shared" si="16"/>
        <v>331308.59999999998</v>
      </c>
      <c r="N230" s="140">
        <f t="shared" si="17"/>
        <v>339997.27949257207</v>
      </c>
      <c r="O230" s="141">
        <f t="shared" si="14"/>
        <v>16395385.975839721</v>
      </c>
    </row>
    <row r="231" spans="1:15" ht="15" x14ac:dyDescent="0.25">
      <c r="A231" s="136">
        <v>740</v>
      </c>
      <c r="B231" s="136" t="s">
        <v>234</v>
      </c>
      <c r="C231" s="137">
        <v>152596095.09000003</v>
      </c>
      <c r="D231" s="137"/>
      <c r="E231" s="137">
        <v>152596095.09000003</v>
      </c>
      <c r="F231" s="137">
        <v>158425126.58000001</v>
      </c>
      <c r="G231" s="137"/>
      <c r="H231" s="137">
        <v>158425126.58000001</v>
      </c>
      <c r="I231" s="137">
        <f>(Taulukko2[[#This Row],[Sote-nettokustannus TP2021 (oikaisut huomioitu)]]+Taulukko2[[#This Row],[Sote-nettokustannus TP2022 (oikaisut huomioitu)]])/2</f>
        <v>155510610.83500004</v>
      </c>
      <c r="J231" s="140">
        <f t="shared" si="15"/>
        <v>161081416.15546936</v>
      </c>
      <c r="K231" s="137">
        <v>3129611.34</v>
      </c>
      <c r="L231" s="137">
        <v>3395676.59</v>
      </c>
      <c r="M231" s="137">
        <f t="shared" si="16"/>
        <v>3262643.9649999999</v>
      </c>
      <c r="N231" s="140">
        <f t="shared" si="17"/>
        <v>3348207.9005883294</v>
      </c>
      <c r="O231" s="141">
        <f t="shared" si="14"/>
        <v>164429624.05605769</v>
      </c>
    </row>
    <row r="232" spans="1:15" ht="15" x14ac:dyDescent="0.25">
      <c r="A232" s="136">
        <v>742</v>
      </c>
      <c r="B232" s="136" t="s">
        <v>235</v>
      </c>
      <c r="C232" s="137">
        <v>5317514.1899999995</v>
      </c>
      <c r="D232" s="137"/>
      <c r="E232" s="137">
        <v>5317514.1899999995</v>
      </c>
      <c r="F232" s="137">
        <v>5202268.53</v>
      </c>
      <c r="G232" s="137"/>
      <c r="H232" s="137">
        <v>5202268.53</v>
      </c>
      <c r="I232" s="137">
        <f>(Taulukko2[[#This Row],[Sote-nettokustannus TP2021 (oikaisut huomioitu)]]+Taulukko2[[#This Row],[Sote-nettokustannus TP2022 (oikaisut huomioitu)]])/2</f>
        <v>5259891.3599999994</v>
      </c>
      <c r="J232" s="140">
        <f t="shared" si="15"/>
        <v>5448314.7133393306</v>
      </c>
      <c r="K232" s="137">
        <v>201742.86</v>
      </c>
      <c r="L232" s="137">
        <v>224089.4</v>
      </c>
      <c r="M232" s="137">
        <f t="shared" si="16"/>
        <v>212916.13</v>
      </c>
      <c r="N232" s="140">
        <f t="shared" si="17"/>
        <v>218499.92713768015</v>
      </c>
      <c r="O232" s="141">
        <f t="shared" si="14"/>
        <v>5666814.640477011</v>
      </c>
    </row>
    <row r="233" spans="1:15" ht="15" x14ac:dyDescent="0.25">
      <c r="A233" s="136">
        <v>743</v>
      </c>
      <c r="B233" s="136" t="s">
        <v>236</v>
      </c>
      <c r="C233" s="137">
        <v>231561747.38999996</v>
      </c>
      <c r="D233" s="137"/>
      <c r="E233" s="137">
        <v>231561747.38999996</v>
      </c>
      <c r="F233" s="137">
        <v>236799651.40000001</v>
      </c>
      <c r="G233" s="137">
        <v>6956018</v>
      </c>
      <c r="H233" s="137">
        <v>243755669.40000001</v>
      </c>
      <c r="I233" s="137">
        <f>(Taulukko2[[#This Row],[Sote-nettokustannus TP2021 (oikaisut huomioitu)]]+Taulukko2[[#This Row],[Sote-nettokustannus TP2022 (oikaisut huomioitu)]])/2</f>
        <v>237658708.39499998</v>
      </c>
      <c r="J233" s="140">
        <f t="shared" si="15"/>
        <v>246172277.91976678</v>
      </c>
      <c r="K233" s="137">
        <v>6204494.4199999971</v>
      </c>
      <c r="L233" s="137">
        <v>6561659.8700000001</v>
      </c>
      <c r="M233" s="137">
        <f t="shared" si="16"/>
        <v>6383077.1449999986</v>
      </c>
      <c r="N233" s="140">
        <f t="shared" si="17"/>
        <v>6550475.490498024</v>
      </c>
      <c r="O233" s="141">
        <f t="shared" si="14"/>
        <v>252722753.41026482</v>
      </c>
    </row>
    <row r="234" spans="1:15" ht="15" x14ac:dyDescent="0.25">
      <c r="A234" s="136">
        <v>746</v>
      </c>
      <c r="B234" s="136" t="s">
        <v>237</v>
      </c>
      <c r="C234" s="137">
        <v>19999788.759999998</v>
      </c>
      <c r="D234" s="137">
        <v>-23540.607000000004</v>
      </c>
      <c r="E234" s="137">
        <v>19976248.152999997</v>
      </c>
      <c r="F234" s="137">
        <v>20513741.710000001</v>
      </c>
      <c r="G234" s="137">
        <v>263119.59612</v>
      </c>
      <c r="H234" s="137">
        <v>20776861.306120001</v>
      </c>
      <c r="I234" s="137">
        <f>(Taulukko2[[#This Row],[Sote-nettokustannus TP2021 (oikaisut huomioitu)]]+Taulukko2[[#This Row],[Sote-nettokustannus TP2022 (oikaisut huomioitu)]])/2</f>
        <v>20376554.729559999</v>
      </c>
      <c r="J234" s="140">
        <f t="shared" si="15"/>
        <v>21106497.328915533</v>
      </c>
      <c r="K234" s="137">
        <v>574252.98</v>
      </c>
      <c r="L234" s="137">
        <v>788507.74</v>
      </c>
      <c r="M234" s="137">
        <f t="shared" si="16"/>
        <v>681380.36</v>
      </c>
      <c r="N234" s="140">
        <f t="shared" si="17"/>
        <v>699249.78916837473</v>
      </c>
      <c r="O234" s="141">
        <f t="shared" si="14"/>
        <v>21805747.118083909</v>
      </c>
    </row>
    <row r="235" spans="1:15" ht="15" x14ac:dyDescent="0.25">
      <c r="A235" s="136">
        <v>747</v>
      </c>
      <c r="B235" s="136" t="s">
        <v>238</v>
      </c>
      <c r="C235" s="137">
        <v>5742077.8800000008</v>
      </c>
      <c r="D235" s="137"/>
      <c r="E235" s="137">
        <v>5742077.8800000008</v>
      </c>
      <c r="F235" s="137">
        <v>6416324.5599999996</v>
      </c>
      <c r="G235" s="137"/>
      <c r="H235" s="137">
        <v>6416324.5599999996</v>
      </c>
      <c r="I235" s="137">
        <f>(Taulukko2[[#This Row],[Sote-nettokustannus TP2021 (oikaisut huomioitu)]]+Taulukko2[[#This Row],[Sote-nettokustannus TP2022 (oikaisut huomioitu)]])/2</f>
        <v>6079201.2200000007</v>
      </c>
      <c r="J235" s="140">
        <f t="shared" si="15"/>
        <v>6296974.4402242601</v>
      </c>
      <c r="K235" s="137">
        <v>145015.81999999998</v>
      </c>
      <c r="L235" s="137">
        <v>144545.12</v>
      </c>
      <c r="M235" s="137">
        <f t="shared" si="16"/>
        <v>144780.46999999997</v>
      </c>
      <c r="N235" s="140">
        <f t="shared" si="17"/>
        <v>148577.38653224197</v>
      </c>
      <c r="O235" s="141">
        <f t="shared" si="14"/>
        <v>6445551.8267565025</v>
      </c>
    </row>
    <row r="236" spans="1:15" ht="15" x14ac:dyDescent="0.25">
      <c r="A236" s="136">
        <v>748</v>
      </c>
      <c r="B236" s="136" t="s">
        <v>239</v>
      </c>
      <c r="C236" s="137">
        <v>22995724.569999997</v>
      </c>
      <c r="D236" s="137">
        <v>-28771.853000000003</v>
      </c>
      <c r="E236" s="137">
        <v>22966952.716999996</v>
      </c>
      <c r="F236" s="137">
        <v>20788436.469999999</v>
      </c>
      <c r="G236" s="137">
        <v>321590.61748000002</v>
      </c>
      <c r="H236" s="137">
        <v>21110027.087479997</v>
      </c>
      <c r="I236" s="137">
        <f>(Taulukko2[[#This Row],[Sote-nettokustannus TP2021 (oikaisut huomioitu)]]+Taulukko2[[#This Row],[Sote-nettokustannus TP2022 (oikaisut huomioitu)]])/2</f>
        <v>22038489.902239997</v>
      </c>
      <c r="J236" s="140">
        <f t="shared" si="15"/>
        <v>22827967.457136694</v>
      </c>
      <c r="K236" s="137">
        <v>549826.03</v>
      </c>
      <c r="L236" s="137">
        <v>658100.84</v>
      </c>
      <c r="M236" s="137">
        <f t="shared" si="16"/>
        <v>603963.43500000006</v>
      </c>
      <c r="N236" s="140">
        <f t="shared" si="17"/>
        <v>619802.57926594396</v>
      </c>
      <c r="O236" s="141">
        <f t="shared" si="14"/>
        <v>23447770.036402639</v>
      </c>
    </row>
    <row r="237" spans="1:15" ht="15" x14ac:dyDescent="0.25">
      <c r="A237" s="136">
        <v>749</v>
      </c>
      <c r="B237" s="136" t="s">
        <v>240</v>
      </c>
      <c r="C237" s="137">
        <v>76058931.269999951</v>
      </c>
      <c r="D237" s="137"/>
      <c r="E237" s="137">
        <v>76058931.269999951</v>
      </c>
      <c r="F237" s="137">
        <v>82668070.579999998</v>
      </c>
      <c r="G237" s="137"/>
      <c r="H237" s="137">
        <v>82668070.579999998</v>
      </c>
      <c r="I237" s="137">
        <f>(Taulukko2[[#This Row],[Sote-nettokustannus TP2021 (oikaisut huomioitu)]]+Taulukko2[[#This Row],[Sote-nettokustannus TP2022 (oikaisut huomioitu)]])/2</f>
        <v>79363500.924999982</v>
      </c>
      <c r="J237" s="140">
        <f t="shared" si="15"/>
        <v>82206513.442474812</v>
      </c>
      <c r="K237" s="137">
        <v>1688178.1800000002</v>
      </c>
      <c r="L237" s="137">
        <v>1990378.2</v>
      </c>
      <c r="M237" s="137">
        <f t="shared" si="16"/>
        <v>1839278.19</v>
      </c>
      <c r="N237" s="140">
        <f t="shared" si="17"/>
        <v>1887513.8792956844</v>
      </c>
      <c r="O237" s="141">
        <f t="shared" si="14"/>
        <v>84094027.321770489</v>
      </c>
    </row>
    <row r="238" spans="1:15" ht="15" x14ac:dyDescent="0.25">
      <c r="A238" s="136">
        <v>751</v>
      </c>
      <c r="B238" s="136" t="s">
        <v>241</v>
      </c>
      <c r="C238" s="137">
        <v>12533495.720000003</v>
      </c>
      <c r="D238" s="137"/>
      <c r="E238" s="137">
        <v>12533495.720000003</v>
      </c>
      <c r="F238" s="137">
        <v>12356421.51</v>
      </c>
      <c r="G238" s="137"/>
      <c r="H238" s="137">
        <v>12356421.51</v>
      </c>
      <c r="I238" s="137">
        <f>(Taulukko2[[#This Row],[Sote-nettokustannus TP2021 (oikaisut huomioitu)]]+Taulukko2[[#This Row],[Sote-nettokustannus TP2022 (oikaisut huomioitu)]])/2</f>
        <v>12444958.615000002</v>
      </c>
      <c r="J238" s="140">
        <f t="shared" si="15"/>
        <v>12890770.262791812</v>
      </c>
      <c r="K238" s="137">
        <v>232562.91999999998</v>
      </c>
      <c r="L238" s="137">
        <v>281846.37</v>
      </c>
      <c r="M238" s="137">
        <f t="shared" si="16"/>
        <v>257204.64499999999</v>
      </c>
      <c r="N238" s="140">
        <f t="shared" si="17"/>
        <v>263949.923342928</v>
      </c>
      <c r="O238" s="141">
        <f t="shared" si="14"/>
        <v>13154720.186134741</v>
      </c>
    </row>
    <row r="239" spans="1:15" ht="15" x14ac:dyDescent="0.25">
      <c r="A239" s="136">
        <v>753</v>
      </c>
      <c r="B239" s="136" t="s">
        <v>242</v>
      </c>
      <c r="C239" s="137">
        <v>59890013.310000002</v>
      </c>
      <c r="D239" s="137"/>
      <c r="E239" s="137">
        <v>59890013.310000002</v>
      </c>
      <c r="F239" s="137">
        <v>64111303.810000002</v>
      </c>
      <c r="G239" s="137"/>
      <c r="H239" s="137">
        <v>64111303.810000002</v>
      </c>
      <c r="I239" s="137">
        <f>(Taulukko2[[#This Row],[Sote-nettokustannus TP2021 (oikaisut huomioitu)]]+Taulukko2[[#This Row],[Sote-nettokustannus TP2022 (oikaisut huomioitu)]])/2</f>
        <v>62000658.560000002</v>
      </c>
      <c r="J239" s="140">
        <f t="shared" si="15"/>
        <v>64221687.702153645</v>
      </c>
      <c r="K239" s="137">
        <v>2442219.66</v>
      </c>
      <c r="L239" s="137">
        <v>2391911.2799999998</v>
      </c>
      <c r="M239" s="137">
        <f t="shared" si="16"/>
        <v>2417065.4699999997</v>
      </c>
      <c r="N239" s="140">
        <f t="shared" si="17"/>
        <v>2480453.825090671</v>
      </c>
      <c r="O239" s="141">
        <f t="shared" si="14"/>
        <v>66702141.527244315</v>
      </c>
    </row>
    <row r="240" spans="1:15" ht="15" x14ac:dyDescent="0.25">
      <c r="A240" s="136">
        <v>755</v>
      </c>
      <c r="B240" s="136" t="s">
        <v>243</v>
      </c>
      <c r="C240" s="137">
        <v>18612330.360000003</v>
      </c>
      <c r="D240" s="137"/>
      <c r="E240" s="137">
        <v>18612330.360000003</v>
      </c>
      <c r="F240" s="137">
        <v>18888331.719999999</v>
      </c>
      <c r="G240" s="137"/>
      <c r="H240" s="137">
        <v>18888331.719999999</v>
      </c>
      <c r="I240" s="137">
        <f>(Taulukko2[[#This Row],[Sote-nettokustannus TP2021 (oikaisut huomioitu)]]+Taulukko2[[#This Row],[Sote-nettokustannus TP2022 (oikaisut huomioitu)]])/2</f>
        <v>18750331.039999999</v>
      </c>
      <c r="J240" s="140">
        <f t="shared" si="15"/>
        <v>19422017.964495596</v>
      </c>
      <c r="K240" s="137">
        <v>421439.44</v>
      </c>
      <c r="L240" s="137">
        <v>463084.27</v>
      </c>
      <c r="M240" s="137">
        <f t="shared" si="16"/>
        <v>442261.85499999998</v>
      </c>
      <c r="N240" s="140">
        <f t="shared" si="17"/>
        <v>453860.32093141682</v>
      </c>
      <c r="O240" s="141">
        <f t="shared" si="14"/>
        <v>19875878.285427012</v>
      </c>
    </row>
    <row r="241" spans="1:15" ht="15" x14ac:dyDescent="0.25">
      <c r="A241" s="136">
        <v>758</v>
      </c>
      <c r="B241" s="136" t="s">
        <v>244</v>
      </c>
      <c r="C241" s="137">
        <v>40900343.770000011</v>
      </c>
      <c r="D241" s="137"/>
      <c r="E241" s="137">
        <v>40900343.770000011</v>
      </c>
      <c r="F241" s="137">
        <v>39660427.200000003</v>
      </c>
      <c r="G241" s="137">
        <v>-414579</v>
      </c>
      <c r="H241" s="137">
        <v>39245848.200000003</v>
      </c>
      <c r="I241" s="137">
        <f>(Taulukko2[[#This Row],[Sote-nettokustannus TP2021 (oikaisut huomioitu)]]+Taulukko2[[#This Row],[Sote-nettokustannus TP2022 (oikaisut huomioitu)]])/2</f>
        <v>40073095.985000007</v>
      </c>
      <c r="J241" s="140">
        <f t="shared" si="15"/>
        <v>41508621.285313934</v>
      </c>
      <c r="K241" s="137">
        <v>818708</v>
      </c>
      <c r="L241" s="137">
        <v>902857</v>
      </c>
      <c r="M241" s="137">
        <f t="shared" si="16"/>
        <v>860782.5</v>
      </c>
      <c r="N241" s="140">
        <f t="shared" si="17"/>
        <v>883356.81064365653</v>
      </c>
      <c r="O241" s="141">
        <f t="shared" si="14"/>
        <v>42391978.095957592</v>
      </c>
    </row>
    <row r="242" spans="1:15" ht="15" x14ac:dyDescent="0.25">
      <c r="A242" s="136">
        <v>759</v>
      </c>
      <c r="B242" s="136" t="s">
        <v>245</v>
      </c>
      <c r="C242" s="137">
        <v>9501749.8400000017</v>
      </c>
      <c r="D242" s="137"/>
      <c r="E242" s="137">
        <v>9501749.8400000017</v>
      </c>
      <c r="F242" s="137">
        <v>9574476.8100000005</v>
      </c>
      <c r="G242" s="137"/>
      <c r="H242" s="137">
        <v>9574476.8100000005</v>
      </c>
      <c r="I242" s="137">
        <f>(Taulukko2[[#This Row],[Sote-nettokustannus TP2021 (oikaisut huomioitu)]]+Taulukko2[[#This Row],[Sote-nettokustannus TP2022 (oikaisut huomioitu)]])/2</f>
        <v>9538113.3250000011</v>
      </c>
      <c r="J242" s="140">
        <f t="shared" si="15"/>
        <v>9879794.0127218608</v>
      </c>
      <c r="K242" s="137">
        <v>179777.65</v>
      </c>
      <c r="L242" s="137">
        <v>190615.54</v>
      </c>
      <c r="M242" s="137">
        <f t="shared" si="16"/>
        <v>185196.595</v>
      </c>
      <c r="N242" s="140">
        <f t="shared" si="17"/>
        <v>190053.4380070052</v>
      </c>
      <c r="O242" s="141">
        <f t="shared" si="14"/>
        <v>10069847.450728865</v>
      </c>
    </row>
    <row r="243" spans="1:15" ht="15" x14ac:dyDescent="0.25">
      <c r="A243" s="136">
        <v>761</v>
      </c>
      <c r="B243" s="136" t="s">
        <v>246</v>
      </c>
      <c r="C243" s="137">
        <v>35484373.149999999</v>
      </c>
      <c r="D243" s="137">
        <v>-317611.23591999995</v>
      </c>
      <c r="E243" s="137">
        <v>35166761.914080001</v>
      </c>
      <c r="F243" s="137">
        <v>38358226.539999999</v>
      </c>
      <c r="G243" s="137">
        <v>515787.28035999998</v>
      </c>
      <c r="H243" s="137">
        <v>38874013.820359997</v>
      </c>
      <c r="I243" s="137">
        <f>(Taulukko2[[#This Row],[Sote-nettokustannus TP2021 (oikaisut huomioitu)]]+Taulukko2[[#This Row],[Sote-nettokustannus TP2022 (oikaisut huomioitu)]])/2</f>
        <v>37020387.867219999</v>
      </c>
      <c r="J243" s="140">
        <f t="shared" si="15"/>
        <v>38346557.011493787</v>
      </c>
      <c r="K243" s="137">
        <v>633550.12</v>
      </c>
      <c r="L243" s="137">
        <v>703895.26</v>
      </c>
      <c r="M243" s="137">
        <f t="shared" si="16"/>
        <v>668722.68999999994</v>
      </c>
      <c r="N243" s="140">
        <f t="shared" si="17"/>
        <v>686260.16751437972</v>
      </c>
      <c r="O243" s="141">
        <f t="shared" si="14"/>
        <v>39032817.179008164</v>
      </c>
    </row>
    <row r="244" spans="1:15" ht="15" x14ac:dyDescent="0.25">
      <c r="A244" s="136">
        <v>762</v>
      </c>
      <c r="B244" s="136" t="s">
        <v>247</v>
      </c>
      <c r="C244" s="137">
        <v>16688603.719999999</v>
      </c>
      <c r="D244" s="137"/>
      <c r="E244" s="137">
        <v>16688603.719999999</v>
      </c>
      <c r="F244" s="137">
        <v>19304482.43</v>
      </c>
      <c r="G244" s="137"/>
      <c r="H244" s="137">
        <v>19304482.43</v>
      </c>
      <c r="I244" s="137">
        <f>(Taulukko2[[#This Row],[Sote-nettokustannus TP2021 (oikaisut huomioitu)]]+Taulukko2[[#This Row],[Sote-nettokustannus TP2022 (oikaisut huomioitu)]])/2</f>
        <v>17996543.074999999</v>
      </c>
      <c r="J244" s="140">
        <f t="shared" si="15"/>
        <v>18641227.301844414</v>
      </c>
      <c r="K244" s="137">
        <v>408865.48</v>
      </c>
      <c r="L244" s="137">
        <v>462280</v>
      </c>
      <c r="M244" s="137">
        <f t="shared" si="16"/>
        <v>435572.74</v>
      </c>
      <c r="N244" s="140">
        <f t="shared" si="17"/>
        <v>446995.78164021531</v>
      </c>
      <c r="O244" s="141">
        <f t="shared" si="14"/>
        <v>19088223.083484631</v>
      </c>
    </row>
    <row r="245" spans="1:15" ht="15" x14ac:dyDescent="0.25">
      <c r="A245" s="136">
        <v>765</v>
      </c>
      <c r="B245" s="136" t="s">
        <v>248</v>
      </c>
      <c r="C245" s="137">
        <v>43681755.089999996</v>
      </c>
      <c r="D245" s="137">
        <v>-42362.57605449832</v>
      </c>
      <c r="E245" s="137">
        <v>43639392.513945498</v>
      </c>
      <c r="F245" s="137">
        <v>43507982.170000002</v>
      </c>
      <c r="G245" s="137">
        <v>103021.48597508494</v>
      </c>
      <c r="H245" s="137">
        <v>43611003.655975088</v>
      </c>
      <c r="I245" s="137">
        <f>(Taulukko2[[#This Row],[Sote-nettokustannus TP2021 (oikaisut huomioitu)]]+Taulukko2[[#This Row],[Sote-nettokustannus TP2022 (oikaisut huomioitu)]])/2</f>
        <v>43625198.084960297</v>
      </c>
      <c r="J245" s="140">
        <f t="shared" si="15"/>
        <v>45187969.16722478</v>
      </c>
      <c r="K245" s="137">
        <v>1409257.45</v>
      </c>
      <c r="L245" s="137">
        <v>1461256.02</v>
      </c>
      <c r="M245" s="137">
        <f t="shared" si="16"/>
        <v>1435256.7349999999</v>
      </c>
      <c r="N245" s="140">
        <f t="shared" si="17"/>
        <v>1472896.8257189565</v>
      </c>
      <c r="O245" s="141">
        <f t="shared" si="14"/>
        <v>46660865.992943734</v>
      </c>
    </row>
    <row r="246" spans="1:15" ht="15" x14ac:dyDescent="0.25">
      <c r="A246" s="136">
        <v>768</v>
      </c>
      <c r="B246" s="136" t="s">
        <v>249</v>
      </c>
      <c r="C246" s="137">
        <v>12413723.74</v>
      </c>
      <c r="D246" s="137"/>
      <c r="E246" s="137">
        <v>12413723.74</v>
      </c>
      <c r="F246" s="137">
        <v>11705397.66</v>
      </c>
      <c r="G246" s="137"/>
      <c r="H246" s="137">
        <v>11705397.66</v>
      </c>
      <c r="I246" s="137">
        <f>(Taulukko2[[#This Row],[Sote-nettokustannus TP2021 (oikaisut huomioitu)]]+Taulukko2[[#This Row],[Sote-nettokustannus TP2022 (oikaisut huomioitu)]])/2</f>
        <v>12059560.699999999</v>
      </c>
      <c r="J246" s="140">
        <f t="shared" si="15"/>
        <v>12491566.36539709</v>
      </c>
      <c r="K246" s="137">
        <v>354531.39</v>
      </c>
      <c r="L246" s="137">
        <v>387745.56</v>
      </c>
      <c r="M246" s="137">
        <f t="shared" si="16"/>
        <v>371138.47499999998</v>
      </c>
      <c r="N246" s="140">
        <f t="shared" si="17"/>
        <v>380871.70636386127</v>
      </c>
      <c r="O246" s="141">
        <f t="shared" si="14"/>
        <v>12872438.071760951</v>
      </c>
    </row>
    <row r="247" spans="1:15" ht="15" x14ac:dyDescent="0.25">
      <c r="A247" s="136">
        <v>777</v>
      </c>
      <c r="B247" s="136" t="s">
        <v>250</v>
      </c>
      <c r="C247" s="137">
        <v>38636727.240000002</v>
      </c>
      <c r="D247" s="137">
        <v>-38539.514340445021</v>
      </c>
      <c r="E247" s="137">
        <v>38598187.725659557</v>
      </c>
      <c r="F247" s="137">
        <v>39710129.130000003</v>
      </c>
      <c r="G247" s="137">
        <v>95751.564085182967</v>
      </c>
      <c r="H247" s="137">
        <v>39805880.694085188</v>
      </c>
      <c r="I247" s="137">
        <f>(Taulukko2[[#This Row],[Sote-nettokustannus TP2021 (oikaisut huomioitu)]]+Taulukko2[[#This Row],[Sote-nettokustannus TP2022 (oikaisut huomioitu)]])/2</f>
        <v>39202034.209872372</v>
      </c>
      <c r="J247" s="140">
        <f t="shared" si="15"/>
        <v>40606355.751514889</v>
      </c>
      <c r="K247" s="137">
        <v>1049563.73</v>
      </c>
      <c r="L247" s="137">
        <v>1073070.5900000001</v>
      </c>
      <c r="M247" s="137">
        <f t="shared" si="16"/>
        <v>1061317.1600000001</v>
      </c>
      <c r="N247" s="140">
        <f t="shared" si="17"/>
        <v>1089150.5595652601</v>
      </c>
      <c r="O247" s="141">
        <f t="shared" si="14"/>
        <v>41695506.31108015</v>
      </c>
    </row>
    <row r="248" spans="1:15" ht="15" x14ac:dyDescent="0.25">
      <c r="A248" s="136">
        <v>778</v>
      </c>
      <c r="B248" s="136" t="s">
        <v>251</v>
      </c>
      <c r="C248" s="137">
        <v>33404704.340000004</v>
      </c>
      <c r="D248" s="137"/>
      <c r="E248" s="137">
        <v>33404704.340000004</v>
      </c>
      <c r="F248" s="137">
        <v>33760371.649999999</v>
      </c>
      <c r="G248" s="137"/>
      <c r="H248" s="137">
        <v>33760371.649999999</v>
      </c>
      <c r="I248" s="137">
        <f>(Taulukko2[[#This Row],[Sote-nettokustannus TP2021 (oikaisut huomioitu)]]+Taulukko2[[#This Row],[Sote-nettokustannus TP2022 (oikaisut huomioitu)]])/2</f>
        <v>33582537.995000005</v>
      </c>
      <c r="J248" s="140">
        <f t="shared" si="15"/>
        <v>34785554.177194193</v>
      </c>
      <c r="K248" s="137">
        <v>630950.09</v>
      </c>
      <c r="L248" s="137">
        <v>713789.69</v>
      </c>
      <c r="M248" s="137">
        <f t="shared" si="16"/>
        <v>672369.8899999999</v>
      </c>
      <c r="N248" s="140">
        <f t="shared" si="17"/>
        <v>690003.01656135672</v>
      </c>
      <c r="O248" s="141">
        <f t="shared" si="14"/>
        <v>35475557.193755552</v>
      </c>
    </row>
    <row r="249" spans="1:15" ht="15" x14ac:dyDescent="0.25">
      <c r="A249" s="136">
        <v>781</v>
      </c>
      <c r="B249" s="136" t="s">
        <v>252</v>
      </c>
      <c r="C249" s="137">
        <v>16826641.870000001</v>
      </c>
      <c r="D249" s="137">
        <v>1475.7962766974999</v>
      </c>
      <c r="E249" s="137">
        <v>16828117.666276697</v>
      </c>
      <c r="F249" s="137">
        <v>17948537.289999999</v>
      </c>
      <c r="G249" s="137">
        <v>148244.69493562498</v>
      </c>
      <c r="H249" s="137">
        <v>18096781.984935623</v>
      </c>
      <c r="I249" s="137">
        <f>(Taulukko2[[#This Row],[Sote-nettokustannus TP2021 (oikaisut huomioitu)]]+Taulukko2[[#This Row],[Sote-nettokustannus TP2022 (oikaisut huomioitu)]])/2</f>
        <v>17462449.82560616</v>
      </c>
      <c r="J249" s="140">
        <f t="shared" si="15"/>
        <v>18088001.406135485</v>
      </c>
      <c r="K249" s="137">
        <v>339051.53</v>
      </c>
      <c r="L249" s="137">
        <v>438216.38</v>
      </c>
      <c r="M249" s="137">
        <f t="shared" si="16"/>
        <v>388633.95500000002</v>
      </c>
      <c r="N249" s="140">
        <f t="shared" si="17"/>
        <v>398826.01121262379</v>
      </c>
      <c r="O249" s="141">
        <f t="shared" si="14"/>
        <v>18486827.417348109</v>
      </c>
    </row>
    <row r="250" spans="1:15" ht="15" x14ac:dyDescent="0.25">
      <c r="A250" s="136">
        <v>783</v>
      </c>
      <c r="B250" s="136" t="s">
        <v>253</v>
      </c>
      <c r="C250" s="137">
        <v>26133491.690000001</v>
      </c>
      <c r="D250" s="137"/>
      <c r="E250" s="137">
        <v>26133491.690000001</v>
      </c>
      <c r="F250" s="137">
        <v>28594058.280000001</v>
      </c>
      <c r="G250" s="137"/>
      <c r="H250" s="137">
        <v>28594058.280000001</v>
      </c>
      <c r="I250" s="137">
        <f>(Taulukko2[[#This Row],[Sote-nettokustannus TP2021 (oikaisut huomioitu)]]+Taulukko2[[#This Row],[Sote-nettokustannus TP2022 (oikaisut huomioitu)]])/2</f>
        <v>27363774.984999999</v>
      </c>
      <c r="J250" s="140">
        <f t="shared" si="15"/>
        <v>28344018.470997896</v>
      </c>
      <c r="K250" s="137">
        <v>728867.45000000007</v>
      </c>
      <c r="L250" s="137">
        <v>778303.9</v>
      </c>
      <c r="M250" s="137">
        <f t="shared" si="16"/>
        <v>753585.67500000005</v>
      </c>
      <c r="N250" s="140">
        <f t="shared" si="17"/>
        <v>773348.71284528566</v>
      </c>
      <c r="O250" s="141">
        <f t="shared" si="14"/>
        <v>29117367.183843181</v>
      </c>
    </row>
    <row r="251" spans="1:15" ht="15" x14ac:dyDescent="0.25">
      <c r="A251" s="136">
        <v>785</v>
      </c>
      <c r="B251" s="136" t="s">
        <v>254</v>
      </c>
      <c r="C251" s="137">
        <v>13787945.070000002</v>
      </c>
      <c r="D251" s="137">
        <v>-20924.984</v>
      </c>
      <c r="E251" s="137">
        <v>13767020.086000003</v>
      </c>
      <c r="F251" s="137">
        <v>13680651.27</v>
      </c>
      <c r="G251" s="137">
        <v>233884.08544</v>
      </c>
      <c r="H251" s="137">
        <v>13914535.35544</v>
      </c>
      <c r="I251" s="137">
        <f>(Taulukko2[[#This Row],[Sote-nettokustannus TP2021 (oikaisut huomioitu)]]+Taulukko2[[#This Row],[Sote-nettokustannus TP2022 (oikaisut huomioitu)]])/2</f>
        <v>13840777.720720001</v>
      </c>
      <c r="J251" s="140">
        <f t="shared" si="15"/>
        <v>14336591.335958317</v>
      </c>
      <c r="K251" s="137">
        <v>250892.07</v>
      </c>
      <c r="L251" s="137">
        <v>214161.38</v>
      </c>
      <c r="M251" s="137">
        <f t="shared" si="16"/>
        <v>232526.72500000001</v>
      </c>
      <c r="N251" s="140">
        <f t="shared" si="17"/>
        <v>238624.81658887651</v>
      </c>
      <c r="O251" s="141">
        <f t="shared" si="14"/>
        <v>14575216.152547194</v>
      </c>
    </row>
    <row r="252" spans="1:15" ht="15" x14ac:dyDescent="0.25">
      <c r="A252" s="136">
        <v>790</v>
      </c>
      <c r="B252" s="136" t="s">
        <v>255</v>
      </c>
      <c r="C252" s="137">
        <v>98908935.749999985</v>
      </c>
      <c r="D252" s="137"/>
      <c r="E252" s="137">
        <v>98908935.749999985</v>
      </c>
      <c r="F252" s="137">
        <v>102961771.13</v>
      </c>
      <c r="G252" s="137"/>
      <c r="H252" s="137">
        <v>102961771.13</v>
      </c>
      <c r="I252" s="137">
        <f>(Taulukko2[[#This Row],[Sote-nettokustannus TP2021 (oikaisut huomioitu)]]+Taulukko2[[#This Row],[Sote-nettokustannus TP2022 (oikaisut huomioitu)]])/2</f>
        <v>100935353.44</v>
      </c>
      <c r="J252" s="140">
        <f t="shared" si="15"/>
        <v>104551127.31515765</v>
      </c>
      <c r="K252" s="137">
        <v>1911723.24</v>
      </c>
      <c r="L252" s="137">
        <v>1974085.09</v>
      </c>
      <c r="M252" s="137">
        <f t="shared" si="16"/>
        <v>1942904.165</v>
      </c>
      <c r="N252" s="140">
        <f t="shared" si="17"/>
        <v>1993857.4803515135</v>
      </c>
      <c r="O252" s="141">
        <f t="shared" si="14"/>
        <v>106544984.79550916</v>
      </c>
    </row>
    <row r="253" spans="1:15" ht="15" x14ac:dyDescent="0.25">
      <c r="A253" s="136">
        <v>791</v>
      </c>
      <c r="B253" s="136" t="s">
        <v>256</v>
      </c>
      <c r="C253" s="137">
        <v>24218960.560000002</v>
      </c>
      <c r="D253" s="137">
        <v>-31387.476000000002</v>
      </c>
      <c r="E253" s="137">
        <v>24187573.084000003</v>
      </c>
      <c r="F253" s="137">
        <v>25401498.25</v>
      </c>
      <c r="G253" s="137">
        <v>350826.12816000002</v>
      </c>
      <c r="H253" s="137">
        <v>25752324.37816</v>
      </c>
      <c r="I253" s="137">
        <f>(Taulukko2[[#This Row],[Sote-nettokustannus TP2021 (oikaisut huomioitu)]]+Taulukko2[[#This Row],[Sote-nettokustannus TP2022 (oikaisut huomioitu)]])/2</f>
        <v>24969948.731080003</v>
      </c>
      <c r="J253" s="140">
        <f t="shared" si="15"/>
        <v>25864438.968730327</v>
      </c>
      <c r="K253" s="137">
        <v>802392.89</v>
      </c>
      <c r="L253" s="137">
        <v>816070.31</v>
      </c>
      <c r="M253" s="137">
        <f t="shared" si="16"/>
        <v>809231.60000000009</v>
      </c>
      <c r="N253" s="140">
        <f t="shared" si="17"/>
        <v>830453.97094859998</v>
      </c>
      <c r="O253" s="141">
        <f t="shared" si="14"/>
        <v>26694892.939678926</v>
      </c>
    </row>
    <row r="254" spans="1:15" ht="15" x14ac:dyDescent="0.25">
      <c r="A254" s="136">
        <v>831</v>
      </c>
      <c r="B254" s="136" t="s">
        <v>257</v>
      </c>
      <c r="C254" s="137">
        <v>14556316.339999998</v>
      </c>
      <c r="D254" s="137">
        <v>-24204.2</v>
      </c>
      <c r="E254" s="137">
        <v>14532112.139999999</v>
      </c>
      <c r="F254" s="137">
        <v>15903655.289999999</v>
      </c>
      <c r="G254" s="137">
        <v>-1103.6500000000001</v>
      </c>
      <c r="H254" s="137">
        <v>15902551.639999999</v>
      </c>
      <c r="I254" s="137">
        <f>(Taulukko2[[#This Row],[Sote-nettokustannus TP2021 (oikaisut huomioitu)]]+Taulukko2[[#This Row],[Sote-nettokustannus TP2022 (oikaisut huomioitu)]])/2</f>
        <v>15217331.889999999</v>
      </c>
      <c r="J254" s="140">
        <f t="shared" si="15"/>
        <v>15762457.351220809</v>
      </c>
      <c r="K254" s="137">
        <v>412294.46</v>
      </c>
      <c r="L254" s="137">
        <v>438267.52</v>
      </c>
      <c r="M254" s="137">
        <f t="shared" si="16"/>
        <v>425280.99</v>
      </c>
      <c r="N254" s="140">
        <f t="shared" si="17"/>
        <v>436434.12703415414</v>
      </c>
      <c r="O254" s="141">
        <f t="shared" si="14"/>
        <v>16198891.478254963</v>
      </c>
    </row>
    <row r="255" spans="1:15" ht="15" x14ac:dyDescent="0.25">
      <c r="A255" s="136">
        <v>832</v>
      </c>
      <c r="B255" s="136" t="s">
        <v>258</v>
      </c>
      <c r="C255" s="137">
        <v>17499985.040000007</v>
      </c>
      <c r="D255" s="137">
        <v>-23540.607000000004</v>
      </c>
      <c r="E255" s="137">
        <v>17476444.433000006</v>
      </c>
      <c r="F255" s="137">
        <v>18625703.309999999</v>
      </c>
      <c r="G255" s="137">
        <v>263119.59612</v>
      </c>
      <c r="H255" s="137">
        <v>18888822.906119999</v>
      </c>
      <c r="I255" s="137">
        <f>(Taulukko2[[#This Row],[Sote-nettokustannus TP2021 (oikaisut huomioitu)]]+Taulukko2[[#This Row],[Sote-nettokustannus TP2022 (oikaisut huomioitu)]])/2</f>
        <v>18182633.66956</v>
      </c>
      <c r="J255" s="140">
        <f t="shared" si="15"/>
        <v>18833984.158395786</v>
      </c>
      <c r="K255" s="137">
        <v>320908.11000000004</v>
      </c>
      <c r="L255" s="137">
        <v>317188.63</v>
      </c>
      <c r="M255" s="137">
        <f t="shared" si="16"/>
        <v>319048.37</v>
      </c>
      <c r="N255" s="140">
        <f t="shared" si="17"/>
        <v>327415.52083628241</v>
      </c>
      <c r="O255" s="141">
        <f t="shared" si="14"/>
        <v>19161399.679232068</v>
      </c>
    </row>
    <row r="256" spans="1:15" ht="15" x14ac:dyDescent="0.25">
      <c r="A256" s="136">
        <v>833</v>
      </c>
      <c r="B256" s="136" t="s">
        <v>259</v>
      </c>
      <c r="C256" s="137">
        <v>6534386.1399999997</v>
      </c>
      <c r="D256" s="137">
        <v>-86621.246159999995</v>
      </c>
      <c r="E256" s="137">
        <v>6447764.89384</v>
      </c>
      <c r="F256" s="137">
        <v>7073908.1799999997</v>
      </c>
      <c r="G256" s="137">
        <v>150249.12677999999</v>
      </c>
      <c r="H256" s="137">
        <v>7224157.3067799993</v>
      </c>
      <c r="I256" s="137">
        <f>(Taulukko2[[#This Row],[Sote-nettokustannus TP2021 (oikaisut huomioitu)]]+Taulukko2[[#This Row],[Sote-nettokustannus TP2022 (oikaisut huomioitu)]])/2</f>
        <v>6835961.1003099997</v>
      </c>
      <c r="J256" s="140">
        <f t="shared" si="15"/>
        <v>7080843.4801273728</v>
      </c>
      <c r="K256" s="137">
        <v>133687.44</v>
      </c>
      <c r="L256" s="137">
        <v>149162.1</v>
      </c>
      <c r="M256" s="137">
        <f t="shared" si="16"/>
        <v>141424.77000000002</v>
      </c>
      <c r="N256" s="140">
        <f t="shared" si="17"/>
        <v>145133.68217083026</v>
      </c>
      <c r="O256" s="141">
        <f t="shared" si="14"/>
        <v>7225977.1622982034</v>
      </c>
    </row>
    <row r="257" spans="1:15" ht="15" x14ac:dyDescent="0.25">
      <c r="A257" s="136">
        <v>834</v>
      </c>
      <c r="B257" s="136" t="s">
        <v>260</v>
      </c>
      <c r="C257" s="137">
        <v>21097125.270000003</v>
      </c>
      <c r="D257" s="137"/>
      <c r="E257" s="137">
        <v>21097125.270000003</v>
      </c>
      <c r="F257" s="137">
        <v>21630121.010000002</v>
      </c>
      <c r="G257" s="137"/>
      <c r="H257" s="137">
        <v>21630121.010000002</v>
      </c>
      <c r="I257" s="137">
        <f>(Taulukko2[[#This Row],[Sote-nettokustannus TP2021 (oikaisut huomioitu)]]+Taulukko2[[#This Row],[Sote-nettokustannus TP2022 (oikaisut huomioitu)]])/2</f>
        <v>21363623.140000001</v>
      </c>
      <c r="J257" s="140">
        <f t="shared" si="15"/>
        <v>22128925.165461708</v>
      </c>
      <c r="K257" s="137">
        <v>403849.15</v>
      </c>
      <c r="L257" s="137">
        <v>442955.71</v>
      </c>
      <c r="M257" s="137">
        <f t="shared" si="16"/>
        <v>423402.43000000005</v>
      </c>
      <c r="N257" s="140">
        <f t="shared" si="17"/>
        <v>434506.30116617621</v>
      </c>
      <c r="O257" s="141">
        <f t="shared" si="14"/>
        <v>22563431.466627885</v>
      </c>
    </row>
    <row r="258" spans="1:15" ht="15" x14ac:dyDescent="0.25">
      <c r="A258" s="136">
        <v>837</v>
      </c>
      <c r="B258" s="136" t="s">
        <v>261</v>
      </c>
      <c r="C258" s="137">
        <v>856228242.88999999</v>
      </c>
      <c r="D258" s="137"/>
      <c r="E258" s="137">
        <v>856228242.88999999</v>
      </c>
      <c r="F258" s="137">
        <v>896653092.58000004</v>
      </c>
      <c r="G258" s="137"/>
      <c r="H258" s="137">
        <v>896653092.58000004</v>
      </c>
      <c r="I258" s="137">
        <f>(Taulukko2[[#This Row],[Sote-nettokustannus TP2021 (oikaisut huomioitu)]]+Taulukko2[[#This Row],[Sote-nettokustannus TP2022 (oikaisut huomioitu)]])/2</f>
        <v>876440667.73500001</v>
      </c>
      <c r="J258" s="140">
        <f t="shared" si="15"/>
        <v>907837112.70218122</v>
      </c>
      <c r="K258" s="137">
        <v>17853891.139999993</v>
      </c>
      <c r="L258" s="137">
        <v>19367060.57</v>
      </c>
      <c r="M258" s="137">
        <f t="shared" si="16"/>
        <v>18610475.854999997</v>
      </c>
      <c r="N258" s="140">
        <f t="shared" si="17"/>
        <v>19098541.845162481</v>
      </c>
      <c r="O258" s="141">
        <f t="shared" si="14"/>
        <v>926935654.54734373</v>
      </c>
    </row>
    <row r="259" spans="1:15" ht="15" x14ac:dyDescent="0.25">
      <c r="A259" s="136">
        <v>844</v>
      </c>
      <c r="B259" s="136" t="s">
        <v>262</v>
      </c>
      <c r="C259" s="137">
        <v>8219122.4199999999</v>
      </c>
      <c r="D259" s="137"/>
      <c r="E259" s="137">
        <v>8219122.4199999999</v>
      </c>
      <c r="F259" s="137">
        <v>8234243.9699999997</v>
      </c>
      <c r="G259" s="137"/>
      <c r="H259" s="137">
        <v>8234243.9699999997</v>
      </c>
      <c r="I259" s="137">
        <f>(Taulukko2[[#This Row],[Sote-nettokustannus TP2021 (oikaisut huomioitu)]]+Taulukko2[[#This Row],[Sote-nettokustannus TP2022 (oikaisut huomioitu)]])/2</f>
        <v>8226683.1950000003</v>
      </c>
      <c r="J259" s="140">
        <f t="shared" si="15"/>
        <v>8521384.9537188783</v>
      </c>
      <c r="K259" s="137">
        <v>169450.07</v>
      </c>
      <c r="L259" s="137">
        <v>185703.76</v>
      </c>
      <c r="M259" s="137">
        <f t="shared" si="16"/>
        <v>177576.91500000001</v>
      </c>
      <c r="N259" s="140">
        <f t="shared" si="17"/>
        <v>182233.92933562162</v>
      </c>
      <c r="O259" s="141">
        <f t="shared" si="14"/>
        <v>8703618.8830545004</v>
      </c>
    </row>
    <row r="260" spans="1:15" ht="15" x14ac:dyDescent="0.25">
      <c r="A260" s="136">
        <v>845</v>
      </c>
      <c r="B260" s="136" t="s">
        <v>263</v>
      </c>
      <c r="C260" s="137">
        <v>13139993.48</v>
      </c>
      <c r="D260" s="137">
        <v>-635700.04</v>
      </c>
      <c r="E260" s="137">
        <v>12504293.440000001</v>
      </c>
      <c r="F260" s="137">
        <v>13360431.42</v>
      </c>
      <c r="G260" s="137">
        <v>269050.19499801658</v>
      </c>
      <c r="H260" s="137">
        <v>13629481.614998017</v>
      </c>
      <c r="I260" s="137">
        <f>(Taulukko2[[#This Row],[Sote-nettokustannus TP2021 (oikaisut huomioitu)]]+Taulukko2[[#This Row],[Sote-nettokustannus TP2022 (oikaisut huomioitu)]])/2</f>
        <v>13066887.527499009</v>
      </c>
      <c r="J260" s="140">
        <f t="shared" si="15"/>
        <v>13534978.329594824</v>
      </c>
      <c r="K260" s="137">
        <v>308016.02</v>
      </c>
      <c r="L260" s="137">
        <v>335076.73</v>
      </c>
      <c r="M260" s="137">
        <f t="shared" si="16"/>
        <v>321546.375</v>
      </c>
      <c r="N260" s="140">
        <f t="shared" si="17"/>
        <v>329979.03685777675</v>
      </c>
      <c r="O260" s="141">
        <f t="shared" si="14"/>
        <v>13864957.366452601</v>
      </c>
    </row>
    <row r="261" spans="1:15" ht="15" x14ac:dyDescent="0.25">
      <c r="A261" s="136">
        <v>846</v>
      </c>
      <c r="B261" s="136" t="s">
        <v>264</v>
      </c>
      <c r="C261" s="137">
        <v>22039439.100000001</v>
      </c>
      <c r="D261" s="137">
        <v>-352091.3</v>
      </c>
      <c r="E261" s="137">
        <v>21687347.800000001</v>
      </c>
      <c r="F261" s="137">
        <v>23343606.370000001</v>
      </c>
      <c r="G261" s="137">
        <v>436091.3</v>
      </c>
      <c r="H261" s="137">
        <v>23779697.670000002</v>
      </c>
      <c r="I261" s="137">
        <f>(Taulukko2[[#This Row],[Sote-nettokustannus TP2021 (oikaisut huomioitu)]]+Taulukko2[[#This Row],[Sote-nettokustannus TP2022 (oikaisut huomioitu)]])/2</f>
        <v>22733522.734999999</v>
      </c>
      <c r="J261" s="140">
        <f t="shared" si="15"/>
        <v>23547898.221824624</v>
      </c>
      <c r="K261" s="137">
        <v>514522.25999999995</v>
      </c>
      <c r="L261" s="137">
        <v>494564.14</v>
      </c>
      <c r="M261" s="137">
        <f t="shared" si="16"/>
        <v>504543.19999999995</v>
      </c>
      <c r="N261" s="140">
        <f t="shared" si="17"/>
        <v>517775.01515649358</v>
      </c>
      <c r="O261" s="141">
        <f t="shared" ref="O261:O297" si="18">N261+J261</f>
        <v>24065673.236981116</v>
      </c>
    </row>
    <row r="262" spans="1:15" ht="15" x14ac:dyDescent="0.25">
      <c r="A262" s="136">
        <v>848</v>
      </c>
      <c r="B262" s="136" t="s">
        <v>265</v>
      </c>
      <c r="C262" s="137">
        <v>19349244.449999999</v>
      </c>
      <c r="D262" s="137">
        <v>484101.53492696746</v>
      </c>
      <c r="E262" s="137">
        <v>19833345.984926965</v>
      </c>
      <c r="F262" s="137">
        <v>19969372.399999999</v>
      </c>
      <c r="G262" s="137">
        <v>117643.19073987403</v>
      </c>
      <c r="H262" s="137">
        <v>20087015.590739872</v>
      </c>
      <c r="I262" s="137">
        <f>(Taulukko2[[#This Row],[Sote-nettokustannus TP2021 (oikaisut huomioitu)]]+Taulukko2[[#This Row],[Sote-nettokustannus TP2022 (oikaisut huomioitu)]])/2</f>
        <v>19960180.787833419</v>
      </c>
      <c r="J262" s="140">
        <f t="shared" ref="J262:J297" si="19">(I262/$I$4)*$H$4</f>
        <v>20675207.760805514</v>
      </c>
      <c r="K262" s="137">
        <v>544083.11</v>
      </c>
      <c r="L262" s="137">
        <v>457435.53</v>
      </c>
      <c r="M262" s="137">
        <f t="shared" ref="M262:M297" si="20">AVERAGE(K262:L262)</f>
        <v>500759.32</v>
      </c>
      <c r="N262" s="140">
        <f t="shared" ref="N262:N297" si="21">(M262/$M$4)*$L$4</f>
        <v>513891.90163053526</v>
      </c>
      <c r="O262" s="141">
        <f t="shared" si="18"/>
        <v>21189099.662436049</v>
      </c>
    </row>
    <row r="263" spans="1:15" ht="15" x14ac:dyDescent="0.25">
      <c r="A263" s="136">
        <v>849</v>
      </c>
      <c r="B263" s="136" t="s">
        <v>266</v>
      </c>
      <c r="C263" s="137">
        <v>11140445.66</v>
      </c>
      <c r="D263" s="137"/>
      <c r="E263" s="137">
        <v>11140445.66</v>
      </c>
      <c r="F263" s="137">
        <v>11371561.73</v>
      </c>
      <c r="G263" s="137"/>
      <c r="H263" s="137">
        <v>11371561.73</v>
      </c>
      <c r="I263" s="137">
        <f>(Taulukko2[[#This Row],[Sote-nettokustannus TP2021 (oikaisut huomioitu)]]+Taulukko2[[#This Row],[Sote-nettokustannus TP2022 (oikaisut huomioitu)]])/2</f>
        <v>11256003.695</v>
      </c>
      <c r="J263" s="140">
        <f t="shared" si="19"/>
        <v>11659223.802841127</v>
      </c>
      <c r="K263" s="137">
        <v>299273.38999999996</v>
      </c>
      <c r="L263" s="137">
        <v>278939.34000000003</v>
      </c>
      <c r="M263" s="137">
        <f t="shared" si="20"/>
        <v>289106.36499999999</v>
      </c>
      <c r="N263" s="140">
        <f t="shared" si="21"/>
        <v>296688.27668218262</v>
      </c>
      <c r="O263" s="141">
        <f t="shared" si="18"/>
        <v>11955912.07952331</v>
      </c>
    </row>
    <row r="264" spans="1:15" ht="15" x14ac:dyDescent="0.25">
      <c r="A264" s="136">
        <v>850</v>
      </c>
      <c r="B264" s="136" t="s">
        <v>267</v>
      </c>
      <c r="C264" s="137">
        <v>8341989.4499999993</v>
      </c>
      <c r="D264" s="137">
        <v>-34263</v>
      </c>
      <c r="E264" s="137">
        <v>8307726.4499999993</v>
      </c>
      <c r="F264" s="137">
        <v>9596107.3300000001</v>
      </c>
      <c r="G264" s="137">
        <v>-118060</v>
      </c>
      <c r="H264" s="137">
        <v>9478047.3300000001</v>
      </c>
      <c r="I264" s="137">
        <f>(Taulukko2[[#This Row],[Sote-nettokustannus TP2021 (oikaisut huomioitu)]]+Taulukko2[[#This Row],[Sote-nettokustannus TP2022 (oikaisut huomioitu)]])/2</f>
        <v>8892886.8900000006</v>
      </c>
      <c r="J264" s="140">
        <f t="shared" si="19"/>
        <v>9211453.8439534344</v>
      </c>
      <c r="K264" s="137">
        <v>217743.78999999998</v>
      </c>
      <c r="L264" s="137">
        <v>228321.86</v>
      </c>
      <c r="M264" s="137">
        <f t="shared" si="20"/>
        <v>223032.82499999998</v>
      </c>
      <c r="N264" s="140">
        <f t="shared" si="21"/>
        <v>228881.93586747497</v>
      </c>
      <c r="O264" s="141">
        <f t="shared" si="18"/>
        <v>9440335.7798209097</v>
      </c>
    </row>
    <row r="265" spans="1:15" ht="15" x14ac:dyDescent="0.25">
      <c r="A265" s="136">
        <v>851</v>
      </c>
      <c r="B265" s="136" t="s">
        <v>268</v>
      </c>
      <c r="C265" s="137">
        <v>77627556.909999996</v>
      </c>
      <c r="D265" s="137"/>
      <c r="E265" s="137">
        <v>77627556.909999996</v>
      </c>
      <c r="F265" s="137">
        <v>86550517.780000001</v>
      </c>
      <c r="G265" s="137"/>
      <c r="H265" s="137">
        <v>86550517.780000001</v>
      </c>
      <c r="I265" s="137">
        <f>(Taulukko2[[#This Row],[Sote-nettokustannus TP2021 (oikaisut huomioitu)]]+Taulukko2[[#This Row],[Sote-nettokustannus TP2022 (oikaisut huomioitu)]])/2</f>
        <v>82089037.344999999</v>
      </c>
      <c r="J265" s="140">
        <f t="shared" si="19"/>
        <v>85029685.854695171</v>
      </c>
      <c r="K265" s="137">
        <v>2235557</v>
      </c>
      <c r="L265" s="137">
        <v>2516551.2200000002</v>
      </c>
      <c r="M265" s="137">
        <f t="shared" si="20"/>
        <v>2376054.1100000003</v>
      </c>
      <c r="N265" s="140">
        <f t="shared" si="21"/>
        <v>2438366.9283777867</v>
      </c>
      <c r="O265" s="141">
        <f t="shared" si="18"/>
        <v>87468052.783072963</v>
      </c>
    </row>
    <row r="266" spans="1:15" ht="15" x14ac:dyDescent="0.25">
      <c r="A266" s="136">
        <v>853</v>
      </c>
      <c r="B266" s="136" t="s">
        <v>269</v>
      </c>
      <c r="C266" s="137">
        <v>688626288.6700002</v>
      </c>
      <c r="D266" s="137"/>
      <c r="E266" s="137">
        <v>688626288.6700002</v>
      </c>
      <c r="F266" s="137">
        <v>744346033.75</v>
      </c>
      <c r="G266" s="137"/>
      <c r="H266" s="137">
        <v>744346033.75</v>
      </c>
      <c r="I266" s="137">
        <f>(Taulukko2[[#This Row],[Sote-nettokustannus TP2021 (oikaisut huomioitu)]]+Taulukko2[[#This Row],[Sote-nettokustannus TP2022 (oikaisut huomioitu)]])/2</f>
        <v>716486161.21000004</v>
      </c>
      <c r="J266" s="140">
        <f t="shared" si="19"/>
        <v>742152608.64712226</v>
      </c>
      <c r="K266" s="137">
        <v>13783533.289999999</v>
      </c>
      <c r="L266" s="137">
        <v>15494909.98</v>
      </c>
      <c r="M266" s="137">
        <f t="shared" si="20"/>
        <v>14639221.635</v>
      </c>
      <c r="N266" s="140">
        <f t="shared" si="21"/>
        <v>15023140.147248829</v>
      </c>
      <c r="O266" s="141">
        <f t="shared" si="18"/>
        <v>757175748.79437113</v>
      </c>
    </row>
    <row r="267" spans="1:15" ht="15" x14ac:dyDescent="0.25">
      <c r="A267" s="136">
        <v>854</v>
      </c>
      <c r="B267" s="136" t="s">
        <v>270</v>
      </c>
      <c r="C267" s="137">
        <v>19275300.16</v>
      </c>
      <c r="D267" s="137"/>
      <c r="E267" s="137">
        <v>19275300.16</v>
      </c>
      <c r="F267" s="137">
        <v>21158671.530000001</v>
      </c>
      <c r="G267" s="137"/>
      <c r="H267" s="137">
        <v>21158671.530000001</v>
      </c>
      <c r="I267" s="137">
        <f>(Taulukko2[[#This Row],[Sote-nettokustannus TP2021 (oikaisut huomioitu)]]+Taulukko2[[#This Row],[Sote-nettokustannus TP2022 (oikaisut huomioitu)]])/2</f>
        <v>20216985.844999999</v>
      </c>
      <c r="J267" s="140">
        <f t="shared" si="19"/>
        <v>20941212.260833941</v>
      </c>
      <c r="K267" s="137">
        <v>379747.44</v>
      </c>
      <c r="L267" s="137">
        <v>403617.03</v>
      </c>
      <c r="M267" s="137">
        <f t="shared" si="20"/>
        <v>391682.23499999999</v>
      </c>
      <c r="N267" s="140">
        <f t="shared" si="21"/>
        <v>401954.23338111449</v>
      </c>
      <c r="O267" s="141">
        <f t="shared" si="18"/>
        <v>21343166.494215056</v>
      </c>
    </row>
    <row r="268" spans="1:15" ht="15" x14ac:dyDescent="0.25">
      <c r="A268" s="136">
        <v>857</v>
      </c>
      <c r="B268" s="136" t="s">
        <v>271</v>
      </c>
      <c r="C268" s="137">
        <v>14369508.159999998</v>
      </c>
      <c r="D268" s="137"/>
      <c r="E268" s="137">
        <v>14369508.159999998</v>
      </c>
      <c r="F268" s="137">
        <v>14581327.869999999</v>
      </c>
      <c r="G268" s="137"/>
      <c r="H268" s="137">
        <v>14581327.869999999</v>
      </c>
      <c r="I268" s="137">
        <f>(Taulukko2[[#This Row],[Sote-nettokustannus TP2021 (oikaisut huomioitu)]]+Taulukko2[[#This Row],[Sote-nettokustannus TP2022 (oikaisut huomioitu)]])/2</f>
        <v>14475418.014999999</v>
      </c>
      <c r="J268" s="140">
        <f t="shared" si="19"/>
        <v>14993966.140179314</v>
      </c>
      <c r="K268" s="137">
        <v>289333.70999999996</v>
      </c>
      <c r="L268" s="137">
        <v>346621.62</v>
      </c>
      <c r="M268" s="137">
        <f t="shared" si="20"/>
        <v>317977.66499999998</v>
      </c>
      <c r="N268" s="140">
        <f t="shared" si="21"/>
        <v>326316.73623745493</v>
      </c>
      <c r="O268" s="141">
        <f t="shared" si="18"/>
        <v>15320282.876416769</v>
      </c>
    </row>
    <row r="269" spans="1:15" ht="15" x14ac:dyDescent="0.25">
      <c r="A269" s="136">
        <v>858</v>
      </c>
      <c r="B269" s="136" t="s">
        <v>272</v>
      </c>
      <c r="C269" s="137">
        <v>118500288.98999996</v>
      </c>
      <c r="D269" s="137"/>
      <c r="E269" s="137">
        <v>118500288.98999996</v>
      </c>
      <c r="F269" s="137">
        <v>133131518.54000001</v>
      </c>
      <c r="G269" s="137"/>
      <c r="H269" s="137">
        <v>133131518.54000001</v>
      </c>
      <c r="I269" s="137">
        <f>(Taulukko2[[#This Row],[Sote-nettokustannus TP2021 (oikaisut huomioitu)]]+Taulukko2[[#This Row],[Sote-nettokustannus TP2022 (oikaisut huomioitu)]])/2</f>
        <v>125815903.76499999</v>
      </c>
      <c r="J269" s="140">
        <f t="shared" si="19"/>
        <v>130322965.38819289</v>
      </c>
      <c r="K269" s="137">
        <v>3099333</v>
      </c>
      <c r="L269" s="137">
        <v>2322354.54</v>
      </c>
      <c r="M269" s="137">
        <f t="shared" si="20"/>
        <v>2710843.77</v>
      </c>
      <c r="N269" s="140">
        <f t="shared" si="21"/>
        <v>2781936.559839943</v>
      </c>
      <c r="O269" s="141">
        <f t="shared" si="18"/>
        <v>133104901.94803284</v>
      </c>
    </row>
    <row r="270" spans="1:15" ht="15" x14ac:dyDescent="0.25">
      <c r="A270" s="136">
        <v>859</v>
      </c>
      <c r="B270" s="136" t="s">
        <v>273</v>
      </c>
      <c r="C270" s="137">
        <v>21761964.809999991</v>
      </c>
      <c r="D270" s="137">
        <v>-36618.721999999994</v>
      </c>
      <c r="E270" s="137">
        <v>21725346.087999992</v>
      </c>
      <c r="F270" s="137">
        <v>22007980.600000001</v>
      </c>
      <c r="G270" s="137">
        <v>409297.14951999998</v>
      </c>
      <c r="H270" s="137">
        <v>22417277.74952</v>
      </c>
      <c r="I270" s="137">
        <f>(Taulukko2[[#This Row],[Sote-nettokustannus TP2021 (oikaisut huomioitu)]]+Taulukko2[[#This Row],[Sote-nettokustannus TP2022 (oikaisut huomioitu)]])/2</f>
        <v>22071311.918759994</v>
      </c>
      <c r="J270" s="140">
        <f t="shared" si="19"/>
        <v>22861965.245928925</v>
      </c>
      <c r="K270" s="137">
        <v>468824</v>
      </c>
      <c r="L270" s="137">
        <v>465240.72</v>
      </c>
      <c r="M270" s="137">
        <f t="shared" si="20"/>
        <v>467032.36</v>
      </c>
      <c r="N270" s="140">
        <f t="shared" si="21"/>
        <v>479280.44075824035</v>
      </c>
      <c r="O270" s="141">
        <f t="shared" si="18"/>
        <v>23341245.686687164</v>
      </c>
    </row>
    <row r="271" spans="1:15" ht="15" x14ac:dyDescent="0.25">
      <c r="A271" s="136">
        <v>886</v>
      </c>
      <c r="B271" s="136" t="s">
        <v>274</v>
      </c>
      <c r="C271" s="137">
        <v>44050259.879999995</v>
      </c>
      <c r="D271" s="137"/>
      <c r="E271" s="137">
        <v>44050259.879999995</v>
      </c>
      <c r="F271" s="137">
        <v>48999251.479999997</v>
      </c>
      <c r="G271" s="137"/>
      <c r="H271" s="137">
        <v>48999251.479999997</v>
      </c>
      <c r="I271" s="137">
        <f>(Taulukko2[[#This Row],[Sote-nettokustannus TP2021 (oikaisut huomioitu)]]+Taulukko2[[#This Row],[Sote-nettokustannus TP2022 (oikaisut huomioitu)]])/2</f>
        <v>46524755.679999992</v>
      </c>
      <c r="J271" s="140">
        <f t="shared" si="19"/>
        <v>48191396.657641537</v>
      </c>
      <c r="K271" s="137">
        <v>1146603.9099999999</v>
      </c>
      <c r="L271" s="137">
        <v>1471828.32</v>
      </c>
      <c r="M271" s="137">
        <f t="shared" si="20"/>
        <v>1309216.115</v>
      </c>
      <c r="N271" s="140">
        <f t="shared" si="21"/>
        <v>1343550.7480573533</v>
      </c>
      <c r="O271" s="141">
        <f t="shared" si="18"/>
        <v>49534947.405698888</v>
      </c>
    </row>
    <row r="272" spans="1:15" ht="15" x14ac:dyDescent="0.25">
      <c r="A272" s="136">
        <v>887</v>
      </c>
      <c r="B272" s="136" t="s">
        <v>275</v>
      </c>
      <c r="C272" s="137">
        <v>20854708.859999992</v>
      </c>
      <c r="D272" s="137"/>
      <c r="E272" s="137">
        <v>20854708.859999992</v>
      </c>
      <c r="F272" s="137">
        <v>21601276.789999999</v>
      </c>
      <c r="G272" s="137"/>
      <c r="H272" s="137">
        <v>21601276.789999999</v>
      </c>
      <c r="I272" s="137">
        <f>(Taulukko2[[#This Row],[Sote-nettokustannus TP2021 (oikaisut huomioitu)]]+Taulukko2[[#This Row],[Sote-nettokustannus TP2022 (oikaisut huomioitu)]])/2</f>
        <v>21227992.824999996</v>
      </c>
      <c r="J272" s="140">
        <f t="shared" si="19"/>
        <v>21988436.21042189</v>
      </c>
      <c r="K272" s="137">
        <v>355366.28</v>
      </c>
      <c r="L272" s="137">
        <v>365279.52</v>
      </c>
      <c r="M272" s="137">
        <f t="shared" si="20"/>
        <v>360322.9</v>
      </c>
      <c r="N272" s="140">
        <f t="shared" si="21"/>
        <v>369772.48927095195</v>
      </c>
      <c r="O272" s="141">
        <f t="shared" si="18"/>
        <v>22358208.699692842</v>
      </c>
    </row>
    <row r="273" spans="1:15" ht="15" x14ac:dyDescent="0.25">
      <c r="A273" s="136">
        <v>889</v>
      </c>
      <c r="B273" s="136" t="s">
        <v>276</v>
      </c>
      <c r="C273" s="137">
        <v>11005130.43</v>
      </c>
      <c r="D273" s="137">
        <v>-15693.738000000001</v>
      </c>
      <c r="E273" s="137">
        <v>10989436.692</v>
      </c>
      <c r="F273" s="137">
        <v>11669722.550000001</v>
      </c>
      <c r="G273" s="137">
        <v>175413.06408000001</v>
      </c>
      <c r="H273" s="137">
        <v>11845135.614080001</v>
      </c>
      <c r="I273" s="137">
        <f>(Taulukko2[[#This Row],[Sote-nettokustannus TP2021 (oikaisut huomioitu)]]+Taulukko2[[#This Row],[Sote-nettokustannus TP2022 (oikaisut huomioitu)]])/2</f>
        <v>11417286.153039999</v>
      </c>
      <c r="J273" s="140">
        <f t="shared" si="19"/>
        <v>11826283.829180313</v>
      </c>
      <c r="K273" s="137">
        <v>202179.65</v>
      </c>
      <c r="L273" s="137">
        <v>200335.1</v>
      </c>
      <c r="M273" s="137">
        <f t="shared" si="20"/>
        <v>201257.375</v>
      </c>
      <c r="N273" s="140">
        <f t="shared" si="21"/>
        <v>206535.41736561139</v>
      </c>
      <c r="O273" s="141">
        <f t="shared" si="18"/>
        <v>12032819.246545924</v>
      </c>
    </row>
    <row r="274" spans="1:15" ht="15" x14ac:dyDescent="0.25">
      <c r="A274" s="136">
        <v>890</v>
      </c>
      <c r="B274" s="136" t="s">
        <v>277</v>
      </c>
      <c r="C274" s="137">
        <v>6641046.5999999987</v>
      </c>
      <c r="D274" s="137"/>
      <c r="E274" s="137">
        <v>6641046.5999999987</v>
      </c>
      <c r="F274" s="137">
        <v>7049129.0700000003</v>
      </c>
      <c r="G274" s="137"/>
      <c r="H274" s="137">
        <v>7049129.0700000003</v>
      </c>
      <c r="I274" s="137">
        <f>(Taulukko2[[#This Row],[Sote-nettokustannus TP2021 (oikaisut huomioitu)]]+Taulukko2[[#This Row],[Sote-nettokustannus TP2022 (oikaisut huomioitu)]])/2</f>
        <v>6845087.834999999</v>
      </c>
      <c r="J274" s="140">
        <f t="shared" si="19"/>
        <v>7090297.1588239353</v>
      </c>
      <c r="K274" s="137">
        <v>184185</v>
      </c>
      <c r="L274" s="137">
        <v>203591.26</v>
      </c>
      <c r="M274" s="137">
        <f t="shared" si="20"/>
        <v>193888.13</v>
      </c>
      <c r="N274" s="140">
        <f t="shared" si="21"/>
        <v>198972.91143635317</v>
      </c>
      <c r="O274" s="141">
        <f t="shared" si="18"/>
        <v>7289270.0702602882</v>
      </c>
    </row>
    <row r="275" spans="1:15" ht="15" x14ac:dyDescent="0.25">
      <c r="A275" s="136">
        <v>892</v>
      </c>
      <c r="B275" s="136" t="s">
        <v>278</v>
      </c>
      <c r="C275" s="137">
        <v>9798950.6300000008</v>
      </c>
      <c r="D275" s="137">
        <v>208344</v>
      </c>
      <c r="E275" s="137">
        <v>10007294.630000001</v>
      </c>
      <c r="F275" s="137">
        <v>11025284.92</v>
      </c>
      <c r="G275" s="137">
        <v>-207829</v>
      </c>
      <c r="H275" s="137">
        <v>10817455.92</v>
      </c>
      <c r="I275" s="137">
        <f>(Taulukko2[[#This Row],[Sote-nettokustannus TP2021 (oikaisut huomioitu)]]+Taulukko2[[#This Row],[Sote-nettokustannus TP2022 (oikaisut huomioitu)]])/2</f>
        <v>10412375.275</v>
      </c>
      <c r="J275" s="140">
        <f t="shared" si="19"/>
        <v>10785374.360202219</v>
      </c>
      <c r="K275" s="137">
        <v>336122.96</v>
      </c>
      <c r="L275" s="137">
        <v>345457.56</v>
      </c>
      <c r="M275" s="137">
        <f t="shared" si="20"/>
        <v>340790.26</v>
      </c>
      <c r="N275" s="140">
        <f t="shared" si="21"/>
        <v>349727.59921585588</v>
      </c>
      <c r="O275" s="141">
        <f t="shared" si="18"/>
        <v>11135101.959418075</v>
      </c>
    </row>
    <row r="276" spans="1:15" ht="15" x14ac:dyDescent="0.25">
      <c r="A276" s="136">
        <v>893</v>
      </c>
      <c r="B276" s="136" t="s">
        <v>279</v>
      </c>
      <c r="C276" s="137">
        <v>28656021.390000001</v>
      </c>
      <c r="D276" s="137"/>
      <c r="E276" s="137">
        <v>28656021.390000001</v>
      </c>
      <c r="F276" s="137">
        <v>29908250.32</v>
      </c>
      <c r="G276" s="137"/>
      <c r="H276" s="137">
        <v>29908250.32</v>
      </c>
      <c r="I276" s="137">
        <f>(Taulukko2[[#This Row],[Sote-nettokustannus TP2021 (oikaisut huomioitu)]]+Taulukko2[[#This Row],[Sote-nettokustannus TP2022 (oikaisut huomioitu)]])/2</f>
        <v>29282135.855</v>
      </c>
      <c r="J276" s="140">
        <f t="shared" si="19"/>
        <v>30331100.149718247</v>
      </c>
      <c r="K276" s="137">
        <v>571657.16</v>
      </c>
      <c r="L276" s="137">
        <v>641583.61</v>
      </c>
      <c r="M276" s="137">
        <f t="shared" si="20"/>
        <v>606620.38500000001</v>
      </c>
      <c r="N276" s="140">
        <f t="shared" si="21"/>
        <v>622529.2086735348</v>
      </c>
      <c r="O276" s="141">
        <f t="shared" si="18"/>
        <v>30953629.35839178</v>
      </c>
    </row>
    <row r="277" spans="1:15" ht="15" x14ac:dyDescent="0.25">
      <c r="A277" s="136">
        <v>895</v>
      </c>
      <c r="B277" s="136" t="s">
        <v>280</v>
      </c>
      <c r="C277" s="137">
        <v>59203445.930000007</v>
      </c>
      <c r="D277" s="137">
        <v>-866212.46159999992</v>
      </c>
      <c r="E277" s="137">
        <v>58337233.468400009</v>
      </c>
      <c r="F277" s="137">
        <v>63627639.259999998</v>
      </c>
      <c r="G277" s="137">
        <v>1151491.2677999998</v>
      </c>
      <c r="H277" s="137">
        <v>64779130.527800001</v>
      </c>
      <c r="I277" s="137">
        <f>(Taulukko2[[#This Row],[Sote-nettokustannus TP2021 (oikaisut huomioitu)]]+Taulukko2[[#This Row],[Sote-nettokustannus TP2022 (oikaisut huomioitu)]])/2</f>
        <v>61558181.998100005</v>
      </c>
      <c r="J277" s="140">
        <f t="shared" si="19"/>
        <v>63763360.448317066</v>
      </c>
      <c r="K277" s="137">
        <v>1140337.43</v>
      </c>
      <c r="L277" s="137">
        <v>1278362.49</v>
      </c>
      <c r="M277" s="137">
        <f t="shared" si="20"/>
        <v>1209349.96</v>
      </c>
      <c r="N277" s="140">
        <f t="shared" si="21"/>
        <v>1241065.5695458883</v>
      </c>
      <c r="O277" s="141">
        <f t="shared" si="18"/>
        <v>65004426.017862953</v>
      </c>
    </row>
    <row r="278" spans="1:15" ht="15" x14ac:dyDescent="0.25">
      <c r="A278" s="136">
        <v>905</v>
      </c>
      <c r="B278" s="136" t="s">
        <v>281</v>
      </c>
      <c r="C278" s="137">
        <v>251300849.6500001</v>
      </c>
      <c r="D278" s="137"/>
      <c r="E278" s="137">
        <v>251300849.6500001</v>
      </c>
      <c r="F278" s="137">
        <v>262574711.69999999</v>
      </c>
      <c r="G278" s="137"/>
      <c r="H278" s="137">
        <v>262574711.69999999</v>
      </c>
      <c r="I278" s="137">
        <f>(Taulukko2[[#This Row],[Sote-nettokustannus TP2021 (oikaisut huomioitu)]]+Taulukko2[[#This Row],[Sote-nettokustannus TP2022 (oikaisut huomioitu)]])/2</f>
        <v>256937780.67500004</v>
      </c>
      <c r="J278" s="140">
        <f t="shared" si="19"/>
        <v>266141978.04731029</v>
      </c>
      <c r="K278" s="137">
        <v>6840855</v>
      </c>
      <c r="L278" s="137">
        <v>6153719.3600000003</v>
      </c>
      <c r="M278" s="137">
        <f t="shared" si="20"/>
        <v>6497287.1799999997</v>
      </c>
      <c r="N278" s="140">
        <f t="shared" si="21"/>
        <v>6667680.7220880035</v>
      </c>
      <c r="O278" s="141">
        <f t="shared" si="18"/>
        <v>272809658.76939827</v>
      </c>
    </row>
    <row r="279" spans="1:15" ht="15" x14ac:dyDescent="0.25">
      <c r="A279" s="136">
        <v>908</v>
      </c>
      <c r="B279" s="136" t="s">
        <v>282</v>
      </c>
      <c r="C279" s="137">
        <v>80852897.64000003</v>
      </c>
      <c r="D279" s="137"/>
      <c r="E279" s="137">
        <v>80852897.64000003</v>
      </c>
      <c r="F279" s="137">
        <v>89312268.659999996</v>
      </c>
      <c r="G279" s="137"/>
      <c r="H279" s="137">
        <v>89312268.659999996</v>
      </c>
      <c r="I279" s="137">
        <f>(Taulukko2[[#This Row],[Sote-nettokustannus TP2021 (oikaisut huomioitu)]]+Taulukko2[[#This Row],[Sote-nettokustannus TP2022 (oikaisut huomioitu)]])/2</f>
        <v>85082583.150000006</v>
      </c>
      <c r="J279" s="140">
        <f t="shared" si="19"/>
        <v>88130468.463717878</v>
      </c>
      <c r="K279" s="137">
        <v>1631400.25</v>
      </c>
      <c r="L279" s="137">
        <v>1562211.71</v>
      </c>
      <c r="M279" s="137">
        <f t="shared" si="20"/>
        <v>1596805.98</v>
      </c>
      <c r="N279" s="140">
        <f t="shared" si="21"/>
        <v>1638682.7540168606</v>
      </c>
      <c r="O279" s="141">
        <f t="shared" si="18"/>
        <v>89769151.217734739</v>
      </c>
    </row>
    <row r="280" spans="1:15" ht="15" x14ac:dyDescent="0.25">
      <c r="A280" s="136">
        <v>915</v>
      </c>
      <c r="B280" s="136" t="s">
        <v>283</v>
      </c>
      <c r="C280" s="137">
        <v>90147666.799999967</v>
      </c>
      <c r="D280" s="137"/>
      <c r="E280" s="137">
        <v>90147666.799999967</v>
      </c>
      <c r="F280" s="137">
        <v>97910039.879999995</v>
      </c>
      <c r="G280" s="137"/>
      <c r="H280" s="137">
        <v>97910039.879999995</v>
      </c>
      <c r="I280" s="137">
        <f>(Taulukko2[[#This Row],[Sote-nettokustannus TP2021 (oikaisut huomioitu)]]+Taulukko2[[#This Row],[Sote-nettokustannus TP2022 (oikaisut huomioitu)]])/2</f>
        <v>94028853.339999974</v>
      </c>
      <c r="J280" s="140">
        <f t="shared" si="19"/>
        <v>97397217.940019965</v>
      </c>
      <c r="K280" s="137">
        <v>2780196.29</v>
      </c>
      <c r="L280" s="137">
        <v>2833399.53</v>
      </c>
      <c r="M280" s="137">
        <f t="shared" si="20"/>
        <v>2806797.91</v>
      </c>
      <c r="N280" s="140">
        <f t="shared" si="21"/>
        <v>2880407.1294419682</v>
      </c>
      <c r="O280" s="141">
        <f t="shared" si="18"/>
        <v>100277625.06946193</v>
      </c>
    </row>
    <row r="281" spans="1:15" ht="15" x14ac:dyDescent="0.25">
      <c r="A281" s="136">
        <v>918</v>
      </c>
      <c r="B281" s="136" t="s">
        <v>284</v>
      </c>
      <c r="C281" s="137">
        <v>9248658.540000001</v>
      </c>
      <c r="D281" s="137">
        <v>-144368.74359999999</v>
      </c>
      <c r="E281" s="137">
        <v>9104289.7964000013</v>
      </c>
      <c r="F281" s="137">
        <v>9668230.0999999996</v>
      </c>
      <c r="G281" s="137">
        <v>234448.76379999999</v>
      </c>
      <c r="H281" s="137">
        <v>9902678.8638000004</v>
      </c>
      <c r="I281" s="137">
        <f>(Taulukko2[[#This Row],[Sote-nettokustannus TP2021 (oikaisut huomioitu)]]+Taulukko2[[#This Row],[Sote-nettokustannus TP2022 (oikaisut huomioitu)]])/2</f>
        <v>9503484.3300999999</v>
      </c>
      <c r="J281" s="140">
        <f t="shared" si="19"/>
        <v>9843924.5147591066</v>
      </c>
      <c r="K281" s="137">
        <v>161127.15000000002</v>
      </c>
      <c r="L281" s="137">
        <v>186977.88</v>
      </c>
      <c r="M281" s="137">
        <f t="shared" si="20"/>
        <v>174052.51500000001</v>
      </c>
      <c r="N281" s="140">
        <f t="shared" si="21"/>
        <v>178617.10075995643</v>
      </c>
      <c r="O281" s="141">
        <f t="shared" si="18"/>
        <v>10022541.615519064</v>
      </c>
    </row>
    <row r="282" spans="1:15" ht="15" x14ac:dyDescent="0.25">
      <c r="A282" s="136">
        <v>921</v>
      </c>
      <c r="B282" s="136" t="s">
        <v>285</v>
      </c>
      <c r="C282" s="137">
        <v>10810945.599999998</v>
      </c>
      <c r="D282" s="137"/>
      <c r="E282" s="137">
        <v>10810945.599999998</v>
      </c>
      <c r="F282" s="137">
        <v>11787785.24</v>
      </c>
      <c r="G282" s="137"/>
      <c r="H282" s="137">
        <v>11787785.24</v>
      </c>
      <c r="I282" s="137">
        <f>(Taulukko2[[#This Row],[Sote-nettokustannus TP2021 (oikaisut huomioitu)]]+Taulukko2[[#This Row],[Sote-nettokustannus TP2022 (oikaisut huomioitu)]])/2</f>
        <v>11299365.419999998</v>
      </c>
      <c r="J282" s="140">
        <f t="shared" si="19"/>
        <v>11704138.860613966</v>
      </c>
      <c r="K282" s="137">
        <v>253217.44</v>
      </c>
      <c r="L282" s="137">
        <v>335183.78999999998</v>
      </c>
      <c r="M282" s="137">
        <f t="shared" si="20"/>
        <v>294200.61499999999</v>
      </c>
      <c r="N282" s="140">
        <f t="shared" si="21"/>
        <v>301916.12510222069</v>
      </c>
      <c r="O282" s="141">
        <f t="shared" si="18"/>
        <v>12006054.985716186</v>
      </c>
    </row>
    <row r="283" spans="1:15" ht="15" x14ac:dyDescent="0.25">
      <c r="A283" s="136">
        <v>922</v>
      </c>
      <c r="B283" s="136" t="s">
        <v>286</v>
      </c>
      <c r="C283" s="137">
        <v>13698854.449999997</v>
      </c>
      <c r="D283" s="137"/>
      <c r="E283" s="137">
        <v>13698854.449999997</v>
      </c>
      <c r="F283" s="137">
        <v>15352912.68</v>
      </c>
      <c r="G283" s="137"/>
      <c r="H283" s="137">
        <v>15352912.68</v>
      </c>
      <c r="I283" s="137">
        <f>(Taulukko2[[#This Row],[Sote-nettokustannus TP2021 (oikaisut huomioitu)]]+Taulukko2[[#This Row],[Sote-nettokustannus TP2022 (oikaisut huomioitu)]])/2</f>
        <v>14525883.564999998</v>
      </c>
      <c r="J283" s="140">
        <f t="shared" si="19"/>
        <v>15046239.500932101</v>
      </c>
      <c r="K283" s="137">
        <v>327567.95</v>
      </c>
      <c r="L283" s="137">
        <v>333374.68</v>
      </c>
      <c r="M283" s="137">
        <f t="shared" si="20"/>
        <v>330471.315</v>
      </c>
      <c r="N283" s="140">
        <f t="shared" si="21"/>
        <v>339138.03641177085</v>
      </c>
      <c r="O283" s="141">
        <f t="shared" si="18"/>
        <v>15385377.537343873</v>
      </c>
    </row>
    <row r="284" spans="1:15" ht="15" x14ac:dyDescent="0.25">
      <c r="A284" s="136">
        <v>924</v>
      </c>
      <c r="B284" s="136" t="s">
        <v>287</v>
      </c>
      <c r="C284" s="137">
        <v>13419057.41</v>
      </c>
      <c r="D284" s="137"/>
      <c r="E284" s="137">
        <v>13419057.41</v>
      </c>
      <c r="F284" s="137">
        <v>13218820.6</v>
      </c>
      <c r="G284" s="137"/>
      <c r="H284" s="137">
        <v>13218820.6</v>
      </c>
      <c r="I284" s="137">
        <f>(Taulukko2[[#This Row],[Sote-nettokustannus TP2021 (oikaisut huomioitu)]]+Taulukko2[[#This Row],[Sote-nettokustannus TP2022 (oikaisut huomioitu)]])/2</f>
        <v>13318939.004999999</v>
      </c>
      <c r="J284" s="140">
        <f t="shared" si="19"/>
        <v>13796058.964041155</v>
      </c>
      <c r="K284" s="137">
        <v>338870.25</v>
      </c>
      <c r="L284" s="137">
        <v>370616.02</v>
      </c>
      <c r="M284" s="137">
        <f t="shared" si="20"/>
        <v>354743.13500000001</v>
      </c>
      <c r="N284" s="140">
        <f t="shared" si="21"/>
        <v>364046.39305670373</v>
      </c>
      <c r="O284" s="141">
        <f t="shared" si="18"/>
        <v>14160105.357097859</v>
      </c>
    </row>
    <row r="285" spans="1:15" ht="15" x14ac:dyDescent="0.25">
      <c r="A285" s="136">
        <v>925</v>
      </c>
      <c r="B285" s="136" t="s">
        <v>288</v>
      </c>
      <c r="C285" s="137">
        <v>13211641.399999997</v>
      </c>
      <c r="D285" s="137"/>
      <c r="E285" s="137">
        <v>13211641.399999997</v>
      </c>
      <c r="F285" s="137">
        <v>14092759.74</v>
      </c>
      <c r="G285" s="137"/>
      <c r="H285" s="137">
        <v>14092759.74</v>
      </c>
      <c r="I285" s="137">
        <f>(Taulukko2[[#This Row],[Sote-nettokustannus TP2021 (oikaisut huomioitu)]]+Taulukko2[[#This Row],[Sote-nettokustannus TP2022 (oikaisut huomioitu)]])/2</f>
        <v>13652200.569999998</v>
      </c>
      <c r="J285" s="140">
        <f t="shared" si="19"/>
        <v>14141258.848165754</v>
      </c>
      <c r="K285" s="137">
        <v>486559.83</v>
      </c>
      <c r="L285" s="137">
        <v>461170.55</v>
      </c>
      <c r="M285" s="137">
        <f t="shared" si="20"/>
        <v>473865.19</v>
      </c>
      <c r="N285" s="140">
        <f t="shared" si="21"/>
        <v>486292.46402366494</v>
      </c>
      <c r="O285" s="141">
        <f t="shared" si="18"/>
        <v>14627551.312189419</v>
      </c>
    </row>
    <row r="286" spans="1:15" ht="15" x14ac:dyDescent="0.25">
      <c r="A286" s="136">
        <v>927</v>
      </c>
      <c r="B286" s="136" t="s">
        <v>289</v>
      </c>
      <c r="C286" s="137">
        <v>90062436</v>
      </c>
      <c r="D286" s="137"/>
      <c r="E286" s="137">
        <v>90062436</v>
      </c>
      <c r="F286" s="137">
        <v>93046159.129999995</v>
      </c>
      <c r="G286" s="137"/>
      <c r="H286" s="137">
        <v>93046159.129999995</v>
      </c>
      <c r="I286" s="137">
        <f>(Taulukko2[[#This Row],[Sote-nettokustannus TP2021 (oikaisut huomioitu)]]+Taulukko2[[#This Row],[Sote-nettokustannus TP2022 (oikaisut huomioitu)]])/2</f>
        <v>91554297.564999998</v>
      </c>
      <c r="J286" s="140">
        <f t="shared" si="19"/>
        <v>94834016.969665468</v>
      </c>
      <c r="K286" s="137">
        <v>2041235.61</v>
      </c>
      <c r="L286" s="137">
        <v>2132060.06</v>
      </c>
      <c r="M286" s="137">
        <f t="shared" si="20"/>
        <v>2086647.835</v>
      </c>
      <c r="N286" s="140">
        <f t="shared" si="21"/>
        <v>2141370.8764549592</v>
      </c>
      <c r="O286" s="141">
        <f t="shared" si="18"/>
        <v>96975387.846120432</v>
      </c>
    </row>
    <row r="287" spans="1:15" ht="15" x14ac:dyDescent="0.25">
      <c r="A287" s="136">
        <v>931</v>
      </c>
      <c r="B287" s="136" t="s">
        <v>290</v>
      </c>
      <c r="C287" s="137">
        <v>25224205.469999995</v>
      </c>
      <c r="D287" s="137">
        <v>638483</v>
      </c>
      <c r="E287" s="137">
        <v>25862688.469999995</v>
      </c>
      <c r="F287" s="137">
        <v>34080460.759999998</v>
      </c>
      <c r="G287" s="137">
        <v>-1004469</v>
      </c>
      <c r="H287" s="137">
        <v>33075991.759999998</v>
      </c>
      <c r="I287" s="137">
        <f>(Taulukko2[[#This Row],[Sote-nettokustannus TP2021 (oikaisut huomioitu)]]+Taulukko2[[#This Row],[Sote-nettokustannus TP2022 (oikaisut huomioitu)]])/2</f>
        <v>29469340.114999995</v>
      </c>
      <c r="J287" s="140">
        <f t="shared" si="19"/>
        <v>30525010.56617935</v>
      </c>
      <c r="K287" s="137">
        <v>604719.84</v>
      </c>
      <c r="L287" s="137">
        <v>523278.55</v>
      </c>
      <c r="M287" s="137">
        <f t="shared" si="20"/>
        <v>563999.19499999995</v>
      </c>
      <c r="N287" s="140">
        <f t="shared" si="21"/>
        <v>578790.26362732716</v>
      </c>
      <c r="O287" s="141">
        <f t="shared" si="18"/>
        <v>31103800.829806678</v>
      </c>
    </row>
    <row r="288" spans="1:15" ht="15" x14ac:dyDescent="0.25">
      <c r="A288" s="136">
        <v>934</v>
      </c>
      <c r="B288" s="136" t="s">
        <v>291</v>
      </c>
      <c r="C288" s="137">
        <v>12106692.630000001</v>
      </c>
      <c r="D288" s="137"/>
      <c r="E288" s="137">
        <v>12106692.630000001</v>
      </c>
      <c r="F288" s="137">
        <v>11600633.33</v>
      </c>
      <c r="G288" s="137"/>
      <c r="H288" s="137">
        <v>11600633.33</v>
      </c>
      <c r="I288" s="137">
        <f>(Taulukko2[[#This Row],[Sote-nettokustannus TP2021 (oikaisut huomioitu)]]+Taulukko2[[#This Row],[Sote-nettokustannus TP2022 (oikaisut huomioitu)]])/2</f>
        <v>11853662.98</v>
      </c>
      <c r="J288" s="140">
        <f t="shared" si="19"/>
        <v>12278292.839283993</v>
      </c>
      <c r="K288" s="137">
        <v>283701.05</v>
      </c>
      <c r="L288" s="137">
        <v>286975.18</v>
      </c>
      <c r="M288" s="137">
        <f t="shared" si="20"/>
        <v>285338.11499999999</v>
      </c>
      <c r="N288" s="140">
        <f t="shared" si="21"/>
        <v>292821.20305823232</v>
      </c>
      <c r="O288" s="141">
        <f t="shared" si="18"/>
        <v>12571114.042342225</v>
      </c>
    </row>
    <row r="289" spans="1:15" ht="15" x14ac:dyDescent="0.25">
      <c r="A289" s="136">
        <v>935</v>
      </c>
      <c r="B289" s="136" t="s">
        <v>292</v>
      </c>
      <c r="C289" s="137">
        <v>13037882.500000002</v>
      </c>
      <c r="D289" s="137"/>
      <c r="E289" s="137">
        <v>13037882.500000002</v>
      </c>
      <c r="F289" s="137">
        <v>13885538.689999999</v>
      </c>
      <c r="G289" s="137"/>
      <c r="H289" s="137">
        <v>13885538.689999999</v>
      </c>
      <c r="I289" s="137">
        <f>(Taulukko2[[#This Row],[Sote-nettokustannus TP2021 (oikaisut huomioitu)]]+Taulukko2[[#This Row],[Sote-nettokustannus TP2022 (oikaisut huomioitu)]])/2</f>
        <v>13461710.595000001</v>
      </c>
      <c r="J289" s="140">
        <f t="shared" si="19"/>
        <v>13943945.013619917</v>
      </c>
      <c r="K289" s="137">
        <v>376122.78</v>
      </c>
      <c r="L289" s="137">
        <v>453626.67</v>
      </c>
      <c r="M289" s="137">
        <f t="shared" si="20"/>
        <v>414874.72499999998</v>
      </c>
      <c r="N289" s="140">
        <f t="shared" si="21"/>
        <v>425754.95423369325</v>
      </c>
      <c r="O289" s="141">
        <f t="shared" si="18"/>
        <v>14369699.967853609</v>
      </c>
    </row>
    <row r="290" spans="1:15" ht="15" x14ac:dyDescent="0.25">
      <c r="A290" s="136">
        <v>936</v>
      </c>
      <c r="B290" s="136" t="s">
        <v>293</v>
      </c>
      <c r="C290" s="137">
        <v>31209234.469999999</v>
      </c>
      <c r="D290" s="137"/>
      <c r="E290" s="137">
        <v>31209234.469999999</v>
      </c>
      <c r="F290" s="137">
        <v>31987523.550000001</v>
      </c>
      <c r="G290" s="137"/>
      <c r="H290" s="137">
        <v>31987523.550000001</v>
      </c>
      <c r="I290" s="137">
        <f>(Taulukko2[[#This Row],[Sote-nettokustannus TP2021 (oikaisut huomioitu)]]+Taulukko2[[#This Row],[Sote-nettokustannus TP2022 (oikaisut huomioitu)]])/2</f>
        <v>31598379.009999998</v>
      </c>
      <c r="J290" s="140">
        <f t="shared" si="19"/>
        <v>32730317.319302142</v>
      </c>
      <c r="K290" s="137">
        <v>529446.41</v>
      </c>
      <c r="L290" s="137">
        <v>547900.12</v>
      </c>
      <c r="M290" s="137">
        <f t="shared" si="20"/>
        <v>538673.26500000001</v>
      </c>
      <c r="N290" s="140">
        <f t="shared" si="21"/>
        <v>552800.15259302466</v>
      </c>
      <c r="O290" s="141">
        <f t="shared" si="18"/>
        <v>33283117.471895166</v>
      </c>
    </row>
    <row r="291" spans="1:15" ht="15" x14ac:dyDescent="0.25">
      <c r="A291" s="136">
        <v>946</v>
      </c>
      <c r="B291" s="136" t="s">
        <v>294</v>
      </c>
      <c r="C291" s="137">
        <v>24485444.75</v>
      </c>
      <c r="D291" s="137"/>
      <c r="E291" s="137">
        <v>24485444.75</v>
      </c>
      <c r="F291" s="137">
        <v>26981609.030000001</v>
      </c>
      <c r="G291" s="137"/>
      <c r="H291" s="137">
        <v>26981609.030000001</v>
      </c>
      <c r="I291" s="137">
        <f>(Taulukko2[[#This Row],[Sote-nettokustannus TP2021 (oikaisut huomioitu)]]+Taulukko2[[#This Row],[Sote-nettokustannus TP2022 (oikaisut huomioitu)]])/2</f>
        <v>25733526.890000001</v>
      </c>
      <c r="J291" s="140">
        <f t="shared" si="19"/>
        <v>26655370.536189236</v>
      </c>
      <c r="K291" s="137">
        <v>494839.32</v>
      </c>
      <c r="L291" s="137">
        <v>502260.72</v>
      </c>
      <c r="M291" s="137">
        <f t="shared" si="20"/>
        <v>498550.02</v>
      </c>
      <c r="N291" s="140">
        <f t="shared" si="21"/>
        <v>511624.66199479095</v>
      </c>
      <c r="O291" s="141">
        <f t="shared" si="18"/>
        <v>27166995.198184028</v>
      </c>
    </row>
    <row r="292" spans="1:15" ht="15" x14ac:dyDescent="0.25">
      <c r="A292" s="136">
        <v>976</v>
      </c>
      <c r="B292" s="136" t="s">
        <v>295</v>
      </c>
      <c r="C292" s="137">
        <v>21699877.319999997</v>
      </c>
      <c r="D292" s="137"/>
      <c r="E292" s="137">
        <v>21699877.319999997</v>
      </c>
      <c r="F292" s="137">
        <v>25006450.629999999</v>
      </c>
      <c r="G292" s="137"/>
      <c r="H292" s="137">
        <v>25006450.629999999</v>
      </c>
      <c r="I292" s="137">
        <f>(Taulukko2[[#This Row],[Sote-nettokustannus TP2021 (oikaisut huomioitu)]]+Taulukko2[[#This Row],[Sote-nettokustannus TP2022 (oikaisut huomioitu)]])/2</f>
        <v>23353163.974999998</v>
      </c>
      <c r="J292" s="140">
        <f t="shared" si="19"/>
        <v>24189736.665591232</v>
      </c>
      <c r="K292" s="137">
        <v>445924.78</v>
      </c>
      <c r="L292" s="137">
        <v>490104.58</v>
      </c>
      <c r="M292" s="137">
        <f t="shared" si="20"/>
        <v>468014.68000000005</v>
      </c>
      <c r="N292" s="140">
        <f t="shared" si="21"/>
        <v>480288.52243070875</v>
      </c>
      <c r="O292" s="141">
        <f t="shared" si="18"/>
        <v>24670025.188021943</v>
      </c>
    </row>
    <row r="293" spans="1:15" ht="15" x14ac:dyDescent="0.25">
      <c r="A293" s="136">
        <v>977</v>
      </c>
      <c r="B293" s="136" t="s">
        <v>296</v>
      </c>
      <c r="C293" s="137">
        <v>55948012.919999994</v>
      </c>
      <c r="D293" s="137">
        <v>-94162.428000000014</v>
      </c>
      <c r="E293" s="137">
        <v>55853850.491999991</v>
      </c>
      <c r="F293" s="137">
        <v>58266435.359999999</v>
      </c>
      <c r="G293" s="137">
        <v>1052478.38448</v>
      </c>
      <c r="H293" s="137">
        <v>59318913.744479999</v>
      </c>
      <c r="I293" s="137">
        <f>(Taulukko2[[#This Row],[Sote-nettokustannus TP2021 (oikaisut huomioitu)]]+Taulukko2[[#This Row],[Sote-nettokustannus TP2022 (oikaisut huomioitu)]])/2</f>
        <v>57586382.118239999</v>
      </c>
      <c r="J293" s="140">
        <f t="shared" si="19"/>
        <v>59649280.091364473</v>
      </c>
      <c r="K293" s="137">
        <v>2625135.9700000002</v>
      </c>
      <c r="L293" s="137">
        <v>3238421.37</v>
      </c>
      <c r="M293" s="137">
        <f t="shared" si="20"/>
        <v>2931778.67</v>
      </c>
      <c r="N293" s="140">
        <f t="shared" si="21"/>
        <v>3008665.5519185173</v>
      </c>
      <c r="O293" s="141">
        <f t="shared" si="18"/>
        <v>62657945.643282987</v>
      </c>
    </row>
    <row r="294" spans="1:15" ht="15" x14ac:dyDescent="0.25">
      <c r="A294" s="136">
        <v>980</v>
      </c>
      <c r="B294" s="136" t="s">
        <v>297</v>
      </c>
      <c r="C294" s="137">
        <v>99817065.539999977</v>
      </c>
      <c r="D294" s="137"/>
      <c r="E294" s="137">
        <v>99817065.539999977</v>
      </c>
      <c r="F294" s="137">
        <v>108150193.27</v>
      </c>
      <c r="G294" s="137"/>
      <c r="H294" s="137">
        <v>108150193.27</v>
      </c>
      <c r="I294" s="137">
        <f>(Taulukko2[[#This Row],[Sote-nettokustannus TP2021 (oikaisut huomioitu)]]+Taulukko2[[#This Row],[Sote-nettokustannus TP2022 (oikaisut huomioitu)]])/2</f>
        <v>103983629.40499999</v>
      </c>
      <c r="J294" s="140">
        <f t="shared" si="19"/>
        <v>107708600.66465057</v>
      </c>
      <c r="K294" s="137">
        <v>2545803.9500000002</v>
      </c>
      <c r="L294" s="137">
        <v>2614964.35</v>
      </c>
      <c r="M294" s="137">
        <f t="shared" si="20"/>
        <v>2580384.1500000004</v>
      </c>
      <c r="N294" s="140">
        <f t="shared" si="21"/>
        <v>2648055.5924167172</v>
      </c>
      <c r="O294" s="141">
        <f t="shared" si="18"/>
        <v>110356656.25706729</v>
      </c>
    </row>
    <row r="295" spans="1:15" ht="15" x14ac:dyDescent="0.25">
      <c r="A295" s="136">
        <v>981</v>
      </c>
      <c r="B295" s="136" t="s">
        <v>298</v>
      </c>
      <c r="C295" s="137">
        <v>7817930.1799999997</v>
      </c>
      <c r="D295" s="137"/>
      <c r="E295" s="137">
        <v>7817930.1799999997</v>
      </c>
      <c r="F295" s="137">
        <v>8254809.46</v>
      </c>
      <c r="G295" s="137"/>
      <c r="H295" s="137">
        <v>8254809.46</v>
      </c>
      <c r="I295" s="137">
        <f>(Taulukko2[[#This Row],[Sote-nettokustannus TP2021 (oikaisut huomioitu)]]+Taulukko2[[#This Row],[Sote-nettokustannus TP2022 (oikaisut huomioitu)]])/2</f>
        <v>8036369.8200000003</v>
      </c>
      <c r="J295" s="140">
        <f t="shared" si="19"/>
        <v>8324254.0454565883</v>
      </c>
      <c r="K295" s="137">
        <v>130738.73000000001</v>
      </c>
      <c r="L295" s="137">
        <v>100368.02</v>
      </c>
      <c r="M295" s="137">
        <f t="shared" si="20"/>
        <v>115553.375</v>
      </c>
      <c r="N295" s="140">
        <f t="shared" si="21"/>
        <v>118583.80113339947</v>
      </c>
      <c r="O295" s="141">
        <f t="shared" si="18"/>
        <v>8442837.8465899881</v>
      </c>
    </row>
    <row r="296" spans="1:15" ht="15" x14ac:dyDescent="0.25">
      <c r="A296" s="136">
        <v>989</v>
      </c>
      <c r="B296" s="136" t="s">
        <v>299</v>
      </c>
      <c r="C296" s="137">
        <v>27322237.899999999</v>
      </c>
      <c r="D296" s="137"/>
      <c r="E296" s="137">
        <v>27322237.899999999</v>
      </c>
      <c r="F296" s="137">
        <v>27420288.440000001</v>
      </c>
      <c r="G296" s="137"/>
      <c r="H296" s="137">
        <v>27420288.440000001</v>
      </c>
      <c r="I296" s="137">
        <f>(Taulukko2[[#This Row],[Sote-nettokustannus TP2021 (oikaisut huomioitu)]]+Taulukko2[[#This Row],[Sote-nettokustannus TP2022 (oikaisut huomioitu)]])/2</f>
        <v>27371263.170000002</v>
      </c>
      <c r="J296" s="140">
        <f t="shared" si="19"/>
        <v>28351774.902779356</v>
      </c>
      <c r="K296" s="137">
        <v>558733.03</v>
      </c>
      <c r="L296" s="137">
        <v>597685.15</v>
      </c>
      <c r="M296" s="137">
        <f t="shared" si="20"/>
        <v>578209.09000000008</v>
      </c>
      <c r="N296" s="140">
        <f t="shared" si="21"/>
        <v>593372.8179041408</v>
      </c>
      <c r="O296" s="141">
        <f t="shared" si="18"/>
        <v>28945147.720683496</v>
      </c>
    </row>
    <row r="297" spans="1:15" ht="15" x14ac:dyDescent="0.25">
      <c r="A297" s="136">
        <v>992</v>
      </c>
      <c r="B297" s="136" t="s">
        <v>300</v>
      </c>
      <c r="C297" s="137">
        <v>74230651.570000008</v>
      </c>
      <c r="D297" s="137"/>
      <c r="E297" s="137">
        <v>74230651.570000008</v>
      </c>
      <c r="F297" s="137">
        <v>82080909.769999996</v>
      </c>
      <c r="G297" s="137"/>
      <c r="H297" s="137">
        <v>82080909.769999996</v>
      </c>
      <c r="I297" s="137">
        <f>(Taulukko2[[#This Row],[Sote-nettokustannus TP2021 (oikaisut huomioitu)]]+Taulukko2[[#This Row],[Sote-nettokustannus TP2022 (oikaisut huomioitu)]])/2</f>
        <v>78155780.670000002</v>
      </c>
      <c r="J297" s="140">
        <f t="shared" si="19"/>
        <v>80955529.423117727</v>
      </c>
      <c r="K297" s="137">
        <v>1694255.04</v>
      </c>
      <c r="L297" s="137">
        <v>1741473.96</v>
      </c>
      <c r="M297" s="137">
        <f t="shared" si="20"/>
        <v>1717864.5</v>
      </c>
      <c r="N297" s="140">
        <f t="shared" si="21"/>
        <v>1762916.074429905</v>
      </c>
      <c r="O297" s="141">
        <f t="shared" si="18"/>
        <v>82718445.497547626</v>
      </c>
    </row>
  </sheetData>
  <pageMargins left="0.7" right="0.7" top="0.75" bottom="0.75" header="0.3" footer="0.3"/>
  <pageSetup paperSize="9" orientation="portrait" r:id="rId1"/>
  <ignoredErrors>
    <ignoredError sqref="I4:O4 B4:C4 F4 I5:J5 I6:J297" calculatedColumn="1"/>
  </ignoredError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8"/>
  <sheetViews>
    <sheetView zoomScale="80" zoomScaleNormal="80" workbookViewId="0"/>
  </sheetViews>
  <sheetFormatPr defaultColWidth="14.125" defaultRowHeight="14.25" x14ac:dyDescent="0.2"/>
  <cols>
    <col min="1" max="2" width="9.875" customWidth="1"/>
    <col min="3" max="3" width="11.375" bestFit="1" customWidth="1"/>
    <col min="4" max="4" width="21.25" customWidth="1"/>
    <col min="5" max="6" width="21.75" customWidth="1"/>
    <col min="7" max="7" width="20.125" customWidth="1"/>
    <col min="8" max="8" width="14.125" customWidth="1"/>
    <col min="9" max="9" width="22.625" bestFit="1" customWidth="1"/>
    <col min="10" max="10" width="24.375" customWidth="1"/>
    <col min="11" max="11" width="23.25" bestFit="1" customWidth="1"/>
    <col min="12" max="12" width="24.75" bestFit="1" customWidth="1"/>
    <col min="13" max="13" width="21.5" bestFit="1" customWidth="1"/>
    <col min="14" max="14" width="22.375" customWidth="1"/>
    <col min="15" max="15" width="24.5" bestFit="1" customWidth="1"/>
    <col min="16" max="16" width="14.125" customWidth="1"/>
  </cols>
  <sheetData>
    <row r="1" spans="1:15" ht="23.25" x14ac:dyDescent="0.35">
      <c r="A1" s="16" t="s">
        <v>380</v>
      </c>
      <c r="O1" s="71">
        <v>-0.59999999999999987</v>
      </c>
    </row>
    <row r="2" spans="1:15" x14ac:dyDescent="0.2">
      <c r="A2" s="111"/>
    </row>
    <row r="3" spans="1:15" ht="15.75" thickBot="1" x14ac:dyDescent="0.3">
      <c r="O3" s="176" t="s">
        <v>424</v>
      </c>
    </row>
    <row r="4" spans="1:15" s="68" customFormat="1" ht="42.75" x14ac:dyDescent="0.2">
      <c r="A4" s="67" t="s">
        <v>6</v>
      </c>
      <c r="B4" s="67" t="s">
        <v>343</v>
      </c>
      <c r="C4" s="67" t="s">
        <v>387</v>
      </c>
      <c r="D4" s="66" t="s">
        <v>422</v>
      </c>
      <c r="E4" s="66" t="s">
        <v>423</v>
      </c>
      <c r="F4" s="66" t="s">
        <v>364</v>
      </c>
      <c r="G4" s="67" t="s">
        <v>346</v>
      </c>
      <c r="H4" s="67" t="s">
        <v>350</v>
      </c>
      <c r="I4" s="67" t="s">
        <v>348</v>
      </c>
      <c r="J4" s="67" t="s">
        <v>347</v>
      </c>
      <c r="K4" s="67" t="s">
        <v>381</v>
      </c>
      <c r="L4" s="67" t="s">
        <v>386</v>
      </c>
      <c r="M4" s="66" t="s">
        <v>385</v>
      </c>
      <c r="N4" s="70" t="s">
        <v>349</v>
      </c>
      <c r="O4" s="177" t="s">
        <v>425</v>
      </c>
    </row>
    <row r="5" spans="1:15" ht="15" x14ac:dyDescent="0.25">
      <c r="A5" s="72"/>
      <c r="B5" s="72" t="s">
        <v>7</v>
      </c>
      <c r="C5" s="73">
        <f t="shared" ref="C5:I5" si="0">SUM(C6:C298)</f>
        <v>5533611</v>
      </c>
      <c r="D5" s="74">
        <f t="shared" si="0"/>
        <v>21883844042.145897</v>
      </c>
      <c r="E5" s="74">
        <f>SUM(E6:E298)</f>
        <v>63999999.999999978</v>
      </c>
      <c r="F5" s="74">
        <f>SUM(F6:F298)</f>
        <v>21947844042.145874</v>
      </c>
      <c r="G5" s="73">
        <f t="shared" si="0"/>
        <v>5361103752.8700047</v>
      </c>
      <c r="H5" s="73">
        <f t="shared" si="0"/>
        <v>901529499.78779161</v>
      </c>
      <c r="I5" s="73">
        <f t="shared" si="0"/>
        <v>13240585250.279999</v>
      </c>
      <c r="J5" s="73">
        <f>SUM(J6:J298)</f>
        <v>1944000000.0000002</v>
      </c>
      <c r="K5" s="73">
        <f>SUM(K6:K298)</f>
        <v>6.9849193096160889E-9</v>
      </c>
      <c r="L5" s="73">
        <f>SUM(L6:L298)</f>
        <v>500625539.48810929</v>
      </c>
      <c r="M5" s="74">
        <f>SUM(M6:M298)</f>
        <v>21947844042.425903</v>
      </c>
      <c r="N5" s="69">
        <f>Taulukko13[[#This Row],[Siirtyvät kustannukset yhteensä]]-Taulukko13[[#This Row],[Siirtyvät tulot yhteensä]]</f>
        <v>-0.280029296875</v>
      </c>
      <c r="O5" s="178">
        <f>SUM(O6:O298)</f>
        <v>0.1680094916082453</v>
      </c>
    </row>
    <row r="6" spans="1:15" x14ac:dyDescent="0.2">
      <c r="A6">
        <v>5</v>
      </c>
      <c r="B6" t="s">
        <v>8</v>
      </c>
      <c r="C6" s="64">
        <v>9183</v>
      </c>
      <c r="D6" s="65">
        <v>41393439.469212383</v>
      </c>
      <c r="E6" s="65">
        <v>70362.273358479899</v>
      </c>
      <c r="F6" s="65">
        <f>Taulukko13[[#This Row],[Siirtyvät sote- ja pela-kustannukset (TP21+TP22)]]+Taulukko13[[#This Row],[Siirtyvät verotuskustannukset]]</f>
        <v>41463801.742570862</v>
      </c>
      <c r="G6" s="64">
        <v>17031072.867432587</v>
      </c>
      <c r="H6" s="64">
        <v>951435.648613445</v>
      </c>
      <c r="I6" s="64">
        <v>14596554.100000001</v>
      </c>
      <c r="J6" s="64">
        <v>4604771.9253565799</v>
      </c>
      <c r="K6" s="64">
        <v>-5295498.9968587561</v>
      </c>
      <c r="L6" s="64">
        <v>830785.59897313174</v>
      </c>
      <c r="M6" s="65">
        <f>G6+H6+J6+I6-K6+Taulukko13[[#This Row],[Jälkikäteistarkistuksesta aiheutuva valtionosuuden lisäsiirto]]</f>
        <v>43310119.137234502</v>
      </c>
      <c r="N6" s="69">
        <f>Taulukko13[[#This Row],[Siirtyvät kustannukset yhteensä]]-Taulukko13[[#This Row],[Siirtyvät tulot yhteensä]]</f>
        <v>-1846317.3946636394</v>
      </c>
      <c r="O6" s="179">
        <f>Taulukko13[[#This Row],[Siirtyvien kustannusten ja tulojen erotus]]*$O$1</f>
        <v>1107790.4367981835</v>
      </c>
    </row>
    <row r="7" spans="1:15" x14ac:dyDescent="0.2">
      <c r="A7">
        <v>9</v>
      </c>
      <c r="B7" t="s">
        <v>9</v>
      </c>
      <c r="C7" s="64">
        <v>2447</v>
      </c>
      <c r="D7" s="65">
        <v>11350938.347166825</v>
      </c>
      <c r="E7" s="65">
        <v>18784.375320991203</v>
      </c>
      <c r="F7" s="65">
        <f>Taulukko13[[#This Row],[Siirtyvät sote- ja pela-kustannukset (TP21+TP22)]]+Taulukko13[[#This Row],[Siirtyvät verotuskustannukset]]</f>
        <v>11369722.722487817</v>
      </c>
      <c r="G7" s="64">
        <v>5156578.2172588082</v>
      </c>
      <c r="H7" s="64">
        <v>123793.97402811059</v>
      </c>
      <c r="I7" s="64">
        <v>4026999.64</v>
      </c>
      <c r="J7" s="64">
        <v>1226236.4535686029</v>
      </c>
      <c r="K7" s="64">
        <v>-1460528.1829936667</v>
      </c>
      <c r="L7" s="64">
        <v>221379.98047340231</v>
      </c>
      <c r="M7" s="65">
        <f>G7+H7+J7+I7-K7+Taulukko13[[#This Row],[Jälkikäteistarkistuksesta aiheutuva valtionosuuden lisäsiirto]]</f>
        <v>12215516.448322592</v>
      </c>
      <c r="N7" s="69">
        <f>Taulukko13[[#This Row],[Siirtyvät kustannukset yhteensä]]-Taulukko13[[#This Row],[Siirtyvät tulot yhteensä]]</f>
        <v>-845793.72583477572</v>
      </c>
      <c r="O7" s="179">
        <f>Taulukko13[[#This Row],[Siirtyvien kustannusten ja tulojen erotus]]*$O$1</f>
        <v>507476.23550086532</v>
      </c>
    </row>
    <row r="8" spans="1:15" x14ac:dyDescent="0.2">
      <c r="A8">
        <v>10</v>
      </c>
      <c r="B8" t="s">
        <v>10</v>
      </c>
      <c r="C8" s="64">
        <v>11102</v>
      </c>
      <c r="D8" s="65">
        <v>53313441.683196969</v>
      </c>
      <c r="E8" s="65">
        <v>81996.572992353831</v>
      </c>
      <c r="F8" s="65">
        <f>Taulukko13[[#This Row],[Siirtyvät sote- ja pela-kustannukset (TP21+TP22)]]+Taulukko13[[#This Row],[Siirtyvät verotuskustannukset]]</f>
        <v>53395438.256189324</v>
      </c>
      <c r="G8" s="64">
        <v>21635195.497363612</v>
      </c>
      <c r="H8" s="64">
        <v>1194531.6357840234</v>
      </c>
      <c r="I8" s="64">
        <v>16924295.619999997</v>
      </c>
      <c r="J8" s="64">
        <v>5629357.8782567978</v>
      </c>
      <c r="K8" s="64">
        <v>-6440194.5723112822</v>
      </c>
      <c r="L8" s="64">
        <v>1004397.4430795719</v>
      </c>
      <c r="M8" s="65">
        <f>G8+H8+J8+I8-K8+Taulukko13[[#This Row],[Jälkikäteistarkistuksesta aiheutuva valtionosuuden lisäsiirto]]</f>
        <v>52827972.64679528</v>
      </c>
      <c r="N8" s="69">
        <f>Taulukko13[[#This Row],[Siirtyvät kustannukset yhteensä]]-Taulukko13[[#This Row],[Siirtyvät tulot yhteensä]]</f>
        <v>567465.60939404368</v>
      </c>
      <c r="O8" s="179">
        <f>Taulukko13[[#This Row],[Siirtyvien kustannusten ja tulojen erotus]]*$O$1</f>
        <v>-340479.36563642614</v>
      </c>
    </row>
    <row r="9" spans="1:15" x14ac:dyDescent="0.2">
      <c r="A9">
        <v>16</v>
      </c>
      <c r="B9" t="s">
        <v>11</v>
      </c>
      <c r="C9" s="64">
        <v>8014</v>
      </c>
      <c r="D9" s="65">
        <v>32749933.355106786</v>
      </c>
      <c r="E9" s="65">
        <v>76789.830699019061</v>
      </c>
      <c r="F9" s="65">
        <f>Taulukko13[[#This Row],[Siirtyvät sote- ja pela-kustannukset (TP21+TP22)]]+Taulukko13[[#This Row],[Siirtyvät verotuskustannukset]]</f>
        <v>32826723.185805805</v>
      </c>
      <c r="G9" s="64">
        <v>13820661.920855887</v>
      </c>
      <c r="H9" s="64">
        <v>747225.78412196343</v>
      </c>
      <c r="I9" s="64">
        <v>16221064.800000001</v>
      </c>
      <c r="J9" s="64">
        <v>3321823.4115042505</v>
      </c>
      <c r="K9" s="64">
        <v>-1645097.332930427</v>
      </c>
      <c r="L9" s="64">
        <v>725026.22129703558</v>
      </c>
      <c r="M9" s="65">
        <f>G9+H9+J9+I9-K9+Taulukko13[[#This Row],[Jälkikäteistarkistuksesta aiheutuva valtionosuuden lisäsiirto]]</f>
        <v>36480899.47070957</v>
      </c>
      <c r="N9" s="69">
        <f>Taulukko13[[#This Row],[Siirtyvät kustannukset yhteensä]]-Taulukko13[[#This Row],[Siirtyvät tulot yhteensä]]</f>
        <v>-3654176.2849037647</v>
      </c>
      <c r="O9" s="179">
        <f>Taulukko13[[#This Row],[Siirtyvien kustannusten ja tulojen erotus]]*$O$1</f>
        <v>2192505.7709422582</v>
      </c>
    </row>
    <row r="10" spans="1:15" x14ac:dyDescent="0.2">
      <c r="A10">
        <v>18</v>
      </c>
      <c r="B10" t="s">
        <v>12</v>
      </c>
      <c r="C10" s="64">
        <v>4763</v>
      </c>
      <c r="D10" s="65">
        <v>16944151.064633511</v>
      </c>
      <c r="E10" s="65">
        <v>51344.191099099189</v>
      </c>
      <c r="F10" s="65">
        <f>Taulukko13[[#This Row],[Siirtyvät sote- ja pela-kustannukset (TP21+TP22)]]+Taulukko13[[#This Row],[Siirtyvät verotuskustannukset]]</f>
        <v>16995495.255732611</v>
      </c>
      <c r="G10" s="64">
        <v>2179862.3916982608</v>
      </c>
      <c r="H10" s="64">
        <v>505791.13551359379</v>
      </c>
      <c r="I10" s="64">
        <v>10839762.65</v>
      </c>
      <c r="J10" s="64">
        <v>1945984.3257119369</v>
      </c>
      <c r="K10" s="64">
        <v>-332778.38320859458</v>
      </c>
      <c r="L10" s="64">
        <v>430908.39681030455</v>
      </c>
      <c r="M10" s="65">
        <f>G10+H10+J10+I10-K10+Taulukko13[[#This Row],[Jälkikäteistarkistuksesta aiheutuva valtionosuuden lisäsiirto]]</f>
        <v>16235087.282942692</v>
      </c>
      <c r="N10" s="69">
        <f>Taulukko13[[#This Row],[Siirtyvät kustannukset yhteensä]]-Taulukko13[[#This Row],[Siirtyvät tulot yhteensä]]</f>
        <v>760407.972789919</v>
      </c>
      <c r="O10" s="179">
        <f>Taulukko13[[#This Row],[Siirtyvien kustannusten ja tulojen erotus]]*$O$1</f>
        <v>-456244.78367395129</v>
      </c>
    </row>
    <row r="11" spans="1:15" x14ac:dyDescent="0.2">
      <c r="A11">
        <v>19</v>
      </c>
      <c r="B11" t="s">
        <v>13</v>
      </c>
      <c r="C11" s="64">
        <v>3965</v>
      </c>
      <c r="D11" s="65">
        <v>13840550.499531865</v>
      </c>
      <c r="E11" s="65">
        <v>38256.610081219143</v>
      </c>
      <c r="F11" s="65">
        <f>Taulukko13[[#This Row],[Siirtyvät sote- ja pela-kustannukset (TP21+TP22)]]+Taulukko13[[#This Row],[Siirtyvät verotuskustannukset]]</f>
        <v>13878807.109613085</v>
      </c>
      <c r="G11" s="64">
        <v>2242519.5070708208</v>
      </c>
      <c r="H11" s="64">
        <v>270949.19183127221</v>
      </c>
      <c r="I11" s="64">
        <v>8182634.71</v>
      </c>
      <c r="J11" s="64">
        <v>1573100.269409501</v>
      </c>
      <c r="K11" s="64">
        <v>-644766.16593857575</v>
      </c>
      <c r="L11" s="64">
        <v>358713.37252841855</v>
      </c>
      <c r="M11" s="65">
        <f>G11+H11+J11+I11-K11+Taulukko13[[#This Row],[Jälkikäteistarkistuksesta aiheutuva valtionosuuden lisäsiirto]]</f>
        <v>13272683.216778588</v>
      </c>
      <c r="N11" s="69">
        <f>Taulukko13[[#This Row],[Siirtyvät kustannukset yhteensä]]-Taulukko13[[#This Row],[Siirtyvät tulot yhteensä]]</f>
        <v>606123.89283449762</v>
      </c>
      <c r="O11" s="179">
        <f>Taulukko13[[#This Row],[Siirtyvien kustannusten ja tulojen erotus]]*$O$1</f>
        <v>-363674.33570069849</v>
      </c>
    </row>
    <row r="12" spans="1:15" x14ac:dyDescent="0.2">
      <c r="A12">
        <v>20</v>
      </c>
      <c r="B12" t="s">
        <v>14</v>
      </c>
      <c r="C12" s="64">
        <v>16473</v>
      </c>
      <c r="D12" s="65">
        <v>66359105.784670331</v>
      </c>
      <c r="E12" s="65">
        <v>158962.77728469568</v>
      </c>
      <c r="F12" s="65">
        <f>Taulukko13[[#This Row],[Siirtyvät sote- ja pela-kustannukset (TP21+TP22)]]+Taulukko13[[#This Row],[Siirtyvät verotuskustannukset]]</f>
        <v>66518068.561955027</v>
      </c>
      <c r="G12" s="64">
        <v>15352955.380463967</v>
      </c>
      <c r="H12" s="64">
        <v>801161.04858806776</v>
      </c>
      <c r="I12" s="64">
        <v>34324930.159999996</v>
      </c>
      <c r="J12" s="64">
        <v>6462012.6143403156</v>
      </c>
      <c r="K12" s="64">
        <v>-3441101.4660751279</v>
      </c>
      <c r="L12" s="64">
        <v>1490311.5726760752</v>
      </c>
      <c r="M12" s="65">
        <f>G12+H12+J12+I12-K12+Taulukko13[[#This Row],[Jälkikäteistarkistuksesta aiheutuva valtionosuuden lisäsiirto]]</f>
        <v>61872472.242143549</v>
      </c>
      <c r="N12" s="69">
        <f>Taulukko13[[#This Row],[Siirtyvät kustannukset yhteensä]]-Taulukko13[[#This Row],[Siirtyvät tulot yhteensä]]</f>
        <v>4645596.3198114783</v>
      </c>
      <c r="O12" s="179">
        <f>Taulukko13[[#This Row],[Siirtyvien kustannusten ja tulojen erotus]]*$O$1</f>
        <v>-2787357.7918868861</v>
      </c>
    </row>
    <row r="13" spans="1:15" x14ac:dyDescent="0.2">
      <c r="A13">
        <v>46</v>
      </c>
      <c r="B13" t="s">
        <v>15</v>
      </c>
      <c r="C13" s="64">
        <v>1341</v>
      </c>
      <c r="D13" s="65">
        <v>6737835.0169957737</v>
      </c>
      <c r="E13" s="65">
        <v>10540.148376869303</v>
      </c>
      <c r="F13" s="65">
        <f>Taulukko13[[#This Row],[Siirtyvät sote- ja pela-kustannukset (TP21+TP22)]]+Taulukko13[[#This Row],[Siirtyvät verotuskustannukset]]</f>
        <v>6748375.1653726427</v>
      </c>
      <c r="G13" s="64">
        <v>3568817.8934533498</v>
      </c>
      <c r="H13" s="64">
        <v>253353.58981916402</v>
      </c>
      <c r="I13" s="64">
        <v>2075708.7199999997</v>
      </c>
      <c r="J13" s="64">
        <v>701815.84439912078</v>
      </c>
      <c r="K13" s="64">
        <v>-671159.82273345289</v>
      </c>
      <c r="L13" s="64">
        <v>121320.20997745504</v>
      </c>
      <c r="M13" s="65">
        <f>G13+H13+J13+I13-K13+Taulukko13[[#This Row],[Jälkikäteistarkistuksesta aiheutuva valtionosuuden lisäsiirto]]</f>
        <v>7392176.0803825427</v>
      </c>
      <c r="N13" s="69">
        <f>Taulukko13[[#This Row],[Siirtyvät kustannukset yhteensä]]-Taulukko13[[#This Row],[Siirtyvät tulot yhteensä]]</f>
        <v>-643800.9150099</v>
      </c>
      <c r="O13" s="179">
        <f>Taulukko13[[#This Row],[Siirtyvien kustannusten ja tulojen erotus]]*$O$1</f>
        <v>386280.54900593992</v>
      </c>
    </row>
    <row r="14" spans="1:15" x14ac:dyDescent="0.2">
      <c r="A14">
        <v>47</v>
      </c>
      <c r="B14" t="s">
        <v>16</v>
      </c>
      <c r="C14" s="64">
        <v>1811</v>
      </c>
      <c r="D14" s="65">
        <v>9899184.2265558913</v>
      </c>
      <c r="E14" s="65">
        <v>15512.803654707308</v>
      </c>
      <c r="F14" s="65">
        <f>Taulukko13[[#This Row],[Siirtyvät sote- ja pela-kustannukset (TP21+TP22)]]+Taulukko13[[#This Row],[Siirtyvät verotuskustannukset]]</f>
        <v>9914697.0302105993</v>
      </c>
      <c r="G14" s="64">
        <v>4376127.0890675681</v>
      </c>
      <c r="H14" s="64">
        <v>276292.19656471454</v>
      </c>
      <c r="I14" s="64">
        <v>3151580.4500000007</v>
      </c>
      <c r="J14" s="64">
        <v>903082.79052061611</v>
      </c>
      <c r="K14" s="64">
        <v>-830189.91901177377</v>
      </c>
      <c r="L14" s="64">
        <v>163841.0889404706</v>
      </c>
      <c r="M14" s="65">
        <f>G14+H14+J14+I14-K14+Taulukko13[[#This Row],[Jälkikäteistarkistuksesta aiheutuva valtionosuuden lisäsiirto]]</f>
        <v>9701113.5341051444</v>
      </c>
      <c r="N14" s="69">
        <f>Taulukko13[[#This Row],[Siirtyvät kustannukset yhteensä]]-Taulukko13[[#This Row],[Siirtyvät tulot yhteensä]]</f>
        <v>213583.49610545486</v>
      </c>
      <c r="O14" s="179">
        <f>Taulukko13[[#This Row],[Siirtyvien kustannusten ja tulojen erotus]]*$O$1</f>
        <v>-128150.09766327289</v>
      </c>
    </row>
    <row r="15" spans="1:15" x14ac:dyDescent="0.2">
      <c r="A15">
        <v>49</v>
      </c>
      <c r="B15" t="s">
        <v>17</v>
      </c>
      <c r="C15" s="64">
        <v>305274</v>
      </c>
      <c r="D15" s="65">
        <v>892458679.71684003</v>
      </c>
      <c r="E15" s="65">
        <v>4981687.5191606544</v>
      </c>
      <c r="F15" s="65">
        <f>Taulukko13[[#This Row],[Siirtyvät sote- ja pela-kustannukset (TP21+TP22)]]+Taulukko13[[#This Row],[Siirtyvät verotuskustannukset]]</f>
        <v>897440367.23600066</v>
      </c>
      <c r="G15" s="64">
        <v>26844831.942121774</v>
      </c>
      <c r="H15" s="64">
        <v>67289767.354851723</v>
      </c>
      <c r="I15" s="64">
        <v>1033516428.66</v>
      </c>
      <c r="J15" s="64">
        <v>68483579.902044415</v>
      </c>
      <c r="K15" s="64">
        <v>132384593.36412215</v>
      </c>
      <c r="L15" s="64">
        <v>27618125.116075773</v>
      </c>
      <c r="M15" s="65">
        <f>G15+H15+J15+I15-K15+Taulukko13[[#This Row],[Jälkikäteistarkistuksesta aiheutuva valtionosuuden lisäsiirto]]</f>
        <v>1091368139.6109715</v>
      </c>
      <c r="N15" s="69">
        <f>Taulukko13[[#This Row],[Siirtyvät kustannukset yhteensä]]-Taulukko13[[#This Row],[Siirtyvät tulot yhteensä]]</f>
        <v>-193927772.37497079</v>
      </c>
      <c r="O15" s="179">
        <f>Taulukko13[[#This Row],[Siirtyvien kustannusten ja tulojen erotus]]*$O$1</f>
        <v>116356663.42498244</v>
      </c>
    </row>
    <row r="16" spans="1:15" x14ac:dyDescent="0.2">
      <c r="A16">
        <v>50</v>
      </c>
      <c r="B16" t="s">
        <v>18</v>
      </c>
      <c r="C16" s="64">
        <v>11276</v>
      </c>
      <c r="D16" s="65">
        <v>48560288.777287982</v>
      </c>
      <c r="E16" s="65">
        <v>112954.77971474965</v>
      </c>
      <c r="F16" s="65">
        <f>Taulukko13[[#This Row],[Siirtyvät sote- ja pela-kustannukset (TP21+TP22)]]+Taulukko13[[#This Row],[Siirtyvät verotuskustannukset]]</f>
        <v>48673243.557002731</v>
      </c>
      <c r="G16" s="64">
        <v>14978303.982425444</v>
      </c>
      <c r="H16" s="64">
        <v>1087490.8746034196</v>
      </c>
      <c r="I16" s="64">
        <v>23872188.130000003</v>
      </c>
      <c r="J16" s="64">
        <v>4781420.2530123517</v>
      </c>
      <c r="K16" s="64">
        <v>-1428089.3212359773</v>
      </c>
      <c r="L16" s="64">
        <v>1020139.2152914117</v>
      </c>
      <c r="M16" s="65">
        <f>G16+H16+J16+I16-K16+Taulukko13[[#This Row],[Jälkikäteistarkistuksesta aiheutuva valtionosuuden lisäsiirto]]</f>
        <v>47167631.776568606</v>
      </c>
      <c r="N16" s="69">
        <f>Taulukko13[[#This Row],[Siirtyvät kustannukset yhteensä]]-Taulukko13[[#This Row],[Siirtyvät tulot yhteensä]]</f>
        <v>1505611.7804341242</v>
      </c>
      <c r="O16" s="179">
        <f>Taulukko13[[#This Row],[Siirtyvien kustannusten ja tulojen erotus]]*$O$1</f>
        <v>-903367.06826047425</v>
      </c>
    </row>
    <row r="17" spans="1:15" x14ac:dyDescent="0.2">
      <c r="A17">
        <v>51</v>
      </c>
      <c r="B17" t="s">
        <v>19</v>
      </c>
      <c r="C17" s="64">
        <v>9211</v>
      </c>
      <c r="D17" s="65">
        <v>41680487.307480231</v>
      </c>
      <c r="E17" s="65">
        <v>101636.50489958101</v>
      </c>
      <c r="F17" s="65">
        <f>Taulukko13[[#This Row],[Siirtyvät sote- ja pela-kustannukset (TP21+TP22)]]+Taulukko13[[#This Row],[Siirtyvät verotuskustannukset]]</f>
        <v>41782123.812379815</v>
      </c>
      <c r="G17" s="64">
        <v>7915115.9378175717</v>
      </c>
      <c r="H17" s="64">
        <v>992651.14321409352</v>
      </c>
      <c r="I17" s="64">
        <v>21466022.530000001</v>
      </c>
      <c r="J17" s="64">
        <v>4080037.3394414457</v>
      </c>
      <c r="K17" s="64">
        <v>330845.54633360571</v>
      </c>
      <c r="L17" s="64">
        <v>833318.7577198646</v>
      </c>
      <c r="M17" s="65">
        <f>G17+H17+J17+I17-K17+Taulukko13[[#This Row],[Jälkikäteistarkistuksesta aiheutuva valtionosuuden lisäsiirto]]</f>
        <v>34956300.161859378</v>
      </c>
      <c r="N17" s="69">
        <f>Taulukko13[[#This Row],[Siirtyvät kustannukset yhteensä]]-Taulukko13[[#This Row],[Siirtyvät tulot yhteensä]]</f>
        <v>6825823.6505204365</v>
      </c>
      <c r="O17" s="179">
        <f>Taulukko13[[#This Row],[Siirtyvien kustannusten ja tulojen erotus]]*$O$1</f>
        <v>-4095494.1903122608</v>
      </c>
    </row>
    <row r="18" spans="1:15" x14ac:dyDescent="0.2">
      <c r="A18">
        <v>52</v>
      </c>
      <c r="B18" t="s">
        <v>20</v>
      </c>
      <c r="C18" s="64">
        <v>2346</v>
      </c>
      <c r="D18" s="65">
        <v>11077230.207172638</v>
      </c>
      <c r="E18" s="65">
        <v>18441.092060559771</v>
      </c>
      <c r="F18" s="65">
        <f>Taulukko13[[#This Row],[Siirtyvät sote- ja pela-kustannukset (TP21+TP22)]]+Taulukko13[[#This Row],[Siirtyvät verotuskustannukset]]</f>
        <v>11095671.299233198</v>
      </c>
      <c r="G18" s="64">
        <v>5083854.7315053362</v>
      </c>
      <c r="H18" s="64">
        <v>308721.92557813099</v>
      </c>
      <c r="I18" s="64">
        <v>3766216.1999999997</v>
      </c>
      <c r="J18" s="64">
        <v>1274358.835871812</v>
      </c>
      <c r="K18" s="64">
        <v>-1176267.123989108</v>
      </c>
      <c r="L18" s="64">
        <v>212242.51499411598</v>
      </c>
      <c r="M18" s="65">
        <f>G18+H18+J18+I18-K18+Taulukko13[[#This Row],[Jälkikäteistarkistuksesta aiheutuva valtionosuuden lisäsiirto]]</f>
        <v>11821661.331938503</v>
      </c>
      <c r="N18" s="69">
        <f>Taulukko13[[#This Row],[Siirtyvät kustannukset yhteensä]]-Taulukko13[[#This Row],[Siirtyvät tulot yhteensä]]</f>
        <v>-725990.03270530514</v>
      </c>
      <c r="O18" s="179">
        <f>Taulukko13[[#This Row],[Siirtyvien kustannusten ja tulojen erotus]]*$O$1</f>
        <v>435594.01962318301</v>
      </c>
    </row>
    <row r="19" spans="1:15" x14ac:dyDescent="0.2">
      <c r="A19">
        <v>61</v>
      </c>
      <c r="B19" t="s">
        <v>21</v>
      </c>
      <c r="C19" s="64">
        <v>16459</v>
      </c>
      <c r="D19" s="65">
        <v>75133815.759636909</v>
      </c>
      <c r="E19" s="65">
        <v>155346.09306969203</v>
      </c>
      <c r="F19" s="65">
        <f>Taulukko13[[#This Row],[Siirtyvät sote- ja pela-kustannukset (TP21+TP22)]]+Taulukko13[[#This Row],[Siirtyvät verotuskustannukset]]</f>
        <v>75289161.852706596</v>
      </c>
      <c r="G19" s="64">
        <v>29360643.818721361</v>
      </c>
      <c r="H19" s="64">
        <v>2060576.5738483677</v>
      </c>
      <c r="I19" s="64">
        <v>32266333.959999997</v>
      </c>
      <c r="J19" s="64">
        <v>6839166.1330739111</v>
      </c>
      <c r="K19" s="64">
        <v>-4403121.406217427</v>
      </c>
      <c r="L19" s="64">
        <v>1489044.993302709</v>
      </c>
      <c r="M19" s="65">
        <f>G19+H19+J19+I19-K19+Taulukko13[[#This Row],[Jälkikäteistarkistuksesta aiheutuva valtionosuuden lisäsiirto]]</f>
        <v>76418886.885163769</v>
      </c>
      <c r="N19" s="69">
        <f>Taulukko13[[#This Row],[Siirtyvät kustannukset yhteensä]]-Taulukko13[[#This Row],[Siirtyvät tulot yhteensä]]</f>
        <v>-1129725.0324571729</v>
      </c>
      <c r="O19" s="179">
        <f>Taulukko13[[#This Row],[Siirtyvien kustannusten ja tulojen erotus]]*$O$1</f>
        <v>677835.01947430358</v>
      </c>
    </row>
    <row r="20" spans="1:15" x14ac:dyDescent="0.2">
      <c r="A20">
        <v>69</v>
      </c>
      <c r="B20" t="s">
        <v>22</v>
      </c>
      <c r="C20" s="64">
        <v>6687</v>
      </c>
      <c r="D20" s="65">
        <v>33765442.348487929</v>
      </c>
      <c r="E20" s="65">
        <v>54438.527971177806</v>
      </c>
      <c r="F20" s="65">
        <f>Taulukko13[[#This Row],[Siirtyvät sote- ja pela-kustannukset (TP21+TP22)]]+Taulukko13[[#This Row],[Siirtyvät verotuskustannukset]]</f>
        <v>33819880.876459107</v>
      </c>
      <c r="G20" s="64">
        <v>11617939.346811287</v>
      </c>
      <c r="H20" s="64">
        <v>635099.04426830634</v>
      </c>
      <c r="I20" s="64">
        <v>11394212.040000001</v>
      </c>
      <c r="J20" s="64">
        <v>3112628.242060496</v>
      </c>
      <c r="K20" s="64">
        <v>-3421061.9946365235</v>
      </c>
      <c r="L20" s="64">
        <v>604972.59069294692</v>
      </c>
      <c r="M20" s="65">
        <f>G20+H20+J20+I20-K20+Taulukko13[[#This Row],[Jälkikäteistarkistuksesta aiheutuva valtionosuuden lisäsiirto]]</f>
        <v>30785913.258469563</v>
      </c>
      <c r="N20" s="69">
        <f>Taulukko13[[#This Row],[Siirtyvät kustannukset yhteensä]]-Taulukko13[[#This Row],[Siirtyvät tulot yhteensä]]</f>
        <v>3033967.6179895438</v>
      </c>
      <c r="O20" s="179">
        <f>Taulukko13[[#This Row],[Siirtyvien kustannusten ja tulojen erotus]]*$O$1</f>
        <v>-1820380.5707937258</v>
      </c>
    </row>
    <row r="21" spans="1:15" x14ac:dyDescent="0.2">
      <c r="A21">
        <v>71</v>
      </c>
      <c r="B21" t="s">
        <v>23</v>
      </c>
      <c r="C21" s="64">
        <v>6591</v>
      </c>
      <c r="D21" s="65">
        <v>30979028.414139323</v>
      </c>
      <c r="E21" s="65">
        <v>50574.403348965287</v>
      </c>
      <c r="F21" s="65">
        <f>Taulukko13[[#This Row],[Siirtyvät sote- ja pela-kustannukset (TP21+TP22)]]+Taulukko13[[#This Row],[Siirtyvät verotuskustannukset]]</f>
        <v>31029602.817488287</v>
      </c>
      <c r="G21" s="64">
        <v>11993128.498569369</v>
      </c>
      <c r="H21" s="64">
        <v>591813.90839499515</v>
      </c>
      <c r="I21" s="64">
        <v>10583639.460000001</v>
      </c>
      <c r="J21" s="64">
        <v>3056883.1867675995</v>
      </c>
      <c r="K21" s="64">
        <v>-3695149.0992096304</v>
      </c>
      <c r="L21" s="64">
        <v>596287.47498986288</v>
      </c>
      <c r="M21" s="65">
        <f>G21+H21+J21+I21-K21+Taulukko13[[#This Row],[Jälkikäteistarkistuksesta aiheutuva valtionosuuden lisäsiirto]]</f>
        <v>30516901.627931457</v>
      </c>
      <c r="N21" s="69">
        <f>Taulukko13[[#This Row],[Siirtyvät kustannukset yhteensä]]-Taulukko13[[#This Row],[Siirtyvät tulot yhteensä]]</f>
        <v>512701.18955682963</v>
      </c>
      <c r="O21" s="179">
        <f>Taulukko13[[#This Row],[Siirtyvien kustannusten ja tulojen erotus]]*$O$1</f>
        <v>-307620.71373409772</v>
      </c>
    </row>
    <row r="22" spans="1:15" x14ac:dyDescent="0.2">
      <c r="A22">
        <v>72</v>
      </c>
      <c r="B22" t="s">
        <v>24</v>
      </c>
      <c r="C22" s="64">
        <v>960</v>
      </c>
      <c r="D22" s="65">
        <v>4969925.8046679525</v>
      </c>
      <c r="E22" s="65">
        <v>9620.7506658232196</v>
      </c>
      <c r="F22" s="65">
        <f>Taulukko13[[#This Row],[Siirtyvät sote- ja pela-kustannukset (TP21+TP22)]]+Taulukko13[[#This Row],[Siirtyvät verotuskustannukset]]</f>
        <v>4979546.5553337755</v>
      </c>
      <c r="G22" s="64">
        <v>1904545.2628569978</v>
      </c>
      <c r="H22" s="64">
        <v>53059.338404110546</v>
      </c>
      <c r="I22" s="64">
        <v>2072843.1600000001</v>
      </c>
      <c r="J22" s="64">
        <v>391496.22208573704</v>
      </c>
      <c r="K22" s="64">
        <v>-184462.39312652545</v>
      </c>
      <c r="L22" s="64">
        <v>86851.157030840302</v>
      </c>
      <c r="M22" s="65">
        <f>G22+H22+J22+I22-K22+Taulukko13[[#This Row],[Jälkikäteistarkistuksesta aiheutuva valtionosuuden lisäsiirto]]</f>
        <v>4693257.5335042113</v>
      </c>
      <c r="N22" s="69">
        <f>Taulukko13[[#This Row],[Siirtyvät kustannukset yhteensä]]-Taulukko13[[#This Row],[Siirtyvät tulot yhteensä]]</f>
        <v>286289.02182956412</v>
      </c>
      <c r="O22" s="179">
        <f>Taulukko13[[#This Row],[Siirtyvien kustannusten ja tulojen erotus]]*$O$1</f>
        <v>-171773.41309773843</v>
      </c>
    </row>
    <row r="23" spans="1:15" x14ac:dyDescent="0.2">
      <c r="A23">
        <v>74</v>
      </c>
      <c r="B23" t="s">
        <v>25</v>
      </c>
      <c r="C23" s="64">
        <v>1052</v>
      </c>
      <c r="D23" s="65">
        <v>5540447.2011170918</v>
      </c>
      <c r="E23" s="65">
        <v>8168.6121566834181</v>
      </c>
      <c r="F23" s="65">
        <f>Taulukko13[[#This Row],[Siirtyvät sote- ja pela-kustannukset (TP21+TP22)]]+Taulukko13[[#This Row],[Siirtyvät verotuskustannukset]]</f>
        <v>5548615.8132737754</v>
      </c>
      <c r="G23" s="64">
        <v>2729035.5246011144</v>
      </c>
      <c r="H23" s="64">
        <v>169851.58357211924</v>
      </c>
      <c r="I23" s="64">
        <v>1635171.08</v>
      </c>
      <c r="J23" s="64">
        <v>620480.17281413835</v>
      </c>
      <c r="K23" s="64">
        <v>-635779.06689211621</v>
      </c>
      <c r="L23" s="64">
        <v>95174.392912962488</v>
      </c>
      <c r="M23" s="65">
        <f>G23+H23+J23+I23-K23+Taulukko13[[#This Row],[Jälkikäteistarkistuksesta aiheutuva valtionosuuden lisäsiirto]]</f>
        <v>5885491.8207924506</v>
      </c>
      <c r="N23" s="69">
        <f>Taulukko13[[#This Row],[Siirtyvät kustannukset yhteensä]]-Taulukko13[[#This Row],[Siirtyvät tulot yhteensä]]</f>
        <v>-336876.00751867518</v>
      </c>
      <c r="O23" s="179">
        <f>Taulukko13[[#This Row],[Siirtyvien kustannusten ja tulojen erotus]]*$O$1</f>
        <v>202125.60451120505</v>
      </c>
    </row>
    <row r="24" spans="1:15" x14ac:dyDescent="0.2">
      <c r="A24">
        <v>75</v>
      </c>
      <c r="B24" t="s">
        <v>26</v>
      </c>
      <c r="C24" s="64">
        <v>19549</v>
      </c>
      <c r="D24" s="65">
        <v>97215020.72095117</v>
      </c>
      <c r="E24" s="65">
        <v>229868.78841746799</v>
      </c>
      <c r="F24" s="65">
        <f>Taulukko13[[#This Row],[Siirtyvät sote- ja pela-kustannukset (TP21+TP22)]]+Taulukko13[[#This Row],[Siirtyvät verotuskustannukset]]</f>
        <v>97444889.509368643</v>
      </c>
      <c r="G24" s="64">
        <v>31910027.502460785</v>
      </c>
      <c r="H24" s="64">
        <v>6639530.4584200941</v>
      </c>
      <c r="I24" s="64">
        <v>44154700.530000001</v>
      </c>
      <c r="J24" s="64">
        <v>7506814.4456494143</v>
      </c>
      <c r="K24" s="64">
        <v>1264828.7735206392</v>
      </c>
      <c r="L24" s="64">
        <v>1768597.154995726</v>
      </c>
      <c r="M24" s="65">
        <f>G24+H24+J24+I24-K24+Taulukko13[[#This Row],[Jälkikäteistarkistuksesta aiheutuva valtionosuuden lisäsiirto]]</f>
        <v>90714841.318005383</v>
      </c>
      <c r="N24" s="69">
        <f>Taulukko13[[#This Row],[Siirtyvät kustannukset yhteensä]]-Taulukko13[[#This Row],[Siirtyvät tulot yhteensä]]</f>
        <v>6730048.1913632601</v>
      </c>
      <c r="O24" s="179">
        <f>Taulukko13[[#This Row],[Siirtyvien kustannusten ja tulojen erotus]]*$O$1</f>
        <v>-4038028.9148179553</v>
      </c>
    </row>
    <row r="25" spans="1:15" x14ac:dyDescent="0.2">
      <c r="A25">
        <v>77</v>
      </c>
      <c r="B25" t="s">
        <v>27</v>
      </c>
      <c r="C25" s="64">
        <v>4601</v>
      </c>
      <c r="D25" s="65">
        <v>24394850.997294739</v>
      </c>
      <c r="E25" s="65">
        <v>35897.344439930639</v>
      </c>
      <c r="F25" s="65">
        <f>Taulukko13[[#This Row],[Siirtyvät sote- ja pela-kustannukset (TP21+TP22)]]+Taulukko13[[#This Row],[Siirtyvät verotuskustannukset]]</f>
        <v>24430748.34173467</v>
      </c>
      <c r="G25" s="64">
        <v>10287979.037627243</v>
      </c>
      <c r="H25" s="64">
        <v>434450.67206573614</v>
      </c>
      <c r="I25" s="64">
        <v>7497805.0199999996</v>
      </c>
      <c r="J25" s="64">
        <v>2460356.6030654614</v>
      </c>
      <c r="K25" s="64">
        <v>-2646384.5613471586</v>
      </c>
      <c r="L25" s="64">
        <v>416252.2640613502</v>
      </c>
      <c r="M25" s="65">
        <f>G25+H25+J25+I25-K25+Taulukko13[[#This Row],[Jälkikäteistarkistuksesta aiheutuva valtionosuuden lisäsiirto]]</f>
        <v>23743228.158166949</v>
      </c>
      <c r="N25" s="69">
        <f>Taulukko13[[#This Row],[Siirtyvät kustannukset yhteensä]]-Taulukko13[[#This Row],[Siirtyvät tulot yhteensä]]</f>
        <v>687520.1835677214</v>
      </c>
      <c r="O25" s="179">
        <f>Taulukko13[[#This Row],[Siirtyvien kustannusten ja tulojen erotus]]*$O$1</f>
        <v>-412512.11014063272</v>
      </c>
    </row>
    <row r="26" spans="1:15" x14ac:dyDescent="0.2">
      <c r="A26">
        <v>78</v>
      </c>
      <c r="B26" t="s">
        <v>28</v>
      </c>
      <c r="C26" s="64">
        <v>7832</v>
      </c>
      <c r="D26" s="65">
        <v>38812612.038636856</v>
      </c>
      <c r="E26" s="65">
        <v>97076.361407268196</v>
      </c>
      <c r="F26" s="65">
        <f>Taulukko13[[#This Row],[Siirtyvät sote- ja pela-kustannukset (TP21+TP22)]]+Taulukko13[[#This Row],[Siirtyvät verotuskustannukset]]</f>
        <v>38909688.400044121</v>
      </c>
      <c r="G26" s="64">
        <v>11097765.271144416</v>
      </c>
      <c r="H26" s="64">
        <v>1709599.4196974835</v>
      </c>
      <c r="I26" s="64">
        <v>19741416.870000005</v>
      </c>
      <c r="J26" s="64">
        <v>2842539.4999540825</v>
      </c>
      <c r="K26" s="64">
        <v>975178.91923836921</v>
      </c>
      <c r="L26" s="64">
        <v>708560.68944327207</v>
      </c>
      <c r="M26" s="65">
        <f>G26+H26+J26+I26-K26+Taulukko13[[#This Row],[Jälkikäteistarkistuksesta aiheutuva valtionosuuden lisäsiirto]]</f>
        <v>35124702.831000894</v>
      </c>
      <c r="N26" s="69">
        <f>Taulukko13[[#This Row],[Siirtyvät kustannukset yhteensä]]-Taulukko13[[#This Row],[Siirtyvät tulot yhteensä]]</f>
        <v>3784985.5690432265</v>
      </c>
      <c r="O26" s="179">
        <f>Taulukko13[[#This Row],[Siirtyvien kustannusten ja tulojen erotus]]*$O$1</f>
        <v>-2270991.3414259353</v>
      </c>
    </row>
    <row r="27" spans="1:15" x14ac:dyDescent="0.2">
      <c r="A27">
        <v>79</v>
      </c>
      <c r="B27" t="s">
        <v>29</v>
      </c>
      <c r="C27" s="64">
        <v>6753</v>
      </c>
      <c r="D27" s="65">
        <v>33892727.149690002</v>
      </c>
      <c r="E27" s="65">
        <v>83829.567849080413</v>
      </c>
      <c r="F27" s="65">
        <f>Taulukko13[[#This Row],[Siirtyvät sote- ja pela-kustannukset (TP21+TP22)]]+Taulukko13[[#This Row],[Siirtyvät verotuskustannukset]]</f>
        <v>33976556.717539079</v>
      </c>
      <c r="G27" s="64">
        <v>11370384.976055356</v>
      </c>
      <c r="H27" s="64">
        <v>3682835.1845357604</v>
      </c>
      <c r="I27" s="64">
        <v>14841029.939999999</v>
      </c>
      <c r="J27" s="64">
        <v>2527863.0506040272</v>
      </c>
      <c r="K27" s="64">
        <v>814219.63212843298</v>
      </c>
      <c r="L27" s="64">
        <v>610943.60773881723</v>
      </c>
      <c r="M27" s="65">
        <f>G27+H27+J27+I27-K27+Taulukko13[[#This Row],[Jälkikäteistarkistuksesta aiheutuva valtionosuuden lisäsiirto]]</f>
        <v>32218837.126805533</v>
      </c>
      <c r="N27" s="69">
        <f>Taulukko13[[#This Row],[Siirtyvät kustannukset yhteensä]]-Taulukko13[[#This Row],[Siirtyvät tulot yhteensä]]</f>
        <v>1757719.5907335468</v>
      </c>
      <c r="O27" s="179">
        <f>Taulukko13[[#This Row],[Siirtyvien kustannusten ja tulojen erotus]]*$O$1</f>
        <v>-1054631.7544401279</v>
      </c>
    </row>
    <row r="28" spans="1:15" x14ac:dyDescent="0.2">
      <c r="A28">
        <v>81</v>
      </c>
      <c r="B28" t="s">
        <v>30</v>
      </c>
      <c r="C28" s="64">
        <v>2574</v>
      </c>
      <c r="D28" s="65">
        <v>14682893.616672503</v>
      </c>
      <c r="E28" s="65">
        <v>21541.062866524451</v>
      </c>
      <c r="F28" s="65">
        <f>Taulukko13[[#This Row],[Siirtyvät sote- ja pela-kustannukset (TP21+TP22)]]+Taulukko13[[#This Row],[Siirtyvät verotuskustannukset]]</f>
        <v>14704434.679539027</v>
      </c>
      <c r="G28" s="64">
        <v>6826585.7778755147</v>
      </c>
      <c r="H28" s="64">
        <v>547382.47776270355</v>
      </c>
      <c r="I28" s="64">
        <v>4212557.88</v>
      </c>
      <c r="J28" s="64">
        <v>1480883.1455976253</v>
      </c>
      <c r="K28" s="64">
        <v>-1168963.4110535933</v>
      </c>
      <c r="L28" s="64">
        <v>232869.66478894054</v>
      </c>
      <c r="M28" s="65">
        <f>G28+H28+J28+I28-K28+Taulukko13[[#This Row],[Jälkikäteistarkistuksesta aiheutuva valtionosuuden lisäsiirto]]</f>
        <v>14469242.357078379</v>
      </c>
      <c r="N28" s="69">
        <f>Taulukko13[[#This Row],[Siirtyvät kustannukset yhteensä]]-Taulukko13[[#This Row],[Siirtyvät tulot yhteensä]]</f>
        <v>235192.32246064767</v>
      </c>
      <c r="O28" s="179">
        <f>Taulukko13[[#This Row],[Siirtyvien kustannusten ja tulojen erotus]]*$O$1</f>
        <v>-141115.39347638856</v>
      </c>
    </row>
    <row r="29" spans="1:15" x14ac:dyDescent="0.2">
      <c r="A29">
        <v>82</v>
      </c>
      <c r="B29" t="s">
        <v>31</v>
      </c>
      <c r="C29" s="64">
        <v>9359</v>
      </c>
      <c r="D29" s="65">
        <v>31762215.284153655</v>
      </c>
      <c r="E29" s="65">
        <v>104347.85033740819</v>
      </c>
      <c r="F29" s="65">
        <f>Taulukko13[[#This Row],[Siirtyvät sote- ja pela-kustannukset (TP21+TP22)]]+Taulukko13[[#This Row],[Siirtyvät verotuskustannukset]]</f>
        <v>31866563.134491064</v>
      </c>
      <c r="G29" s="64">
        <v>5793496.3318549842</v>
      </c>
      <c r="H29" s="64">
        <v>641159.84678947972</v>
      </c>
      <c r="I29" s="64">
        <v>22416641.300000001</v>
      </c>
      <c r="J29" s="64">
        <v>3300736.1302879015</v>
      </c>
      <c r="K29" s="64">
        <v>-30750.047210129858</v>
      </c>
      <c r="L29" s="64">
        <v>846708.31109545252</v>
      </c>
      <c r="M29" s="65">
        <f>G29+H29+J29+I29-K29+Taulukko13[[#This Row],[Jälkikäteistarkistuksesta aiheutuva valtionosuuden lisäsiirto]]</f>
        <v>33029491.967237949</v>
      </c>
      <c r="N29" s="69">
        <f>Taulukko13[[#This Row],[Siirtyvät kustannukset yhteensä]]-Taulukko13[[#This Row],[Siirtyvät tulot yhteensä]]</f>
        <v>-1162928.8327468857</v>
      </c>
      <c r="O29" s="179">
        <f>Taulukko13[[#This Row],[Siirtyvien kustannusten ja tulojen erotus]]*$O$1</f>
        <v>697757.29964813124</v>
      </c>
    </row>
    <row r="30" spans="1:15" x14ac:dyDescent="0.2">
      <c r="A30">
        <v>86</v>
      </c>
      <c r="B30" t="s">
        <v>32</v>
      </c>
      <c r="C30" s="64">
        <v>8031</v>
      </c>
      <c r="D30" s="65">
        <v>30848076.702235464</v>
      </c>
      <c r="E30" s="65">
        <v>83863.408806203675</v>
      </c>
      <c r="F30" s="65">
        <f>Taulukko13[[#This Row],[Siirtyvät sote- ja pela-kustannukset (TP21+TP22)]]+Taulukko13[[#This Row],[Siirtyvät verotuskustannukset]]</f>
        <v>30931940.111041669</v>
      </c>
      <c r="G30" s="64">
        <v>6841305.315204992</v>
      </c>
      <c r="H30" s="64">
        <v>522521.26920590561</v>
      </c>
      <c r="I30" s="64">
        <v>18008821.710000001</v>
      </c>
      <c r="J30" s="64">
        <v>3340146.1501215966</v>
      </c>
      <c r="K30" s="64">
        <v>-820297.7654190195</v>
      </c>
      <c r="L30" s="64">
        <v>726564.21053612337</v>
      </c>
      <c r="M30" s="65">
        <f>G30+H30+J30+I30-K30+Taulukko13[[#This Row],[Jälkikäteistarkistuksesta aiheutuva valtionosuuden lisäsiirto]]</f>
        <v>30259656.420487639</v>
      </c>
      <c r="N30" s="69">
        <f>Taulukko13[[#This Row],[Siirtyvät kustannukset yhteensä]]-Taulukko13[[#This Row],[Siirtyvät tulot yhteensä]]</f>
        <v>672283.69055403024</v>
      </c>
      <c r="O30" s="179">
        <f>Taulukko13[[#This Row],[Siirtyvien kustannusten ja tulojen erotus]]*$O$1</f>
        <v>-403370.21433241805</v>
      </c>
    </row>
    <row r="31" spans="1:15" x14ac:dyDescent="0.2">
      <c r="A31">
        <v>90</v>
      </c>
      <c r="B31" t="s">
        <v>33</v>
      </c>
      <c r="C31" s="64">
        <v>3061</v>
      </c>
      <c r="D31" s="65">
        <v>19688093.221555717</v>
      </c>
      <c r="E31" s="65">
        <v>27050.77534929703</v>
      </c>
      <c r="F31" s="65">
        <f>Taulukko13[[#This Row],[Siirtyvät sote- ja pela-kustannukset (TP21+TP22)]]+Taulukko13[[#This Row],[Siirtyvät verotuskustannukset]]</f>
        <v>19715143.996905014</v>
      </c>
      <c r="G31" s="64">
        <v>9821033.1725339442</v>
      </c>
      <c r="H31" s="64">
        <v>900030.52668849495</v>
      </c>
      <c r="I31" s="64">
        <v>5077393.99</v>
      </c>
      <c r="J31" s="64">
        <v>1673075.1314722081</v>
      </c>
      <c r="K31" s="64">
        <v>-1156585.1197899391</v>
      </c>
      <c r="L31" s="64">
        <v>276928.53299104393</v>
      </c>
      <c r="M31" s="65">
        <f>G31+H31+J31+I31-K31+Taulukko13[[#This Row],[Jälkikäteistarkistuksesta aiheutuva valtionosuuden lisäsiirto]]</f>
        <v>18905046.473475631</v>
      </c>
      <c r="N31" s="69">
        <f>Taulukko13[[#This Row],[Siirtyvät kustannukset yhteensä]]-Taulukko13[[#This Row],[Siirtyvät tulot yhteensä]]</f>
        <v>810097.52342938259</v>
      </c>
      <c r="O31" s="179">
        <f>Taulukko13[[#This Row],[Siirtyvien kustannusten ja tulojen erotus]]*$O$1</f>
        <v>-486058.51405762945</v>
      </c>
    </row>
    <row r="32" spans="1:15" x14ac:dyDescent="0.2">
      <c r="A32">
        <v>91</v>
      </c>
      <c r="B32" t="s">
        <v>34</v>
      </c>
      <c r="C32" s="64">
        <v>664028</v>
      </c>
      <c r="D32" s="65">
        <v>2469106229.9201937</v>
      </c>
      <c r="E32" s="65">
        <v>10516952.207629262</v>
      </c>
      <c r="F32" s="65">
        <f>Taulukko13[[#This Row],[Siirtyvät sote- ja pela-kustannukset (TP21+TP22)]]+Taulukko13[[#This Row],[Siirtyvät verotuskustannukset]]</f>
        <v>2479623182.1278229</v>
      </c>
      <c r="G32" s="64">
        <v>243837618.86699295</v>
      </c>
      <c r="H32" s="64">
        <v>230679160.87737179</v>
      </c>
      <c r="I32" s="64">
        <v>2093257478.8299999</v>
      </c>
      <c r="J32" s="64">
        <v>199340186.16893306</v>
      </c>
      <c r="K32" s="64">
        <v>255917099.58899218</v>
      </c>
      <c r="L32" s="64">
        <v>60074583.438411273</v>
      </c>
      <c r="M32" s="65">
        <f>G32+H32+J32+I32-K32+Taulukko13[[#This Row],[Jälkikäteistarkistuksesta aiheutuva valtionosuuden lisäsiirto]]</f>
        <v>2571271928.5927167</v>
      </c>
      <c r="N32" s="69">
        <f>Taulukko13[[#This Row],[Siirtyvät kustannukset yhteensä]]-Taulukko13[[#This Row],[Siirtyvät tulot yhteensä]]</f>
        <v>-91648746.464893818</v>
      </c>
      <c r="O32" s="179">
        <f>Taulukko13[[#This Row],[Siirtyvien kustannusten ja tulojen erotus]]*$O$1</f>
        <v>54989247.878936276</v>
      </c>
    </row>
    <row r="33" spans="1:15" x14ac:dyDescent="0.2">
      <c r="A33">
        <v>92</v>
      </c>
      <c r="B33" t="s">
        <v>35</v>
      </c>
      <c r="C33" s="64">
        <v>242819</v>
      </c>
      <c r="D33" s="65">
        <v>802490464.31666696</v>
      </c>
      <c r="E33" s="65">
        <v>3026839.5922213276</v>
      </c>
      <c r="F33" s="65">
        <f>Taulukko13[[#This Row],[Siirtyvät sote- ja pela-kustannukset (TP21+TP22)]]+Taulukko13[[#This Row],[Siirtyvät verotuskustannukset]]</f>
        <v>805517303.90888834</v>
      </c>
      <c r="G33" s="64">
        <v>42237774.074004054</v>
      </c>
      <c r="H33" s="64">
        <v>41655080.925662652</v>
      </c>
      <c r="I33" s="64">
        <v>627187307.25</v>
      </c>
      <c r="J33" s="64">
        <v>67420458.955235496</v>
      </c>
      <c r="K33" s="64">
        <v>39111103.956790961</v>
      </c>
      <c r="L33" s="64">
        <v>21967824.06153293</v>
      </c>
      <c r="M33" s="65">
        <f>G33+H33+J33+I33-K33+Taulukko13[[#This Row],[Jälkikäteistarkistuksesta aiheutuva valtionosuuden lisäsiirto]]</f>
        <v>761357341.30964422</v>
      </c>
      <c r="N33" s="69">
        <f>Taulukko13[[#This Row],[Siirtyvät kustannukset yhteensä]]-Taulukko13[[#This Row],[Siirtyvät tulot yhteensä]]</f>
        <v>44159962.599244118</v>
      </c>
      <c r="O33" s="179">
        <f>Taulukko13[[#This Row],[Siirtyvien kustannusten ja tulojen erotus]]*$O$1</f>
        <v>-26495977.559546463</v>
      </c>
    </row>
    <row r="34" spans="1:15" x14ac:dyDescent="0.2">
      <c r="A34">
        <v>97</v>
      </c>
      <c r="B34" t="s">
        <v>36</v>
      </c>
      <c r="C34" s="64">
        <v>2091</v>
      </c>
      <c r="D34" s="65">
        <v>11479694.289833749</v>
      </c>
      <c r="E34" s="65">
        <v>18886.633781474415</v>
      </c>
      <c r="F34" s="65">
        <f>Taulukko13[[#This Row],[Siirtyvät sote- ja pela-kustannukset (TP21+TP22)]]+Taulukko13[[#This Row],[Siirtyvät verotuskustannukset]]</f>
        <v>11498580.923615223</v>
      </c>
      <c r="G34" s="64">
        <v>4594576.6533796787</v>
      </c>
      <c r="H34" s="64">
        <v>370273.49156434264</v>
      </c>
      <c r="I34" s="64">
        <v>3803116.2300000004</v>
      </c>
      <c r="J34" s="64">
        <v>1064312.5532881608</v>
      </c>
      <c r="K34" s="64">
        <v>-800874.0543490313</v>
      </c>
      <c r="L34" s="64">
        <v>189172.67640779904</v>
      </c>
      <c r="M34" s="65">
        <f>G34+H34+J34+I34-K34+Taulukko13[[#This Row],[Jälkikäteistarkistuksesta aiheutuva valtionosuuden lisäsiirto]]</f>
        <v>10822325.658989012</v>
      </c>
      <c r="N34" s="69">
        <f>Taulukko13[[#This Row],[Siirtyvät kustannukset yhteensä]]-Taulukko13[[#This Row],[Siirtyvät tulot yhteensä]]</f>
        <v>676255.26462621056</v>
      </c>
      <c r="O34" s="179">
        <f>Taulukko13[[#This Row],[Siirtyvien kustannusten ja tulojen erotus]]*$O$1</f>
        <v>-405753.15877572622</v>
      </c>
    </row>
    <row r="35" spans="1:15" x14ac:dyDescent="0.2">
      <c r="A35">
        <v>98</v>
      </c>
      <c r="B35" t="s">
        <v>37</v>
      </c>
      <c r="C35" s="64">
        <v>22943</v>
      </c>
      <c r="D35" s="65">
        <v>84078439.918301776</v>
      </c>
      <c r="E35" s="65">
        <v>250402.01838641253</v>
      </c>
      <c r="F35" s="65">
        <f>Taulukko13[[#This Row],[Siirtyvät sote- ja pela-kustannukset (TP21+TP22)]]+Taulukko13[[#This Row],[Siirtyvät verotuskustannukset]]</f>
        <v>84328841.936688185</v>
      </c>
      <c r="G35" s="64">
        <v>25491189.912915673</v>
      </c>
      <c r="H35" s="64">
        <v>1648648.9935817309</v>
      </c>
      <c r="I35" s="64">
        <v>53682820.969999999</v>
      </c>
      <c r="J35" s="64">
        <v>8188518.6956843575</v>
      </c>
      <c r="K35" s="64">
        <v>-729139.32084760151</v>
      </c>
      <c r="L35" s="64">
        <v>2075652.1830818427</v>
      </c>
      <c r="M35" s="65">
        <f>G35+H35+J35+I35-K35+Taulukko13[[#This Row],[Jälkikäteistarkistuksesta aiheutuva valtionosuuden lisäsiirto]]</f>
        <v>91815970.076111197</v>
      </c>
      <c r="N35" s="69">
        <f>Taulukko13[[#This Row],[Siirtyvät kustannukset yhteensä]]-Taulukko13[[#This Row],[Siirtyvät tulot yhteensä]]</f>
        <v>-7487128.1394230127</v>
      </c>
      <c r="O35" s="179">
        <f>Taulukko13[[#This Row],[Siirtyvien kustannusten ja tulojen erotus]]*$O$1</f>
        <v>4492276.8836538065</v>
      </c>
    </row>
    <row r="36" spans="1:15" x14ac:dyDescent="0.2">
      <c r="A36">
        <v>102</v>
      </c>
      <c r="B36" t="s">
        <v>38</v>
      </c>
      <c r="C36" s="64">
        <v>9745</v>
      </c>
      <c r="D36" s="65">
        <v>41479145.237857357</v>
      </c>
      <c r="E36" s="65">
        <v>87417.27140451892</v>
      </c>
      <c r="F36" s="65">
        <f>Taulukko13[[#This Row],[Siirtyvät sote- ja pela-kustannukset (TP21+TP22)]]+Taulukko13[[#This Row],[Siirtyvät verotuskustannukset]]</f>
        <v>41566562.509261876</v>
      </c>
      <c r="G36" s="64">
        <v>13950767.352377666</v>
      </c>
      <c r="H36" s="64">
        <v>1123801.1471957224</v>
      </c>
      <c r="I36" s="64">
        <v>18192840.780000001</v>
      </c>
      <c r="J36" s="64">
        <v>4610578.8557195226</v>
      </c>
      <c r="K36" s="64">
        <v>-3321874.5267728074</v>
      </c>
      <c r="L36" s="64">
        <v>881629.71381826955</v>
      </c>
      <c r="M36" s="65">
        <f>G36+H36+J36+I36-K36+Taulukko13[[#This Row],[Jälkikäteistarkistuksesta aiheutuva valtionosuuden lisäsiirto]]</f>
        <v>42081492.375883989</v>
      </c>
      <c r="N36" s="69">
        <f>Taulukko13[[#This Row],[Siirtyvät kustannukset yhteensä]]-Taulukko13[[#This Row],[Siirtyvät tulot yhteensä]]</f>
        <v>-514929.86662211269</v>
      </c>
      <c r="O36" s="179">
        <f>Taulukko13[[#This Row],[Siirtyvien kustannusten ja tulojen erotus]]*$O$1</f>
        <v>308957.91997326753</v>
      </c>
    </row>
    <row r="37" spans="1:15" x14ac:dyDescent="0.2">
      <c r="A37">
        <v>103</v>
      </c>
      <c r="B37" t="s">
        <v>39</v>
      </c>
      <c r="C37" s="64">
        <v>2161</v>
      </c>
      <c r="D37" s="65">
        <v>8798251.4240043666</v>
      </c>
      <c r="E37" s="65">
        <v>17905.406141249608</v>
      </c>
      <c r="F37" s="65">
        <f>Taulukko13[[#This Row],[Siirtyvät sote- ja pela-kustannukset (TP21+TP22)]]+Taulukko13[[#This Row],[Siirtyvät verotuskustannukset]]</f>
        <v>8816156.8301456161</v>
      </c>
      <c r="G37" s="64">
        <v>2929133.6228113989</v>
      </c>
      <c r="H37" s="64">
        <v>192523.06712688261</v>
      </c>
      <c r="I37" s="64">
        <v>3764044.2499999995</v>
      </c>
      <c r="J37" s="64">
        <v>1119389.9315861985</v>
      </c>
      <c r="K37" s="64">
        <v>-851906.61985037359</v>
      </c>
      <c r="L37" s="64">
        <v>195505.57327463114</v>
      </c>
      <c r="M37" s="65">
        <f>G37+H37+J37+I37-K37+Taulukko13[[#This Row],[Jälkikäteistarkistuksesta aiheutuva valtionosuuden lisäsiirto]]</f>
        <v>9052503.0646494832</v>
      </c>
      <c r="N37" s="69">
        <f>Taulukko13[[#This Row],[Siirtyvät kustannukset yhteensä]]-Taulukko13[[#This Row],[Siirtyvät tulot yhteensä]]</f>
        <v>-236346.2345038671</v>
      </c>
      <c r="O37" s="179">
        <f>Taulukko13[[#This Row],[Siirtyvien kustannusten ja tulojen erotus]]*$O$1</f>
        <v>141807.74070232024</v>
      </c>
    </row>
    <row r="38" spans="1:15" x14ac:dyDescent="0.2">
      <c r="A38">
        <v>105</v>
      </c>
      <c r="B38" t="s">
        <v>40</v>
      </c>
      <c r="C38" s="64">
        <v>2094</v>
      </c>
      <c r="D38" s="65">
        <v>13519948.573796961</v>
      </c>
      <c r="E38" s="65">
        <v>17063.147497647322</v>
      </c>
      <c r="F38" s="65">
        <f>Taulukko13[[#This Row],[Siirtyvät sote- ja pela-kustannukset (TP21+TP22)]]+Taulukko13[[#This Row],[Siirtyvät verotuskustannukset]]</f>
        <v>13537011.721294608</v>
      </c>
      <c r="G38" s="64">
        <v>8000644.2532197759</v>
      </c>
      <c r="H38" s="64">
        <v>357621.87732907059</v>
      </c>
      <c r="I38" s="64">
        <v>3412831.0900000003</v>
      </c>
      <c r="J38" s="64">
        <v>1157963.1326509926</v>
      </c>
      <c r="K38" s="64">
        <v>-1112108.3680026038</v>
      </c>
      <c r="L38" s="64">
        <v>189444.0862735204</v>
      </c>
      <c r="M38" s="65">
        <f>G38+H38+J38+I38-K38+Taulukko13[[#This Row],[Jälkikäteistarkistuksesta aiheutuva valtionosuuden lisäsiirto]]</f>
        <v>14230612.807475962</v>
      </c>
      <c r="N38" s="69">
        <f>Taulukko13[[#This Row],[Siirtyvät kustannukset yhteensä]]-Taulukko13[[#This Row],[Siirtyvät tulot yhteensä]]</f>
        <v>-693601.08618135378</v>
      </c>
      <c r="O38" s="179">
        <f>Taulukko13[[#This Row],[Siirtyvien kustannusten ja tulojen erotus]]*$O$1</f>
        <v>416160.65170881216</v>
      </c>
    </row>
    <row r="39" spans="1:15" x14ac:dyDescent="0.2">
      <c r="A39">
        <v>106</v>
      </c>
      <c r="B39" t="s">
        <v>41</v>
      </c>
      <c r="C39" s="64">
        <v>46797</v>
      </c>
      <c r="D39" s="65">
        <v>188707498.93203643</v>
      </c>
      <c r="E39" s="65">
        <v>585208.39986916166</v>
      </c>
      <c r="F39" s="65">
        <f>Taulukko13[[#This Row],[Siirtyvät sote- ja pela-kustannukset (TP21+TP22)]]+Taulukko13[[#This Row],[Siirtyvät verotuskustannukset]]</f>
        <v>189292707.3319056</v>
      </c>
      <c r="G39" s="64">
        <v>45470608.762349918</v>
      </c>
      <c r="H39" s="64">
        <v>7177625.5595818833</v>
      </c>
      <c r="I39" s="64">
        <v>122136192.30999999</v>
      </c>
      <c r="J39" s="64">
        <v>15087308.61268465</v>
      </c>
      <c r="K39" s="64">
        <v>7066997.2023356138</v>
      </c>
      <c r="L39" s="64">
        <v>4233722.4953877432</v>
      </c>
      <c r="M39" s="65">
        <f>G39+H39+J39+I39-K39+Taulukko13[[#This Row],[Jälkikäteistarkistuksesta aiheutuva valtionosuuden lisäsiirto]]</f>
        <v>187038460.53766856</v>
      </c>
      <c r="N39" s="69">
        <f>Taulukko13[[#This Row],[Siirtyvät kustannukset yhteensä]]-Taulukko13[[#This Row],[Siirtyvät tulot yhteensä]]</f>
        <v>2254246.7942370474</v>
      </c>
      <c r="O39" s="179">
        <f>Taulukko13[[#This Row],[Siirtyvien kustannusten ja tulojen erotus]]*$O$1</f>
        <v>-1352548.0765422282</v>
      </c>
    </row>
    <row r="40" spans="1:15" x14ac:dyDescent="0.2">
      <c r="A40">
        <v>108</v>
      </c>
      <c r="B40" t="s">
        <v>42</v>
      </c>
      <c r="C40" s="64">
        <v>10257</v>
      </c>
      <c r="D40" s="65">
        <v>38988003.838110149</v>
      </c>
      <c r="E40" s="65">
        <v>97300.477569407871</v>
      </c>
      <c r="F40" s="65">
        <f>Taulukko13[[#This Row],[Siirtyvät sote- ja pela-kustannukset (TP21+TP22)]]+Taulukko13[[#This Row],[Siirtyvät verotuskustannukset]]</f>
        <v>39085304.315679558</v>
      </c>
      <c r="G40" s="64">
        <v>11218927.569692764</v>
      </c>
      <c r="H40" s="64">
        <v>1015566.0397337996</v>
      </c>
      <c r="I40" s="64">
        <v>20484973.32</v>
      </c>
      <c r="J40" s="64">
        <v>4145926.7013224307</v>
      </c>
      <c r="K40" s="64">
        <v>-2747501.4642889448</v>
      </c>
      <c r="L40" s="64">
        <v>927950.33090138435</v>
      </c>
      <c r="M40" s="65">
        <f>G40+H40+J40+I40-K40+Taulukko13[[#This Row],[Jälkikäteistarkistuksesta aiheutuva valtionosuuden lisäsiirto]]</f>
        <v>40540845.425939322</v>
      </c>
      <c r="N40" s="69">
        <f>Taulukko13[[#This Row],[Siirtyvät kustannukset yhteensä]]-Taulukko13[[#This Row],[Siirtyvät tulot yhteensä]]</f>
        <v>-1455541.1102597639</v>
      </c>
      <c r="O40" s="179">
        <f>Taulukko13[[#This Row],[Siirtyvien kustannusten ja tulojen erotus]]*$O$1</f>
        <v>873324.6661558582</v>
      </c>
    </row>
    <row r="41" spans="1:15" x14ac:dyDescent="0.2">
      <c r="A41">
        <v>109</v>
      </c>
      <c r="B41" t="s">
        <v>43</v>
      </c>
      <c r="C41" s="64">
        <v>68043</v>
      </c>
      <c r="D41" s="65">
        <v>275512087.10625654</v>
      </c>
      <c r="E41" s="65">
        <v>755230.47310377355</v>
      </c>
      <c r="F41" s="65">
        <f>Taulukko13[[#This Row],[Siirtyvät sote- ja pela-kustannukset (TP21+TP22)]]+Taulukko13[[#This Row],[Siirtyvät verotuskustannukset]]</f>
        <v>276267317.57936031</v>
      </c>
      <c r="G41" s="64">
        <v>82067678.355447352</v>
      </c>
      <c r="H41" s="64">
        <v>7748032.1090867203</v>
      </c>
      <c r="I41" s="64">
        <v>159135655.60000002</v>
      </c>
      <c r="J41" s="64">
        <v>23942839.457125414</v>
      </c>
      <c r="K41" s="64">
        <v>1457820.3472425546</v>
      </c>
      <c r="L41" s="64">
        <v>6155847.1644265279</v>
      </c>
      <c r="M41" s="65">
        <f>G41+H41+J41+I41-K41+Taulukko13[[#This Row],[Jälkikäteistarkistuksesta aiheutuva valtionosuuden lisäsiirto]]</f>
        <v>277592232.33884346</v>
      </c>
      <c r="N41" s="69">
        <f>Taulukko13[[#This Row],[Siirtyvät kustannukset yhteensä]]-Taulukko13[[#This Row],[Siirtyvät tulot yhteensä]]</f>
        <v>-1324914.7594831586</v>
      </c>
      <c r="O41" s="179">
        <f>Taulukko13[[#This Row],[Siirtyvien kustannusten ja tulojen erotus]]*$O$1</f>
        <v>794948.85568989499</v>
      </c>
    </row>
    <row r="42" spans="1:15" x14ac:dyDescent="0.2">
      <c r="A42">
        <v>111</v>
      </c>
      <c r="B42" t="s">
        <v>44</v>
      </c>
      <c r="C42" s="64">
        <v>18131</v>
      </c>
      <c r="D42" s="65">
        <v>84683059.374101982</v>
      </c>
      <c r="E42" s="65">
        <v>179361.90006684005</v>
      </c>
      <c r="F42" s="65">
        <f>Taulukko13[[#This Row],[Siirtyvät sote- ja pela-kustannukset (TP21+TP22)]]+Taulukko13[[#This Row],[Siirtyvät verotuskustannukset]]</f>
        <v>84862421.274168819</v>
      </c>
      <c r="G42" s="64">
        <v>38246773.960540608</v>
      </c>
      <c r="H42" s="64">
        <v>1434192.9758663108</v>
      </c>
      <c r="I42" s="64">
        <v>38199503.469999999</v>
      </c>
      <c r="J42" s="64">
        <v>7320553.7821606165</v>
      </c>
      <c r="K42" s="64">
        <v>-3488917.5346646295</v>
      </c>
      <c r="L42" s="64">
        <v>1640310.7584647557</v>
      </c>
      <c r="M42" s="65">
        <f>G42+H42+J42+I42-K42+Taulukko13[[#This Row],[Jälkikäteistarkistuksesta aiheutuva valtionosuuden lisäsiirto]]</f>
        <v>90330252.481696919</v>
      </c>
      <c r="N42" s="69">
        <f>Taulukko13[[#This Row],[Siirtyvät kustannukset yhteensä]]-Taulukko13[[#This Row],[Siirtyvät tulot yhteensä]]</f>
        <v>-5467831.2075280994</v>
      </c>
      <c r="O42" s="179">
        <f>Taulukko13[[#This Row],[Siirtyvien kustannusten ja tulojen erotus]]*$O$1</f>
        <v>3280698.7245168588</v>
      </c>
    </row>
    <row r="43" spans="1:15" x14ac:dyDescent="0.2">
      <c r="A43">
        <v>139</v>
      </c>
      <c r="B43" t="s">
        <v>45</v>
      </c>
      <c r="C43" s="64">
        <v>9853</v>
      </c>
      <c r="D43" s="65">
        <v>39486583.144131392</v>
      </c>
      <c r="E43" s="65">
        <v>84172.426815829909</v>
      </c>
      <c r="F43" s="65">
        <f>Taulukko13[[#This Row],[Siirtyvät sote- ja pela-kustannukset (TP21+TP22)]]+Taulukko13[[#This Row],[Siirtyvät verotuskustannukset]]</f>
        <v>39570755.570947222</v>
      </c>
      <c r="G43" s="64">
        <v>11024259.897250138</v>
      </c>
      <c r="H43" s="64">
        <v>670106.51658046595</v>
      </c>
      <c r="I43" s="64">
        <v>17929520.34</v>
      </c>
      <c r="J43" s="64">
        <v>3531015.2253076332</v>
      </c>
      <c r="K43" s="64">
        <v>-4005459.300851353</v>
      </c>
      <c r="L43" s="64">
        <v>891400.46898423904</v>
      </c>
      <c r="M43" s="65">
        <f>G43+H43+J43+I43-K43+Taulukko13[[#This Row],[Jälkikäteistarkistuksesta aiheutuva valtionosuuden lisäsiirto]]</f>
        <v>38051761.748973832</v>
      </c>
      <c r="N43" s="69">
        <f>Taulukko13[[#This Row],[Siirtyvät kustannukset yhteensä]]-Taulukko13[[#This Row],[Siirtyvät tulot yhteensä]]</f>
        <v>1518993.8219733909</v>
      </c>
      <c r="O43" s="179">
        <f>Taulukko13[[#This Row],[Siirtyvien kustannusten ja tulojen erotus]]*$O$1</f>
        <v>-911396.29318403429</v>
      </c>
    </row>
    <row r="44" spans="1:15" x14ac:dyDescent="0.2">
      <c r="A44">
        <v>140</v>
      </c>
      <c r="B44" t="s">
        <v>46</v>
      </c>
      <c r="C44" s="64">
        <v>20801</v>
      </c>
      <c r="D44" s="65">
        <v>88601622.173637018</v>
      </c>
      <c r="E44" s="65">
        <v>196116.13181934928</v>
      </c>
      <c r="F44" s="65">
        <f>Taulukko13[[#This Row],[Siirtyvät sote- ja pela-kustannukset (TP21+TP22)]]+Taulukko13[[#This Row],[Siirtyvät verotuskustannukset]]</f>
        <v>88797738.30545637</v>
      </c>
      <c r="G44" s="64">
        <v>38927494.738741919</v>
      </c>
      <c r="H44" s="64">
        <v>2370367.6232602978</v>
      </c>
      <c r="I44" s="64">
        <v>40965520.509999998</v>
      </c>
      <c r="J44" s="64">
        <v>8493569.8254353497</v>
      </c>
      <c r="K44" s="64">
        <v>-5634028.0717219356</v>
      </c>
      <c r="L44" s="64">
        <v>1881865.5389567802</v>
      </c>
      <c r="M44" s="65">
        <f>G44+H44+J44+I44-K44+Taulukko13[[#This Row],[Jälkikäteistarkistuksesta aiheutuva valtionosuuden lisäsiirto]]</f>
        <v>98272846.308116272</v>
      </c>
      <c r="N44" s="69">
        <f>Taulukko13[[#This Row],[Siirtyvät kustannukset yhteensä]]-Taulukko13[[#This Row],[Siirtyvät tulot yhteensä]]</f>
        <v>-9475108.002659902</v>
      </c>
      <c r="O44" s="179">
        <f>Taulukko13[[#This Row],[Siirtyvien kustannusten ja tulojen erotus]]*$O$1</f>
        <v>5685064.8015959403</v>
      </c>
    </row>
    <row r="45" spans="1:15" x14ac:dyDescent="0.2">
      <c r="A45">
        <v>142</v>
      </c>
      <c r="B45" t="s">
        <v>47</v>
      </c>
      <c r="C45" s="64">
        <v>6504</v>
      </c>
      <c r="D45" s="65">
        <v>28357490.250562981</v>
      </c>
      <c r="E45" s="65">
        <v>58931.124168732611</v>
      </c>
      <c r="F45" s="65">
        <f>Taulukko13[[#This Row],[Siirtyvät sote- ja pela-kustannukset (TP21+TP22)]]+Taulukko13[[#This Row],[Siirtyvät verotuskustannukset]]</f>
        <v>28416421.374731712</v>
      </c>
      <c r="G45" s="64">
        <v>10384527.972500835</v>
      </c>
      <c r="H45" s="64">
        <v>574612.63538609399</v>
      </c>
      <c r="I45" s="64">
        <v>12447429.869999999</v>
      </c>
      <c r="J45" s="64">
        <v>2790326.3979924391</v>
      </c>
      <c r="K45" s="64">
        <v>-2133589.9447331377</v>
      </c>
      <c r="L45" s="64">
        <v>588416.58888394304</v>
      </c>
      <c r="M45" s="65">
        <f>G45+H45+J45+I45-K45+Taulukko13[[#This Row],[Jälkikäteistarkistuksesta aiheutuva valtionosuuden lisäsiirto]]</f>
        <v>28918903.409496453</v>
      </c>
      <c r="N45" s="69">
        <f>Taulukko13[[#This Row],[Siirtyvät kustannukset yhteensä]]-Taulukko13[[#This Row],[Siirtyvät tulot yhteensä]]</f>
        <v>-502482.03476474062</v>
      </c>
      <c r="O45" s="179">
        <f>Taulukko13[[#This Row],[Siirtyvien kustannusten ja tulojen erotus]]*$O$1</f>
        <v>301489.22085884429</v>
      </c>
    </row>
    <row r="46" spans="1:15" x14ac:dyDescent="0.2">
      <c r="A46">
        <v>143</v>
      </c>
      <c r="B46" t="s">
        <v>48</v>
      </c>
      <c r="C46" s="64">
        <v>6804</v>
      </c>
      <c r="D46" s="65">
        <v>31148535.293805886</v>
      </c>
      <c r="E46" s="65">
        <v>58345.452563735482</v>
      </c>
      <c r="F46" s="65">
        <f>Taulukko13[[#This Row],[Siirtyvät sote- ja pela-kustannukset (TP21+TP22)]]+Taulukko13[[#This Row],[Siirtyvät verotuskustannukset]]</f>
        <v>31206880.746369623</v>
      </c>
      <c r="G46" s="64">
        <v>10980069.95026413</v>
      </c>
      <c r="H46" s="64">
        <v>779036.43282787525</v>
      </c>
      <c r="I46" s="64">
        <v>12113589.900000002</v>
      </c>
      <c r="J46" s="64">
        <v>3136074.6388587989</v>
      </c>
      <c r="K46" s="64">
        <v>-2632283.1891800347</v>
      </c>
      <c r="L46" s="64">
        <v>615557.57545608061</v>
      </c>
      <c r="M46" s="65">
        <f>G46+H46+J46+I46-K46+Taulukko13[[#This Row],[Jälkikäteistarkistuksesta aiheutuva valtionosuuden lisäsiirto]]</f>
        <v>30256611.68658692</v>
      </c>
      <c r="N46" s="69">
        <f>Taulukko13[[#This Row],[Siirtyvät kustannukset yhteensä]]-Taulukko13[[#This Row],[Siirtyvät tulot yhteensä]]</f>
        <v>950269.05978270248</v>
      </c>
      <c r="O46" s="179">
        <f>Taulukko13[[#This Row],[Siirtyvien kustannusten ja tulojen erotus]]*$O$1</f>
        <v>-570161.43586962135</v>
      </c>
    </row>
    <row r="47" spans="1:15" x14ac:dyDescent="0.2">
      <c r="A47">
        <v>145</v>
      </c>
      <c r="B47" t="s">
        <v>49</v>
      </c>
      <c r="C47" s="64">
        <v>12369</v>
      </c>
      <c r="D47" s="65">
        <v>47390616.921838805</v>
      </c>
      <c r="E47" s="65">
        <v>112519.22595176799</v>
      </c>
      <c r="F47" s="65">
        <f>Taulukko13[[#This Row],[Siirtyvät sote- ja pela-kustannukset (TP21+TP22)]]+Taulukko13[[#This Row],[Siirtyvät verotuskustannukset]]</f>
        <v>47503136.147790574</v>
      </c>
      <c r="G47" s="64">
        <v>14449719.479450308</v>
      </c>
      <c r="H47" s="64">
        <v>972975.98310482455</v>
      </c>
      <c r="I47" s="64">
        <v>23890458.469999999</v>
      </c>
      <c r="J47" s="64">
        <v>4957253.8356333571</v>
      </c>
      <c r="K47" s="64">
        <v>-3642337.9757143613</v>
      </c>
      <c r="L47" s="64">
        <v>1119022.876369233</v>
      </c>
      <c r="M47" s="65">
        <f>G47+H47+J47+I47-K47+Taulukko13[[#This Row],[Jälkikäteistarkistuksesta aiheutuva valtionosuuden lisäsiirto]]</f>
        <v>49031768.620272085</v>
      </c>
      <c r="N47" s="69">
        <f>Taulukko13[[#This Row],[Siirtyvät kustannukset yhteensä]]-Taulukko13[[#This Row],[Siirtyvät tulot yhteensä]]</f>
        <v>-1528632.4724815115</v>
      </c>
      <c r="O47" s="179">
        <f>Taulukko13[[#This Row],[Siirtyvien kustannusten ja tulojen erotus]]*$O$1</f>
        <v>917179.48348890676</v>
      </c>
    </row>
    <row r="48" spans="1:15" x14ac:dyDescent="0.2">
      <c r="A48">
        <v>146</v>
      </c>
      <c r="B48" t="s">
        <v>50</v>
      </c>
      <c r="C48" s="64">
        <v>4492</v>
      </c>
      <c r="D48" s="65">
        <v>28509801.804183371</v>
      </c>
      <c r="E48" s="65">
        <v>39412.779676829945</v>
      </c>
      <c r="F48" s="65">
        <f>Taulukko13[[#This Row],[Siirtyvät sote- ja pela-kustannukset (TP21+TP22)]]+Taulukko13[[#This Row],[Siirtyvät verotuskustannukset]]</f>
        <v>28549214.5838602</v>
      </c>
      <c r="G48" s="64">
        <v>15692590.5770719</v>
      </c>
      <c r="H48" s="64">
        <v>1206838.505138577</v>
      </c>
      <c r="I48" s="64">
        <v>7502224.8200000003</v>
      </c>
      <c r="J48" s="64">
        <v>2392730.1209124094</v>
      </c>
      <c r="K48" s="64">
        <v>-1854710.2777234938</v>
      </c>
      <c r="L48" s="64">
        <v>406391.03894014022</v>
      </c>
      <c r="M48" s="65">
        <f>G48+H48+J48+I48-K48+Taulukko13[[#This Row],[Jälkikäteistarkistuksesta aiheutuva valtionosuuden lisäsiirto]]</f>
        <v>29055485.339786522</v>
      </c>
      <c r="N48" s="69">
        <f>Taulukko13[[#This Row],[Siirtyvät kustannukset yhteensä]]-Taulukko13[[#This Row],[Siirtyvät tulot yhteensä]]</f>
        <v>-506270.75592632219</v>
      </c>
      <c r="O48" s="179">
        <f>Taulukko13[[#This Row],[Siirtyvien kustannusten ja tulojen erotus]]*$O$1</f>
        <v>303762.45355579327</v>
      </c>
    </row>
    <row r="49" spans="1:15" x14ac:dyDescent="0.2">
      <c r="A49">
        <v>148</v>
      </c>
      <c r="B49" t="s">
        <v>51</v>
      </c>
      <c r="C49" s="64">
        <v>7047</v>
      </c>
      <c r="D49" s="65">
        <v>33376346.710628513</v>
      </c>
      <c r="E49" s="65">
        <v>74276.994474597479</v>
      </c>
      <c r="F49" s="65">
        <f>Taulukko13[[#This Row],[Siirtyvät sote- ja pela-kustannukset (TP21+TP22)]]+Taulukko13[[#This Row],[Siirtyvät verotuskustannukset]]</f>
        <v>33450623.705103111</v>
      </c>
      <c r="G49" s="64">
        <v>14161996.400121029</v>
      </c>
      <c r="H49" s="64">
        <v>1254637.599217325</v>
      </c>
      <c r="I49" s="64">
        <v>15158390.200000001</v>
      </c>
      <c r="J49" s="64">
        <v>2694558.7604850563</v>
      </c>
      <c r="K49" s="64">
        <v>-882605.11790207285</v>
      </c>
      <c r="L49" s="64">
        <v>637541.77457951207</v>
      </c>
      <c r="M49" s="65">
        <f>G49+H49+J49+I49-K49+Taulukko13[[#This Row],[Jälkikäteistarkistuksesta aiheutuva valtionosuuden lisäsiirto]]</f>
        <v>34789729.852304995</v>
      </c>
      <c r="N49" s="69">
        <f>Taulukko13[[#This Row],[Siirtyvät kustannukset yhteensä]]-Taulukko13[[#This Row],[Siirtyvät tulot yhteensä]]</f>
        <v>-1339106.1472018845</v>
      </c>
      <c r="O49" s="179">
        <f>Taulukko13[[#This Row],[Siirtyvien kustannusten ja tulojen erotus]]*$O$1</f>
        <v>803463.68832113058</v>
      </c>
    </row>
    <row r="50" spans="1:15" x14ac:dyDescent="0.2">
      <c r="A50">
        <v>149</v>
      </c>
      <c r="B50" t="s">
        <v>52</v>
      </c>
      <c r="C50" s="64">
        <v>5384</v>
      </c>
      <c r="D50" s="65">
        <v>20496387.471097611</v>
      </c>
      <c r="E50" s="65">
        <v>67504.16833446383</v>
      </c>
      <c r="F50" s="65">
        <f>Taulukko13[[#This Row],[Siirtyvät sote- ja pela-kustannukset (TP21+TP22)]]+Taulukko13[[#This Row],[Siirtyvät verotuskustannukset]]</f>
        <v>20563891.639432076</v>
      </c>
      <c r="G50" s="64">
        <v>5051005.7105073268</v>
      </c>
      <c r="H50" s="64">
        <v>592745.90959187574</v>
      </c>
      <c r="I50" s="64">
        <v>14323686.820000002</v>
      </c>
      <c r="J50" s="64">
        <v>2015277.9098288543</v>
      </c>
      <c r="K50" s="64">
        <v>817523.93339926831</v>
      </c>
      <c r="L50" s="64">
        <v>487090.23901462933</v>
      </c>
      <c r="M50" s="65">
        <f>G50+H50+J50+I50-K50+Taulukko13[[#This Row],[Jälkikäteistarkistuksesta aiheutuva valtionosuuden lisäsiirto]]</f>
        <v>21652282.65554342</v>
      </c>
      <c r="N50" s="69">
        <f>Taulukko13[[#This Row],[Siirtyvät kustannukset yhteensä]]-Taulukko13[[#This Row],[Siirtyvät tulot yhteensä]]</f>
        <v>-1088391.0161113441</v>
      </c>
      <c r="O50" s="179">
        <f>Taulukko13[[#This Row],[Siirtyvien kustannusten ja tulojen erotus]]*$O$1</f>
        <v>653034.6096668063</v>
      </c>
    </row>
    <row r="51" spans="1:15" x14ac:dyDescent="0.2">
      <c r="A51">
        <v>151</v>
      </c>
      <c r="B51" t="s">
        <v>53</v>
      </c>
      <c r="C51" s="64">
        <v>1852</v>
      </c>
      <c r="D51" s="65">
        <v>11148110.56672132</v>
      </c>
      <c r="E51" s="65">
        <v>15222.848217881558</v>
      </c>
      <c r="F51" s="65">
        <f>Taulukko13[[#This Row],[Siirtyvät sote- ja pela-kustannukset (TP21+TP22)]]+Taulukko13[[#This Row],[Siirtyvät verotuskustannukset]]</f>
        <v>11163333.414939202</v>
      </c>
      <c r="G51" s="64">
        <v>5145667.0988943316</v>
      </c>
      <c r="H51" s="64">
        <v>329965.29625228071</v>
      </c>
      <c r="I51" s="64">
        <v>3033835.7399999998</v>
      </c>
      <c r="J51" s="64">
        <v>1146350.6012764669</v>
      </c>
      <c r="K51" s="64">
        <v>-984123.36020458373</v>
      </c>
      <c r="L51" s="64">
        <v>167550.3571053294</v>
      </c>
      <c r="M51" s="65">
        <f>G51+H51+J51+I51-K51+Taulukko13[[#This Row],[Jälkikäteistarkistuksesta aiheutuva valtionosuuden lisäsiirto]]</f>
        <v>10807492.453732992</v>
      </c>
      <c r="N51" s="69">
        <f>Taulukko13[[#This Row],[Siirtyvät kustannukset yhteensä]]-Taulukko13[[#This Row],[Siirtyvät tulot yhteensä]]</f>
        <v>355840.96120621078</v>
      </c>
      <c r="O51" s="179">
        <f>Taulukko13[[#This Row],[Siirtyvien kustannusten ja tulojen erotus]]*$O$1</f>
        <v>-213504.57672372641</v>
      </c>
    </row>
    <row r="52" spans="1:15" x14ac:dyDescent="0.2">
      <c r="A52">
        <v>152</v>
      </c>
      <c r="B52" t="s">
        <v>54</v>
      </c>
      <c r="C52" s="64">
        <v>4406</v>
      </c>
      <c r="D52" s="65">
        <v>19510973.9357788</v>
      </c>
      <c r="E52" s="65">
        <v>39419.095067013157</v>
      </c>
      <c r="F52" s="65">
        <f>Taulukko13[[#This Row],[Siirtyvät sote- ja pela-kustannukset (TP21+TP22)]]+Taulukko13[[#This Row],[Siirtyvät verotuskustannukset]]</f>
        <v>19550393.030845813</v>
      </c>
      <c r="G52" s="64">
        <v>6901775.3058805913</v>
      </c>
      <c r="H52" s="64">
        <v>407943.09033642581</v>
      </c>
      <c r="I52" s="64">
        <v>8302515.7500000009</v>
      </c>
      <c r="J52" s="64">
        <v>2161515.7760957084</v>
      </c>
      <c r="K52" s="64">
        <v>-1752562.9036517625</v>
      </c>
      <c r="L52" s="64">
        <v>398610.62278946082</v>
      </c>
      <c r="M52" s="65">
        <f>G52+H52+J52+I52-K52+Taulukko13[[#This Row],[Jälkikäteistarkistuksesta aiheutuva valtionosuuden lisäsiirto]]</f>
        <v>19924923.448753949</v>
      </c>
      <c r="N52" s="69">
        <f>Taulukko13[[#This Row],[Siirtyvät kustannukset yhteensä]]-Taulukko13[[#This Row],[Siirtyvät tulot yhteensä]]</f>
        <v>-374530.4179081358</v>
      </c>
      <c r="O52" s="179">
        <f>Taulukko13[[#This Row],[Siirtyvien kustannusten ja tulojen erotus]]*$O$1</f>
        <v>224718.25074488143</v>
      </c>
    </row>
    <row r="53" spans="1:15" x14ac:dyDescent="0.2">
      <c r="A53">
        <v>153</v>
      </c>
      <c r="B53" t="s">
        <v>55</v>
      </c>
      <c r="C53" s="64">
        <v>25208</v>
      </c>
      <c r="D53" s="65">
        <v>112663233.53111351</v>
      </c>
      <c r="E53" s="65">
        <v>265800.65556526964</v>
      </c>
      <c r="F53" s="65">
        <f>Taulukko13[[#This Row],[Siirtyvät sote- ja pela-kustannukset (TP21+TP22)]]+Taulukko13[[#This Row],[Siirtyvät verotuskustannukset]]</f>
        <v>112929034.18667878</v>
      </c>
      <c r="G53" s="64">
        <v>49864172.720510148</v>
      </c>
      <c r="H53" s="64">
        <v>1601729.6119888746</v>
      </c>
      <c r="I53" s="64">
        <v>57132385.570000008</v>
      </c>
      <c r="J53" s="64">
        <v>9023193.4975628648</v>
      </c>
      <c r="K53" s="64">
        <v>-2255337.1407802529</v>
      </c>
      <c r="L53" s="64">
        <v>2280566.6317014815</v>
      </c>
      <c r="M53" s="65">
        <f>G53+H53+J53+I53-K53+Taulukko13[[#This Row],[Jälkikäteistarkistuksesta aiheutuva valtionosuuden lisäsiirto]]</f>
        <v>122157385.17254363</v>
      </c>
      <c r="N53" s="69">
        <f>Taulukko13[[#This Row],[Siirtyvät kustannukset yhteensä]]-Taulukko13[[#This Row],[Siirtyvät tulot yhteensä]]</f>
        <v>-9228350.9858648479</v>
      </c>
      <c r="O53" s="179">
        <f>Taulukko13[[#This Row],[Siirtyvien kustannusten ja tulojen erotus]]*$O$1</f>
        <v>5537010.5915189078</v>
      </c>
    </row>
    <row r="54" spans="1:15" x14ac:dyDescent="0.2">
      <c r="A54">
        <v>165</v>
      </c>
      <c r="B54" t="s">
        <v>56</v>
      </c>
      <c r="C54" s="64">
        <v>16280</v>
      </c>
      <c r="D54" s="65">
        <v>60894127.431407839</v>
      </c>
      <c r="E54" s="65">
        <v>171916.94338455581</v>
      </c>
      <c r="F54" s="65">
        <f>Taulukko13[[#This Row],[Siirtyvät sote- ja pela-kustannukset (TP21+TP22)]]+Taulukko13[[#This Row],[Siirtyvät verotuskustannukset]]</f>
        <v>61066044.374792397</v>
      </c>
      <c r="G54" s="64">
        <v>15829259.797616888</v>
      </c>
      <c r="H54" s="64">
        <v>1173801.2353952532</v>
      </c>
      <c r="I54" s="64">
        <v>36814779.090000004</v>
      </c>
      <c r="J54" s="64">
        <v>5847773.3676524712</v>
      </c>
      <c r="K54" s="64">
        <v>-1085135.6138736033</v>
      </c>
      <c r="L54" s="64">
        <v>1472850.8713146667</v>
      </c>
      <c r="M54" s="65">
        <f>G54+H54+J54+I54-K54+Taulukko13[[#This Row],[Jälkikäteistarkistuksesta aiheutuva valtionosuuden lisäsiirto]]</f>
        <v>62223599.975852884</v>
      </c>
      <c r="N54" s="69">
        <f>Taulukko13[[#This Row],[Siirtyvät kustannukset yhteensä]]-Taulukko13[[#This Row],[Siirtyvät tulot yhteensä]]</f>
        <v>-1157555.6010604873</v>
      </c>
      <c r="O54" s="179">
        <f>Taulukko13[[#This Row],[Siirtyvien kustannusten ja tulojen erotus]]*$O$1</f>
        <v>694533.36063629226</v>
      </c>
    </row>
    <row r="55" spans="1:15" x14ac:dyDescent="0.2">
      <c r="A55">
        <v>167</v>
      </c>
      <c r="B55" t="s">
        <v>57</v>
      </c>
      <c r="C55" s="64">
        <v>77513</v>
      </c>
      <c r="D55" s="65">
        <v>296854040.5323478</v>
      </c>
      <c r="E55" s="65">
        <v>718110.52769330691</v>
      </c>
      <c r="F55" s="65">
        <f>Taulukko13[[#This Row],[Siirtyvät sote- ja pela-kustannukset (TP21+TP22)]]+Taulukko13[[#This Row],[Siirtyvät verotuskustannukset]]</f>
        <v>297572151.06004113</v>
      </c>
      <c r="G55" s="64">
        <v>83082846.759907603</v>
      </c>
      <c r="H55" s="64">
        <v>11689787.016726281</v>
      </c>
      <c r="I55" s="64">
        <v>146991486.19999999</v>
      </c>
      <c r="J55" s="64">
        <v>28838475.582080211</v>
      </c>
      <c r="K55" s="64">
        <v>-21624076.658894826</v>
      </c>
      <c r="L55" s="64">
        <v>7012597.6405536709</v>
      </c>
      <c r="M55" s="65">
        <f>G55+H55+J55+I55-K55+Taulukko13[[#This Row],[Jälkikäteistarkistuksesta aiheutuva valtionosuuden lisäsiirto]]</f>
        <v>299239269.85816258</v>
      </c>
      <c r="N55" s="69">
        <f>Taulukko13[[#This Row],[Siirtyvät kustannukset yhteensä]]-Taulukko13[[#This Row],[Siirtyvät tulot yhteensä]]</f>
        <v>-1667118.7981214523</v>
      </c>
      <c r="O55" s="179">
        <f>Taulukko13[[#This Row],[Siirtyvien kustannusten ja tulojen erotus]]*$O$1</f>
        <v>1000271.2788728712</v>
      </c>
    </row>
    <row r="56" spans="1:15" x14ac:dyDescent="0.2">
      <c r="A56">
        <v>169</v>
      </c>
      <c r="B56" t="s">
        <v>58</v>
      </c>
      <c r="C56" s="64">
        <v>4990</v>
      </c>
      <c r="D56" s="65">
        <v>19302445.195673179</v>
      </c>
      <c r="E56" s="65">
        <v>49583.953009880177</v>
      </c>
      <c r="F56" s="65">
        <f>Taulukko13[[#This Row],[Siirtyvät sote- ja pela-kustannukset (TP21+TP22)]]+Taulukko13[[#This Row],[Siirtyvät verotuskustannukset]]</f>
        <v>19352029.14868306</v>
      </c>
      <c r="G56" s="64">
        <v>5671577.2887738813</v>
      </c>
      <c r="H56" s="64">
        <v>347808.99918273056</v>
      </c>
      <c r="I56" s="64">
        <v>10608784.02</v>
      </c>
      <c r="J56" s="64">
        <v>2109689.6737059024</v>
      </c>
      <c r="K56" s="64">
        <v>-742312.68920342624</v>
      </c>
      <c r="L56" s="64">
        <v>451445.07664988865</v>
      </c>
      <c r="M56" s="65">
        <f>G56+H56+J56+I56-K56+Taulukko13[[#This Row],[Jälkikäteistarkistuksesta aiheutuva valtionosuuden lisäsiirto]]</f>
        <v>19931617.747515827</v>
      </c>
      <c r="N56" s="69">
        <f>Taulukko13[[#This Row],[Siirtyvät kustannukset yhteensä]]-Taulukko13[[#This Row],[Siirtyvät tulot yhteensä]]</f>
        <v>-579588.59883276746</v>
      </c>
      <c r="O56" s="179">
        <f>Taulukko13[[#This Row],[Siirtyvien kustannusten ja tulojen erotus]]*$O$1</f>
        <v>347753.15929966042</v>
      </c>
    </row>
    <row r="57" spans="1:15" x14ac:dyDescent="0.2">
      <c r="A57">
        <v>171</v>
      </c>
      <c r="B57" t="s">
        <v>59</v>
      </c>
      <c r="C57" s="64">
        <v>4540</v>
      </c>
      <c r="D57" s="65">
        <v>21204869.073229697</v>
      </c>
      <c r="E57" s="65">
        <v>43532.997405299233</v>
      </c>
      <c r="F57" s="65">
        <f>Taulukko13[[#This Row],[Siirtyvät sote- ja pela-kustannukset (TP21+TP22)]]+Taulukko13[[#This Row],[Siirtyvät verotuskustannukset]]</f>
        <v>21248402.070634995</v>
      </c>
      <c r="G57" s="64">
        <v>7754894.9626497421</v>
      </c>
      <c r="H57" s="64">
        <v>632705.6637522697</v>
      </c>
      <c r="I57" s="64">
        <v>8986804.4100000001</v>
      </c>
      <c r="J57" s="64">
        <v>2179734.0997120789</v>
      </c>
      <c r="K57" s="64">
        <v>-1263270.1476685347</v>
      </c>
      <c r="L57" s="64">
        <v>410733.59679168224</v>
      </c>
      <c r="M57" s="65">
        <f>G57+H57+J57+I57-K57+Taulukko13[[#This Row],[Jälkikäteistarkistuksesta aiheutuva valtionosuuden lisäsiirto]]</f>
        <v>21228142.880574305</v>
      </c>
      <c r="N57" s="69">
        <f>Taulukko13[[#This Row],[Siirtyvät kustannukset yhteensä]]-Taulukko13[[#This Row],[Siirtyvät tulot yhteensä]]</f>
        <v>20259.190060690045</v>
      </c>
      <c r="O57" s="179">
        <f>Taulukko13[[#This Row],[Siirtyvien kustannusten ja tulojen erotus]]*$O$1</f>
        <v>-12155.514036414024</v>
      </c>
    </row>
    <row r="58" spans="1:15" x14ac:dyDescent="0.2">
      <c r="A58">
        <v>172</v>
      </c>
      <c r="B58" t="s">
        <v>60</v>
      </c>
      <c r="C58" s="64">
        <v>4171</v>
      </c>
      <c r="D58" s="65">
        <v>22714434.640791245</v>
      </c>
      <c r="E58" s="65">
        <v>34763.594242672189</v>
      </c>
      <c r="F58" s="65">
        <f>Taulukko13[[#This Row],[Siirtyvät sote- ja pela-kustannukset (TP21+TP22)]]+Taulukko13[[#This Row],[Siirtyvät verotuskustannukset]]</f>
        <v>22749198.235033918</v>
      </c>
      <c r="G58" s="64">
        <v>10638968.318298358</v>
      </c>
      <c r="H58" s="64">
        <v>672687.50538540841</v>
      </c>
      <c r="I58" s="64">
        <v>7009042.7899999991</v>
      </c>
      <c r="J58" s="64">
        <v>2176658.83422769</v>
      </c>
      <c r="K58" s="64">
        <v>-1957476.0162759076</v>
      </c>
      <c r="L58" s="64">
        <v>377350.183307953</v>
      </c>
      <c r="M58" s="65">
        <f>G58+H58+J58+I58-K58+Taulukko13[[#This Row],[Jälkikäteistarkistuksesta aiheutuva valtionosuuden lisäsiirto]]</f>
        <v>22832183.647495318</v>
      </c>
      <c r="N58" s="69">
        <f>Taulukko13[[#This Row],[Siirtyvät kustannukset yhteensä]]-Taulukko13[[#This Row],[Siirtyvät tulot yhteensä]]</f>
        <v>-82985.412461400032</v>
      </c>
      <c r="O58" s="179">
        <f>Taulukko13[[#This Row],[Siirtyvien kustannusten ja tulojen erotus]]*$O$1</f>
        <v>49791.247476840006</v>
      </c>
    </row>
    <row r="59" spans="1:15" x14ac:dyDescent="0.2">
      <c r="A59">
        <v>176</v>
      </c>
      <c r="B59" t="s">
        <v>61</v>
      </c>
      <c r="C59" s="64">
        <v>4352</v>
      </c>
      <c r="D59" s="65">
        <v>27691704.503942184</v>
      </c>
      <c r="E59" s="65">
        <v>33140.400059357584</v>
      </c>
      <c r="F59" s="65">
        <f>Taulukko13[[#This Row],[Siirtyvät sote- ja pela-kustannukset (TP21+TP22)]]+Taulukko13[[#This Row],[Siirtyvät verotuskustannukset]]</f>
        <v>27724844.904001541</v>
      </c>
      <c r="G59" s="64">
        <v>13099342.346800594</v>
      </c>
      <c r="H59" s="64">
        <v>750073.44535294268</v>
      </c>
      <c r="I59" s="64">
        <v>6572978.75</v>
      </c>
      <c r="J59" s="64">
        <v>2296449.3304668032</v>
      </c>
      <c r="K59" s="64">
        <v>-2592234.8588629905</v>
      </c>
      <c r="L59" s="64">
        <v>393725.24520647601</v>
      </c>
      <c r="M59" s="65">
        <f>G59+H59+J59+I59-K59+Taulukko13[[#This Row],[Jälkikäteistarkistuksesta aiheutuva valtionosuuden lisäsiirto]]</f>
        <v>25704803.976689808</v>
      </c>
      <c r="N59" s="69">
        <f>Taulukko13[[#This Row],[Siirtyvät kustannukset yhteensä]]-Taulukko13[[#This Row],[Siirtyvät tulot yhteensä]]</f>
        <v>2020040.9273117334</v>
      </c>
      <c r="O59" s="179">
        <f>Taulukko13[[#This Row],[Siirtyvien kustannusten ja tulojen erotus]]*$O$1</f>
        <v>-1212024.5563870398</v>
      </c>
    </row>
    <row r="60" spans="1:15" x14ac:dyDescent="0.2">
      <c r="A60">
        <v>177</v>
      </c>
      <c r="B60" t="s">
        <v>62</v>
      </c>
      <c r="C60" s="64">
        <v>1768</v>
      </c>
      <c r="D60" s="65">
        <v>7541185.9011411509</v>
      </c>
      <c r="E60" s="65">
        <v>16733.965997572752</v>
      </c>
      <c r="F60" s="65">
        <f>Taulukko13[[#This Row],[Siirtyvät sote- ja pela-kustannukset (TP21+TP22)]]+Taulukko13[[#This Row],[Siirtyvät verotuskustannukset]]</f>
        <v>7557919.8671387238</v>
      </c>
      <c r="G60" s="64">
        <v>3073075.0656940546</v>
      </c>
      <c r="H60" s="64">
        <v>408156.57252197561</v>
      </c>
      <c r="I60" s="64">
        <v>3289556.98</v>
      </c>
      <c r="J60" s="64">
        <v>863083.87546402391</v>
      </c>
      <c r="K60" s="64">
        <v>-364158.62519559171</v>
      </c>
      <c r="L60" s="64">
        <v>159950.88086513089</v>
      </c>
      <c r="M60" s="65">
        <f>G60+H60+J60+I60-K60+Taulukko13[[#This Row],[Jälkikäteistarkistuksesta aiheutuva valtionosuuden lisäsiirto]]</f>
        <v>8157981.9997407766</v>
      </c>
      <c r="N60" s="69">
        <f>Taulukko13[[#This Row],[Siirtyvät kustannukset yhteensä]]-Taulukko13[[#This Row],[Siirtyvät tulot yhteensä]]</f>
        <v>-600062.13260205276</v>
      </c>
      <c r="O60" s="179">
        <f>Taulukko13[[#This Row],[Siirtyvien kustannusten ja tulojen erotus]]*$O$1</f>
        <v>360037.27956123155</v>
      </c>
    </row>
    <row r="61" spans="1:15" x14ac:dyDescent="0.2">
      <c r="A61">
        <v>178</v>
      </c>
      <c r="B61" t="s">
        <v>63</v>
      </c>
      <c r="C61" s="64">
        <v>5769</v>
      </c>
      <c r="D61" s="65">
        <v>31492288.914570704</v>
      </c>
      <c r="E61" s="65">
        <v>48603.042231946973</v>
      </c>
      <c r="F61" s="65">
        <f>Taulukko13[[#This Row],[Siirtyvät sote- ja pela-kustannukset (TP21+TP22)]]+Taulukko13[[#This Row],[Siirtyvät verotuskustannukset]]</f>
        <v>31540891.956802651</v>
      </c>
      <c r="G61" s="64">
        <v>15437337.154671118</v>
      </c>
      <c r="H61" s="64">
        <v>999028.02197789238</v>
      </c>
      <c r="I61" s="64">
        <v>9740812.6099999994</v>
      </c>
      <c r="J61" s="64">
        <v>3146378.1364937387</v>
      </c>
      <c r="K61" s="64">
        <v>-2633117.1023135912</v>
      </c>
      <c r="L61" s="64">
        <v>521921.17178220593</v>
      </c>
      <c r="M61" s="65">
        <f>G61+H61+J61+I61-K61+Taulukko13[[#This Row],[Jälkikäteistarkistuksesta aiheutuva valtionosuuden lisäsiirto]]</f>
        <v>32478594.197238546</v>
      </c>
      <c r="N61" s="69">
        <f>Taulukko13[[#This Row],[Siirtyvät kustannukset yhteensä]]-Taulukko13[[#This Row],[Siirtyvät tulot yhteensä]]</f>
        <v>-937702.24043589458</v>
      </c>
      <c r="O61" s="179">
        <f>Taulukko13[[#This Row],[Siirtyvien kustannusten ja tulojen erotus]]*$O$1</f>
        <v>562621.34426153661</v>
      </c>
    </row>
    <row r="62" spans="1:15" x14ac:dyDescent="0.2">
      <c r="A62">
        <v>179</v>
      </c>
      <c r="B62" t="s">
        <v>64</v>
      </c>
      <c r="C62" s="64">
        <v>145887</v>
      </c>
      <c r="D62" s="65">
        <v>525018737.71523261</v>
      </c>
      <c r="E62" s="65">
        <v>1470321.4450193113</v>
      </c>
      <c r="F62" s="65">
        <f>Taulukko13[[#This Row],[Siirtyvät sote- ja pela-kustannukset (TP21+TP22)]]+Taulukko13[[#This Row],[Siirtyvät verotuskustannukset]]</f>
        <v>526489059.16025192</v>
      </c>
      <c r="G62" s="64">
        <v>92663823.067808747</v>
      </c>
      <c r="H62" s="64">
        <v>15516952.296071719</v>
      </c>
      <c r="I62" s="64">
        <v>309380775.75</v>
      </c>
      <c r="J62" s="64">
        <v>48149569.856330059</v>
      </c>
      <c r="K62" s="64">
        <v>-19293155.342262298</v>
      </c>
      <c r="L62" s="64">
        <v>13198390.360164791</v>
      </c>
      <c r="M62" s="65">
        <f>G62+H62+J62+I62-K62+Taulukko13[[#This Row],[Jälkikäteistarkistuksesta aiheutuva valtionosuuden lisäsiirto]]</f>
        <v>498202666.67263758</v>
      </c>
      <c r="N62" s="69">
        <f>Taulukko13[[#This Row],[Siirtyvät kustannukset yhteensä]]-Taulukko13[[#This Row],[Siirtyvät tulot yhteensä]]</f>
        <v>28286392.487614334</v>
      </c>
      <c r="O62" s="179">
        <f>Taulukko13[[#This Row],[Siirtyvien kustannusten ja tulojen erotus]]*$O$1</f>
        <v>-16971835.492568597</v>
      </c>
    </row>
    <row r="63" spans="1:15" x14ac:dyDescent="0.2">
      <c r="A63">
        <v>181</v>
      </c>
      <c r="B63" t="s">
        <v>65</v>
      </c>
      <c r="C63" s="64">
        <v>1683</v>
      </c>
      <c r="D63" s="65">
        <v>6783353.0416593924</v>
      </c>
      <c r="E63" s="65">
        <v>13178.037496141433</v>
      </c>
      <c r="F63" s="65">
        <f>Taulukko13[[#This Row],[Siirtyvät sote- ja pela-kustannukset (TP21+TP22)]]+Taulukko13[[#This Row],[Siirtyvät verotuskustannukset]]</f>
        <v>6796531.0791555336</v>
      </c>
      <c r="G63" s="64">
        <v>2529879.5634316062</v>
      </c>
      <c r="H63" s="64">
        <v>142412.09079887811</v>
      </c>
      <c r="I63" s="64">
        <v>2769546.01</v>
      </c>
      <c r="J63" s="64">
        <v>977334.67182900116</v>
      </c>
      <c r="K63" s="64">
        <v>-882313.86194591259</v>
      </c>
      <c r="L63" s="64">
        <v>152260.93466969189</v>
      </c>
      <c r="M63" s="65">
        <f>G63+H63+J63+I63-K63+Taulukko13[[#This Row],[Jälkikäteistarkistuksesta aiheutuva valtionosuuden lisäsiirto]]</f>
        <v>7453747.1326750889</v>
      </c>
      <c r="N63" s="69">
        <f>Taulukko13[[#This Row],[Siirtyvät kustannukset yhteensä]]-Taulukko13[[#This Row],[Siirtyvät tulot yhteensä]]</f>
        <v>-657216.05351955537</v>
      </c>
      <c r="O63" s="179">
        <f>Taulukko13[[#This Row],[Siirtyvien kustannusten ja tulojen erotus]]*$O$1</f>
        <v>394329.63211173314</v>
      </c>
    </row>
    <row r="64" spans="1:15" x14ac:dyDescent="0.2">
      <c r="A64">
        <v>182</v>
      </c>
      <c r="B64" t="s">
        <v>66</v>
      </c>
      <c r="C64" s="64">
        <v>19347</v>
      </c>
      <c r="D64" s="65">
        <v>93747356.518563971</v>
      </c>
      <c r="E64" s="65">
        <v>201738.97277554666</v>
      </c>
      <c r="F64" s="65">
        <f>Taulukko13[[#This Row],[Siirtyvät sote- ja pela-kustannukset (TP21+TP22)]]+Taulukko13[[#This Row],[Siirtyvät verotuskustannukset]]</f>
        <v>93949095.49133952</v>
      </c>
      <c r="G64" s="64">
        <v>37063239.857591271</v>
      </c>
      <c r="H64" s="64">
        <v>3822139.2523841206</v>
      </c>
      <c r="I64" s="64">
        <v>40756231.099999994</v>
      </c>
      <c r="J64" s="64">
        <v>7713249.469777599</v>
      </c>
      <c r="K64" s="64">
        <v>-8018.7793982927178</v>
      </c>
      <c r="L64" s="64">
        <v>1750322.2240371534</v>
      </c>
      <c r="M64" s="65">
        <f>G64+H64+J64+I64-K64+Taulukko13[[#This Row],[Jälkikäteistarkistuksesta aiheutuva valtionosuuden lisäsiirto]]</f>
        <v>91113200.683188424</v>
      </c>
      <c r="N64" s="69">
        <f>Taulukko13[[#This Row],[Siirtyvät kustannukset yhteensä]]-Taulukko13[[#This Row],[Siirtyvät tulot yhteensä]]</f>
        <v>2835894.8081510961</v>
      </c>
      <c r="O64" s="179">
        <f>Taulukko13[[#This Row],[Siirtyvien kustannusten ja tulojen erotus]]*$O$1</f>
        <v>-1701536.8848906574</v>
      </c>
    </row>
    <row r="65" spans="1:15" x14ac:dyDescent="0.2">
      <c r="A65">
        <v>186</v>
      </c>
      <c r="B65" t="s">
        <v>67</v>
      </c>
      <c r="C65" s="64">
        <v>45630</v>
      </c>
      <c r="D65" s="65">
        <v>165338125.09696937</v>
      </c>
      <c r="E65" s="65">
        <v>578086.92137985432</v>
      </c>
      <c r="F65" s="65">
        <f>Taulukko13[[#This Row],[Siirtyvät sote- ja pela-kustannukset (TP21+TP22)]]+Taulukko13[[#This Row],[Siirtyvät verotuskustannukset]]</f>
        <v>165916212.01834923</v>
      </c>
      <c r="G65" s="64">
        <v>20332769.564069014</v>
      </c>
      <c r="H65" s="64">
        <v>2718146.3310518358</v>
      </c>
      <c r="I65" s="64">
        <v>125022034.56999999</v>
      </c>
      <c r="J65" s="64">
        <v>12287534.75667196</v>
      </c>
      <c r="K65" s="64">
        <v>7761885.9680522187</v>
      </c>
      <c r="L65" s="64">
        <v>4128144.0576221282</v>
      </c>
      <c r="M65" s="65">
        <f>G65+H65+J65+I65-K65+Taulukko13[[#This Row],[Jälkikäteistarkistuksesta aiheutuva valtionosuuden lisäsiirto]]</f>
        <v>156726743.31136274</v>
      </c>
      <c r="N65" s="69">
        <f>Taulukko13[[#This Row],[Siirtyvät kustannukset yhteensä]]-Taulukko13[[#This Row],[Siirtyvät tulot yhteensä]]</f>
        <v>9189468.7069864869</v>
      </c>
      <c r="O65" s="179">
        <f>Taulukko13[[#This Row],[Siirtyvien kustannusten ja tulojen erotus]]*$O$1</f>
        <v>-5513681.224191891</v>
      </c>
    </row>
    <row r="66" spans="1:15" x14ac:dyDescent="0.2">
      <c r="A66">
        <v>202</v>
      </c>
      <c r="B66" t="s">
        <v>68</v>
      </c>
      <c r="C66" s="64">
        <v>35848</v>
      </c>
      <c r="D66" s="65">
        <v>116091325.26294176</v>
      </c>
      <c r="E66" s="65">
        <v>447213.51773520868</v>
      </c>
      <c r="F66" s="65">
        <f>Taulukko13[[#This Row],[Siirtyvät sote- ja pela-kustannukset (TP21+TP22)]]+Taulukko13[[#This Row],[Siirtyvät verotuskustannukset]]</f>
        <v>116538538.78067698</v>
      </c>
      <c r="G66" s="64">
        <v>20399329.369224962</v>
      </c>
      <c r="H66" s="64">
        <v>3231995.4273874816</v>
      </c>
      <c r="I66" s="64">
        <v>95589018.409999996</v>
      </c>
      <c r="J66" s="64">
        <v>8825870.1555833295</v>
      </c>
      <c r="K66" s="64">
        <v>5406321.3632845022</v>
      </c>
      <c r="L66" s="64">
        <v>3243166.9554599617</v>
      </c>
      <c r="M66" s="65">
        <f>G66+H66+J66+I66-K66+Taulukko13[[#This Row],[Jälkikäteistarkistuksesta aiheutuva valtionosuuden lisäsiirto]]</f>
        <v>125883058.95437123</v>
      </c>
      <c r="N66" s="69">
        <f>Taulukko13[[#This Row],[Siirtyvät kustannukset yhteensä]]-Taulukko13[[#This Row],[Siirtyvät tulot yhteensä]]</f>
        <v>-9344520.173694253</v>
      </c>
      <c r="O66" s="179">
        <f>Taulukko13[[#This Row],[Siirtyvien kustannusten ja tulojen erotus]]*$O$1</f>
        <v>5606712.1042165505</v>
      </c>
    </row>
    <row r="67" spans="1:15" x14ac:dyDescent="0.2">
      <c r="A67">
        <v>204</v>
      </c>
      <c r="B67" t="s">
        <v>69</v>
      </c>
      <c r="C67" s="64">
        <v>2689</v>
      </c>
      <c r="D67" s="65">
        <v>17574778.526605502</v>
      </c>
      <c r="E67" s="65">
        <v>21286.161408156226</v>
      </c>
      <c r="F67" s="65">
        <f>Taulukko13[[#This Row],[Siirtyvät sote- ja pela-kustannukset (TP21+TP22)]]+Taulukko13[[#This Row],[Siirtyvät verotuskustannukset]]</f>
        <v>17596064.688013658</v>
      </c>
      <c r="G67" s="64">
        <v>8313735.5425367486</v>
      </c>
      <c r="H67" s="64">
        <v>574246.43410328007</v>
      </c>
      <c r="I67" s="64">
        <v>4129368.2100000004</v>
      </c>
      <c r="J67" s="64">
        <v>1474165.1899484433</v>
      </c>
      <c r="K67" s="64">
        <v>-1557291.3743579057</v>
      </c>
      <c r="L67" s="64">
        <v>243273.7096415933</v>
      </c>
      <c r="M67" s="65">
        <f>G67+H67+J67+I67-K67+Taulukko13[[#This Row],[Jälkikäteistarkistuksesta aiheutuva valtionosuuden lisäsiirto]]</f>
        <v>16292080.460587971</v>
      </c>
      <c r="N67" s="69">
        <f>Taulukko13[[#This Row],[Siirtyvät kustannukset yhteensä]]-Taulukko13[[#This Row],[Siirtyvät tulot yhteensä]]</f>
        <v>1303984.227425687</v>
      </c>
      <c r="O67" s="179">
        <f>Taulukko13[[#This Row],[Siirtyvien kustannusten ja tulojen erotus]]*$O$1</f>
        <v>-782390.53645541205</v>
      </c>
    </row>
    <row r="68" spans="1:15" x14ac:dyDescent="0.2">
      <c r="A68">
        <v>205</v>
      </c>
      <c r="B68" t="s">
        <v>70</v>
      </c>
      <c r="C68" s="64">
        <v>36297</v>
      </c>
      <c r="D68" s="65">
        <v>160665254.07976988</v>
      </c>
      <c r="E68" s="65">
        <v>358194.92605948186</v>
      </c>
      <c r="F68" s="65">
        <f>Taulukko13[[#This Row],[Siirtyvät sote- ja pela-kustannukset (TP21+TP22)]]+Taulukko13[[#This Row],[Siirtyvät verotuskustannukset]]</f>
        <v>161023449.00582936</v>
      </c>
      <c r="G68" s="64">
        <v>50028903.401602238</v>
      </c>
      <c r="H68" s="64">
        <v>2835400.7903943853</v>
      </c>
      <c r="I68" s="64">
        <v>76315126.510000005</v>
      </c>
      <c r="J68" s="64">
        <v>13272915.718975008</v>
      </c>
      <c r="K68" s="64">
        <v>-6102881.6079216991</v>
      </c>
      <c r="L68" s="64">
        <v>3283787.9653629274</v>
      </c>
      <c r="M68" s="65">
        <f>G68+H68+J68+I68-K68+Taulukko13[[#This Row],[Jälkikäteistarkistuksesta aiheutuva valtionosuuden lisäsiirto]]</f>
        <v>151839015.99425626</v>
      </c>
      <c r="N68" s="69">
        <f>Taulukko13[[#This Row],[Siirtyvät kustannukset yhteensä]]-Taulukko13[[#This Row],[Siirtyvät tulot yhteensä]]</f>
        <v>9184433.0115731061</v>
      </c>
      <c r="O68" s="179">
        <f>Taulukko13[[#This Row],[Siirtyvien kustannusten ja tulojen erotus]]*$O$1</f>
        <v>-5510659.8069438627</v>
      </c>
    </row>
    <row r="69" spans="1:15" x14ac:dyDescent="0.2">
      <c r="A69">
        <v>208</v>
      </c>
      <c r="B69" t="s">
        <v>71</v>
      </c>
      <c r="C69" s="64">
        <v>12335</v>
      </c>
      <c r="D69" s="65">
        <v>48600444.583361693</v>
      </c>
      <c r="E69" s="65">
        <v>104733.00546486962</v>
      </c>
      <c r="F69" s="65">
        <f>Taulukko13[[#This Row],[Siirtyvät sote- ja pela-kustannukset (TP21+TP22)]]+Taulukko13[[#This Row],[Siirtyvät verotuskustannukset]]</f>
        <v>48705177.588826559</v>
      </c>
      <c r="G69" s="64">
        <v>15723973.140369203</v>
      </c>
      <c r="H69" s="64">
        <v>1052360.8844322385</v>
      </c>
      <c r="I69" s="64">
        <v>22090548.199999999</v>
      </c>
      <c r="J69" s="64">
        <v>5367709.722865032</v>
      </c>
      <c r="K69" s="64">
        <v>-5169777.3647226049</v>
      </c>
      <c r="L69" s="64">
        <v>1115946.8978910574</v>
      </c>
      <c r="M69" s="65">
        <f>G69+H69+J69+I69-K69+Taulukko13[[#This Row],[Jälkikäteistarkistuksesta aiheutuva valtionosuuden lisäsiirto]]</f>
        <v>50520316.210280128</v>
      </c>
      <c r="N69" s="69">
        <f>Taulukko13[[#This Row],[Siirtyvät kustannukset yhteensä]]-Taulukko13[[#This Row],[Siirtyvät tulot yhteensä]]</f>
        <v>-1815138.6214535683</v>
      </c>
      <c r="O69" s="179">
        <f>Taulukko13[[#This Row],[Siirtyvien kustannusten ja tulojen erotus]]*$O$1</f>
        <v>1089083.1728721408</v>
      </c>
    </row>
    <row r="70" spans="1:15" x14ac:dyDescent="0.2">
      <c r="A70">
        <v>211</v>
      </c>
      <c r="B70" t="s">
        <v>72</v>
      </c>
      <c r="C70" s="64">
        <v>32959</v>
      </c>
      <c r="D70" s="65">
        <v>113716998.73281573</v>
      </c>
      <c r="E70" s="65">
        <v>371509.10276157543</v>
      </c>
      <c r="F70" s="65">
        <f>Taulukko13[[#This Row],[Siirtyvät sote- ja pela-kustannukset (TP21+TP22)]]+Taulukko13[[#This Row],[Siirtyvät verotuskustannukset]]</f>
        <v>114088507.83557731</v>
      </c>
      <c r="G70" s="64">
        <v>21156523.424751747</v>
      </c>
      <c r="H70" s="64">
        <v>2389802.3454519734</v>
      </c>
      <c r="I70" s="64">
        <v>79702765.810000002</v>
      </c>
      <c r="J70" s="64">
        <v>9966600.0510361716</v>
      </c>
      <c r="K70" s="64">
        <v>1736665.5694945143</v>
      </c>
      <c r="L70" s="64">
        <v>2981799.2547702766</v>
      </c>
      <c r="M70" s="65">
        <f>G70+H70+J70+I70-K70+Taulukko13[[#This Row],[Jälkikäteistarkistuksesta aiheutuva valtionosuuden lisäsiirto]]</f>
        <v>114460825.31651565</v>
      </c>
      <c r="N70" s="69">
        <f>Taulukko13[[#This Row],[Siirtyvät kustannukset yhteensä]]-Taulukko13[[#This Row],[Siirtyvät tulot yhteensä]]</f>
        <v>-372317.48093834519</v>
      </c>
      <c r="O70" s="179">
        <f>Taulukko13[[#This Row],[Siirtyvien kustannusten ja tulojen erotus]]*$O$1</f>
        <v>223390.48856300706</v>
      </c>
    </row>
    <row r="71" spans="1:15" x14ac:dyDescent="0.2">
      <c r="A71">
        <v>213</v>
      </c>
      <c r="B71" t="s">
        <v>73</v>
      </c>
      <c r="C71" s="64">
        <v>5154</v>
      </c>
      <c r="D71" s="65">
        <v>28648582.851444364</v>
      </c>
      <c r="E71" s="65">
        <v>45211.536238987064</v>
      </c>
      <c r="F71" s="65">
        <f>Taulukko13[[#This Row],[Siirtyvät sote- ja pela-kustannukset (TP21+TP22)]]+Taulukko13[[#This Row],[Siirtyvät verotuskustannukset]]</f>
        <v>28693794.387683351</v>
      </c>
      <c r="G71" s="64">
        <v>12771754.259674769</v>
      </c>
      <c r="H71" s="64">
        <v>1164980.9412281797</v>
      </c>
      <c r="I71" s="64">
        <v>8825436.7699999996</v>
      </c>
      <c r="J71" s="64">
        <v>2603536.2728575473</v>
      </c>
      <c r="K71" s="64">
        <v>-2078211.5561464627</v>
      </c>
      <c r="L71" s="64">
        <v>466282.14930932387</v>
      </c>
      <c r="M71" s="65">
        <f>G71+H71+J71+I71-K71+Taulukko13[[#This Row],[Jälkikäteistarkistuksesta aiheutuva valtionosuuden lisäsiirto]]</f>
        <v>27910201.94921628</v>
      </c>
      <c r="N71" s="69">
        <f>Taulukko13[[#This Row],[Siirtyvät kustannukset yhteensä]]-Taulukko13[[#This Row],[Siirtyvät tulot yhteensä]]</f>
        <v>783592.43846707046</v>
      </c>
      <c r="O71" s="179">
        <f>Taulukko13[[#This Row],[Siirtyvien kustannusten ja tulojen erotus]]*$O$1</f>
        <v>-470155.46308024216</v>
      </c>
    </row>
    <row r="72" spans="1:15" x14ac:dyDescent="0.2">
      <c r="A72">
        <v>214</v>
      </c>
      <c r="B72" t="s">
        <v>74</v>
      </c>
      <c r="C72" s="64">
        <v>12528</v>
      </c>
      <c r="D72" s="65">
        <v>53312426.224715233</v>
      </c>
      <c r="E72" s="65">
        <v>108272.81199497294</v>
      </c>
      <c r="F72" s="65">
        <f>Taulukko13[[#This Row],[Siirtyvät sote- ja pela-kustannukset (TP21+TP22)]]+Taulukko13[[#This Row],[Siirtyvät verotuskustannukset]]</f>
        <v>53420699.036710203</v>
      </c>
      <c r="G72" s="64">
        <v>16895828.120656535</v>
      </c>
      <c r="H72" s="64">
        <v>1587597.145397251</v>
      </c>
      <c r="I72" s="64">
        <v>22337504.909999996</v>
      </c>
      <c r="J72" s="64">
        <v>6035069.5497809006</v>
      </c>
      <c r="K72" s="64">
        <v>-4829069.961334818</v>
      </c>
      <c r="L72" s="64">
        <v>1133407.5992524659</v>
      </c>
      <c r="M72" s="65">
        <f>G72+H72+J72+I72-K72+Taulukko13[[#This Row],[Jälkikäteistarkistuksesta aiheutuva valtionosuuden lisäsiirto]]</f>
        <v>52818477.286421962</v>
      </c>
      <c r="N72" s="69">
        <f>Taulukko13[[#This Row],[Siirtyvät kustannukset yhteensä]]-Taulukko13[[#This Row],[Siirtyvät tulot yhteensä]]</f>
        <v>602221.75028824061</v>
      </c>
      <c r="O72" s="179">
        <f>Taulukko13[[#This Row],[Siirtyvien kustannusten ja tulojen erotus]]*$O$1</f>
        <v>-361333.05017294426</v>
      </c>
    </row>
    <row r="73" spans="1:15" x14ac:dyDescent="0.2">
      <c r="A73">
        <v>216</v>
      </c>
      <c r="B73" t="s">
        <v>75</v>
      </c>
      <c r="C73" s="64">
        <v>1269</v>
      </c>
      <c r="D73" s="65">
        <v>7615403.0807061996</v>
      </c>
      <c r="E73" s="65">
        <v>9932.3562105432939</v>
      </c>
      <c r="F73" s="65">
        <f>Taulukko13[[#This Row],[Siirtyvät sote- ja pela-kustannukset (TP21+TP22)]]+Taulukko13[[#This Row],[Siirtyvät verotuskustannukset]]</f>
        <v>7625335.4369167425</v>
      </c>
      <c r="G73" s="64">
        <v>4035167.2638333025</v>
      </c>
      <c r="H73" s="64">
        <v>266547.92481330829</v>
      </c>
      <c r="I73" s="64">
        <v>1928210.22</v>
      </c>
      <c r="J73" s="64">
        <v>705092.5492638587</v>
      </c>
      <c r="K73" s="64">
        <v>-713324.39678938303</v>
      </c>
      <c r="L73" s="64">
        <v>114806.37320014201</v>
      </c>
      <c r="M73" s="65">
        <f>G73+H73+J73+I73-K73+Taulukko13[[#This Row],[Jälkikäteistarkistuksesta aiheutuva valtionosuuden lisäsiirto]]</f>
        <v>7763148.7278999947</v>
      </c>
      <c r="N73" s="69">
        <f>Taulukko13[[#This Row],[Siirtyvät kustannukset yhteensä]]-Taulukko13[[#This Row],[Siirtyvät tulot yhteensä]]</f>
        <v>-137813.29098325223</v>
      </c>
      <c r="O73" s="179">
        <f>Taulukko13[[#This Row],[Siirtyvien kustannusten ja tulojen erotus]]*$O$1</f>
        <v>82687.974589951322</v>
      </c>
    </row>
    <row r="74" spans="1:15" x14ac:dyDescent="0.2">
      <c r="A74">
        <v>217</v>
      </c>
      <c r="B74" t="s">
        <v>76</v>
      </c>
      <c r="C74" s="64">
        <v>5352</v>
      </c>
      <c r="D74" s="65">
        <v>22907383.085913897</v>
      </c>
      <c r="E74" s="65">
        <v>44920.908346766329</v>
      </c>
      <c r="F74" s="65">
        <f>Taulukko13[[#This Row],[Siirtyvät sote- ja pela-kustannukset (TP21+TP22)]]+Taulukko13[[#This Row],[Siirtyvät verotuskustannukset]]</f>
        <v>22952303.994260661</v>
      </c>
      <c r="G74" s="64">
        <v>6690016.6119621117</v>
      </c>
      <c r="H74" s="64">
        <v>440159.87808199227</v>
      </c>
      <c r="I74" s="64">
        <v>9486037.629999999</v>
      </c>
      <c r="J74" s="64">
        <v>2414076.1561503317</v>
      </c>
      <c r="K74" s="64">
        <v>-2230016.721964682</v>
      </c>
      <c r="L74" s="64">
        <v>484195.20044693467</v>
      </c>
      <c r="M74" s="65">
        <f>G74+H74+J74+I74-K74+Taulukko13[[#This Row],[Jälkikäteistarkistuksesta aiheutuva valtionosuuden lisäsiirto]]</f>
        <v>21744502.198606052</v>
      </c>
      <c r="N74" s="69">
        <f>Taulukko13[[#This Row],[Siirtyvät kustannukset yhteensä]]-Taulukko13[[#This Row],[Siirtyvät tulot yhteensä]]</f>
        <v>1207801.7956546098</v>
      </c>
      <c r="O74" s="179">
        <f>Taulukko13[[#This Row],[Siirtyvien kustannusten ja tulojen erotus]]*$O$1</f>
        <v>-724681.07739276567</v>
      </c>
    </row>
    <row r="75" spans="1:15" x14ac:dyDescent="0.2">
      <c r="A75">
        <v>218</v>
      </c>
      <c r="B75" t="s">
        <v>77</v>
      </c>
      <c r="C75" s="64">
        <v>1200</v>
      </c>
      <c r="D75" s="65">
        <v>6643083.2140710428</v>
      </c>
      <c r="E75" s="65">
        <v>9092.3233024533711</v>
      </c>
      <c r="F75" s="65">
        <f>Taulukko13[[#This Row],[Siirtyvät sote- ja pela-kustannukset (TP21+TP22)]]+Taulukko13[[#This Row],[Siirtyvät verotuskustannukset]]</f>
        <v>6652175.5373734962</v>
      </c>
      <c r="G75" s="64">
        <v>3656492.6846777326</v>
      </c>
      <c r="H75" s="64">
        <v>160499.38700017059</v>
      </c>
      <c r="I75" s="64">
        <v>1848636.23</v>
      </c>
      <c r="J75" s="64">
        <v>760397.383888048</v>
      </c>
      <c r="K75" s="64">
        <v>-670001.78195762658</v>
      </c>
      <c r="L75" s="64">
        <v>108563.94628855037</v>
      </c>
      <c r="M75" s="65">
        <f>G75+H75+J75+I75-K75+Taulukko13[[#This Row],[Jälkikäteistarkistuksesta aiheutuva valtionosuuden lisäsiirto]]</f>
        <v>7204591.413812127</v>
      </c>
      <c r="N75" s="69">
        <f>Taulukko13[[#This Row],[Siirtyvät kustannukset yhteensä]]-Taulukko13[[#This Row],[Siirtyvät tulot yhteensä]]</f>
        <v>-552415.87643863074</v>
      </c>
      <c r="O75" s="179">
        <f>Taulukko13[[#This Row],[Siirtyvien kustannusten ja tulojen erotus]]*$O$1</f>
        <v>331449.52586317837</v>
      </c>
    </row>
    <row r="76" spans="1:15" x14ac:dyDescent="0.2">
      <c r="A76">
        <v>224</v>
      </c>
      <c r="B76" t="s">
        <v>78</v>
      </c>
      <c r="C76" s="64">
        <v>8603</v>
      </c>
      <c r="D76" s="65">
        <v>35003162.095775418</v>
      </c>
      <c r="E76" s="65">
        <v>81408.116796967632</v>
      </c>
      <c r="F76" s="65">
        <f>Taulukko13[[#This Row],[Siirtyvät sote- ja pela-kustannukset (TP21+TP22)]]+Taulukko13[[#This Row],[Siirtyvät verotuskustannukset]]</f>
        <v>35084570.212572388</v>
      </c>
      <c r="G76" s="64">
        <v>10571378.972057678</v>
      </c>
      <c r="H76" s="64">
        <v>580168.22077558632</v>
      </c>
      <c r="I76" s="64">
        <v>17408627.550000001</v>
      </c>
      <c r="J76" s="64">
        <v>3413103.603022032</v>
      </c>
      <c r="K76" s="64">
        <v>-1985759.0709544807</v>
      </c>
      <c r="L76" s="64">
        <v>778313.02493366576</v>
      </c>
      <c r="M76" s="65">
        <f>G76+H76+J76+I76-K76+Taulukko13[[#This Row],[Jälkikäteistarkistuksesta aiheutuva valtionosuuden lisäsiirto]]</f>
        <v>34737350.441743441</v>
      </c>
      <c r="N76" s="69">
        <f>Taulukko13[[#This Row],[Siirtyvät kustannukset yhteensä]]-Taulukko13[[#This Row],[Siirtyvät tulot yhteensä]]</f>
        <v>347219.77082894742</v>
      </c>
      <c r="O76" s="179">
        <f>Taulukko13[[#This Row],[Siirtyvien kustannusten ja tulojen erotus]]*$O$1</f>
        <v>-208331.86249736842</v>
      </c>
    </row>
    <row r="77" spans="1:15" x14ac:dyDescent="0.2">
      <c r="A77">
        <v>226</v>
      </c>
      <c r="B77" t="s">
        <v>79</v>
      </c>
      <c r="C77" s="64">
        <v>3665</v>
      </c>
      <c r="D77" s="65">
        <v>19614088.502342273</v>
      </c>
      <c r="E77" s="65">
        <v>29303.037860163928</v>
      </c>
      <c r="F77" s="65">
        <f>Taulukko13[[#This Row],[Siirtyvät sote- ja pela-kustannukset (TP21+TP22)]]+Taulukko13[[#This Row],[Siirtyvät verotuskustannukset]]</f>
        <v>19643391.540202435</v>
      </c>
      <c r="G77" s="64">
        <v>9550150.3265918233</v>
      </c>
      <c r="H77" s="64">
        <v>636827.45662529953</v>
      </c>
      <c r="I77" s="64">
        <v>5838280.7300000004</v>
      </c>
      <c r="J77" s="64">
        <v>1893607.4993893944</v>
      </c>
      <c r="K77" s="64">
        <v>-2044994.8842744685</v>
      </c>
      <c r="L77" s="64">
        <v>331572.38595628092</v>
      </c>
      <c r="M77" s="65">
        <f>G77+H77+J77+I77-K77+Taulukko13[[#This Row],[Jälkikäteistarkistuksesta aiheutuva valtionosuuden lisäsiirto]]</f>
        <v>20295433.282837264</v>
      </c>
      <c r="N77" s="69">
        <f>Taulukko13[[#This Row],[Siirtyvät kustannukset yhteensä]]-Taulukko13[[#This Row],[Siirtyvät tulot yhteensä]]</f>
        <v>-652041.74263482913</v>
      </c>
      <c r="O77" s="179">
        <f>Taulukko13[[#This Row],[Siirtyvien kustannusten ja tulojen erotus]]*$O$1</f>
        <v>391225.04558089742</v>
      </c>
    </row>
    <row r="78" spans="1:15" x14ac:dyDescent="0.2">
      <c r="A78">
        <v>230</v>
      </c>
      <c r="B78" t="s">
        <v>80</v>
      </c>
      <c r="C78" s="64">
        <v>2240</v>
      </c>
      <c r="D78" s="65">
        <v>10766010.983664414</v>
      </c>
      <c r="E78" s="65">
        <v>16545.483941803017</v>
      </c>
      <c r="F78" s="65">
        <f>Taulukko13[[#This Row],[Siirtyvät sote- ja pela-kustannukset (TP21+TP22)]]+Taulukko13[[#This Row],[Siirtyvät verotuskustannukset]]</f>
        <v>10782556.467606217</v>
      </c>
      <c r="G78" s="64">
        <v>4239013.9564571194</v>
      </c>
      <c r="H78" s="64">
        <v>285819.56031847198</v>
      </c>
      <c r="I78" s="64">
        <v>3370245.0100000002</v>
      </c>
      <c r="J78" s="64">
        <v>1333941.5814138241</v>
      </c>
      <c r="K78" s="64">
        <v>-1396567.5524642896</v>
      </c>
      <c r="L78" s="64">
        <v>202652.69973862736</v>
      </c>
      <c r="M78" s="65">
        <f>G78+H78+J78+I78-K78+Taulukko13[[#This Row],[Jälkikäteistarkistuksesta aiheutuva valtionosuuden lisäsiirto]]</f>
        <v>10828240.360392332</v>
      </c>
      <c r="N78" s="69">
        <f>Taulukko13[[#This Row],[Siirtyvät kustannukset yhteensä]]-Taulukko13[[#This Row],[Siirtyvät tulot yhteensä]]</f>
        <v>-45683.892786115408</v>
      </c>
      <c r="O78" s="179">
        <f>Taulukko13[[#This Row],[Siirtyvien kustannusten ja tulojen erotus]]*$O$1</f>
        <v>27410.33567166924</v>
      </c>
    </row>
    <row r="79" spans="1:15" x14ac:dyDescent="0.2">
      <c r="A79">
        <v>231</v>
      </c>
      <c r="B79" t="s">
        <v>81</v>
      </c>
      <c r="C79" s="64">
        <v>1256</v>
      </c>
      <c r="D79" s="65">
        <v>7220801.1496459777</v>
      </c>
      <c r="E79" s="65">
        <v>13941.635480030403</v>
      </c>
      <c r="F79" s="65">
        <f>Taulukko13[[#This Row],[Siirtyvät sote- ja pela-kustannukset (TP21+TP22)]]+Taulukko13[[#This Row],[Siirtyvät verotuskustannukset]]</f>
        <v>7234742.7851260081</v>
      </c>
      <c r="G79" s="64">
        <v>2234956.0908281398</v>
      </c>
      <c r="H79" s="64">
        <v>374169.81190947548</v>
      </c>
      <c r="I79" s="64">
        <v>2706520.9499999997</v>
      </c>
      <c r="J79" s="64">
        <v>515516.49669878127</v>
      </c>
      <c r="K79" s="64">
        <v>140936.95046966811</v>
      </c>
      <c r="L79" s="64">
        <v>113630.26378201606</v>
      </c>
      <c r="M79" s="65">
        <f>G79+H79+J79+I79-K79+Taulukko13[[#This Row],[Jälkikäteistarkistuksesta aiheutuva valtionosuuden lisäsiirto]]</f>
        <v>5803856.6627487447</v>
      </c>
      <c r="N79" s="69">
        <f>Taulukko13[[#This Row],[Siirtyvät kustannukset yhteensä]]-Taulukko13[[#This Row],[Siirtyvät tulot yhteensä]]</f>
        <v>1430886.1223772634</v>
      </c>
      <c r="O79" s="179">
        <f>Taulukko13[[#This Row],[Siirtyvien kustannusten ja tulojen erotus]]*$O$1</f>
        <v>-858531.6734263578</v>
      </c>
    </row>
    <row r="80" spans="1:15" x14ac:dyDescent="0.2">
      <c r="A80">
        <v>232</v>
      </c>
      <c r="B80" t="s">
        <v>82</v>
      </c>
      <c r="C80" s="64">
        <v>12750</v>
      </c>
      <c r="D80" s="65">
        <v>60174838.866369739</v>
      </c>
      <c r="E80" s="65">
        <v>106816.06930826871</v>
      </c>
      <c r="F80" s="65">
        <f>Taulukko13[[#This Row],[Siirtyvät sote- ja pela-kustannukset (TP21+TP22)]]+Taulukko13[[#This Row],[Siirtyvät verotuskustannukset]]</f>
        <v>60281654.935678005</v>
      </c>
      <c r="G80" s="64">
        <v>23417171.716147177</v>
      </c>
      <c r="H80" s="64">
        <v>1980514.0829489133</v>
      </c>
      <c r="I80" s="64">
        <v>21622690.75</v>
      </c>
      <c r="J80" s="64">
        <v>6456174.8441094346</v>
      </c>
      <c r="K80" s="64">
        <v>-5610598.2719895002</v>
      </c>
      <c r="L80" s="64">
        <v>1153491.9293158478</v>
      </c>
      <c r="M80" s="65">
        <f>G80+H80+J80+I80-K80+Taulukko13[[#This Row],[Jälkikäteistarkistuksesta aiheutuva valtionosuuden lisäsiirto]]</f>
        <v>60240641.594510876</v>
      </c>
      <c r="N80" s="69">
        <f>Taulukko13[[#This Row],[Siirtyvät kustannukset yhteensä]]-Taulukko13[[#This Row],[Siirtyvät tulot yhteensä]]</f>
        <v>41013.341167129576</v>
      </c>
      <c r="O80" s="179">
        <f>Taulukko13[[#This Row],[Siirtyvien kustannusten ja tulojen erotus]]*$O$1</f>
        <v>-24608.004700277739</v>
      </c>
    </row>
    <row r="81" spans="1:15" x14ac:dyDescent="0.2">
      <c r="A81">
        <v>233</v>
      </c>
      <c r="B81" t="s">
        <v>83</v>
      </c>
      <c r="C81" s="64">
        <v>15116</v>
      </c>
      <c r="D81" s="65">
        <v>70788432.543613419</v>
      </c>
      <c r="E81" s="65">
        <v>129833.06670386944</v>
      </c>
      <c r="F81" s="65">
        <f>Taulukko13[[#This Row],[Siirtyvät sote- ja pela-kustannukset (TP21+TP22)]]+Taulukko13[[#This Row],[Siirtyvät verotuskustannukset]]</f>
        <v>70918265.61031729</v>
      </c>
      <c r="G81" s="64">
        <v>30170088.076901995</v>
      </c>
      <c r="H81" s="64">
        <v>1587638.1649894915</v>
      </c>
      <c r="I81" s="64">
        <v>27101645.079999998</v>
      </c>
      <c r="J81" s="64">
        <v>7691649.9923256729</v>
      </c>
      <c r="K81" s="64">
        <v>-6520880.0575436158</v>
      </c>
      <c r="L81" s="64">
        <v>1367543.843414773</v>
      </c>
      <c r="M81" s="65">
        <f>G81+H81+J81+I81-K81+Taulukko13[[#This Row],[Jälkikäteistarkistuksesta aiheutuva valtionosuuden lisäsiirto]]</f>
        <v>74439445.215175539</v>
      </c>
      <c r="N81" s="69">
        <f>Taulukko13[[#This Row],[Siirtyvät kustannukset yhteensä]]-Taulukko13[[#This Row],[Siirtyvät tulot yhteensä]]</f>
        <v>-3521179.6048582494</v>
      </c>
      <c r="O81" s="179">
        <f>Taulukko13[[#This Row],[Siirtyvien kustannusten ja tulojen erotus]]*$O$1</f>
        <v>2112707.7629149491</v>
      </c>
    </row>
    <row r="82" spans="1:15" x14ac:dyDescent="0.2">
      <c r="A82">
        <v>235</v>
      </c>
      <c r="B82" t="s">
        <v>84</v>
      </c>
      <c r="C82" s="64">
        <v>10284</v>
      </c>
      <c r="D82" s="65">
        <v>39441030.367529809</v>
      </c>
      <c r="E82" s="65">
        <v>256063.0940221879</v>
      </c>
      <c r="F82" s="65">
        <f>Taulukko13[[#This Row],[Siirtyvät sote- ja pela-kustannukset (TP21+TP22)]]+Taulukko13[[#This Row],[Siirtyvät verotuskustannukset]]</f>
        <v>39697093.461551994</v>
      </c>
      <c r="G82" s="64">
        <v>7430705.4334444571</v>
      </c>
      <c r="H82" s="64">
        <v>775622.34061217913</v>
      </c>
      <c r="I82" s="64">
        <v>55806778.579999998</v>
      </c>
      <c r="J82" s="64">
        <v>1467227.4892006691</v>
      </c>
      <c r="K82" s="64">
        <v>10113733.531626949</v>
      </c>
      <c r="L82" s="64">
        <v>930393.01969287673</v>
      </c>
      <c r="M82" s="65">
        <f>G82+H82+J82+I82-K82+Taulukko13[[#This Row],[Jälkikäteistarkistuksesta aiheutuva valtionosuuden lisäsiirto]]</f>
        <v>56296993.331323229</v>
      </c>
      <c r="N82" s="69">
        <f>Taulukko13[[#This Row],[Siirtyvät kustannukset yhteensä]]-Taulukko13[[#This Row],[Siirtyvät tulot yhteensä]]</f>
        <v>-16599899.869771235</v>
      </c>
      <c r="O82" s="179">
        <f>Taulukko13[[#This Row],[Siirtyvien kustannusten ja tulojen erotus]]*$O$1</f>
        <v>9959939.9218627382</v>
      </c>
    </row>
    <row r="83" spans="1:15" x14ac:dyDescent="0.2">
      <c r="A83">
        <v>236</v>
      </c>
      <c r="B83" t="s">
        <v>85</v>
      </c>
      <c r="C83" s="64">
        <v>4198</v>
      </c>
      <c r="D83" s="65">
        <v>16398070.730276451</v>
      </c>
      <c r="E83" s="65">
        <v>33755.191025255437</v>
      </c>
      <c r="F83" s="65">
        <f>Taulukko13[[#This Row],[Siirtyvät sote- ja pela-kustannukset (TP21+TP22)]]+Taulukko13[[#This Row],[Siirtyvät verotuskustannukset]]</f>
        <v>16431825.921301706</v>
      </c>
      <c r="G83" s="64">
        <v>4849364.9998491593</v>
      </c>
      <c r="H83" s="64">
        <v>337205.02890032658</v>
      </c>
      <c r="I83" s="64">
        <v>7121697.8600000003</v>
      </c>
      <c r="J83" s="64">
        <v>1982026.7125218958</v>
      </c>
      <c r="K83" s="64">
        <v>-1875437.8391378082</v>
      </c>
      <c r="L83" s="64">
        <v>379792.87209944538</v>
      </c>
      <c r="M83" s="65">
        <f>G83+H83+J83+I83-K83+Taulukko13[[#This Row],[Jälkikäteistarkistuksesta aiheutuva valtionosuuden lisäsiirto]]</f>
        <v>16545525.312508635</v>
      </c>
      <c r="N83" s="69">
        <f>Taulukko13[[#This Row],[Siirtyvät kustannukset yhteensä]]-Taulukko13[[#This Row],[Siirtyvät tulot yhteensä]]</f>
        <v>-113699.39120692946</v>
      </c>
      <c r="O83" s="179">
        <f>Taulukko13[[#This Row],[Siirtyvien kustannusten ja tulojen erotus]]*$O$1</f>
        <v>68219.634724157659</v>
      </c>
    </row>
    <row r="84" spans="1:15" x14ac:dyDescent="0.2">
      <c r="A84">
        <v>239</v>
      </c>
      <c r="B84" t="s">
        <v>86</v>
      </c>
      <c r="C84" s="64">
        <v>2029</v>
      </c>
      <c r="D84" s="65">
        <v>11438369.987742456</v>
      </c>
      <c r="E84" s="65">
        <v>17464.43367479289</v>
      </c>
      <c r="F84" s="65">
        <f>Taulukko13[[#This Row],[Siirtyvät sote- ja pela-kustannukset (TP21+TP22)]]+Taulukko13[[#This Row],[Siirtyvät verotuskustannukset]]</f>
        <v>11455834.421417249</v>
      </c>
      <c r="G84" s="64">
        <v>5923935.1136597702</v>
      </c>
      <c r="H84" s="64">
        <v>385728.41177920485</v>
      </c>
      <c r="I84" s="64">
        <v>3473396.9800000004</v>
      </c>
      <c r="J84" s="64">
        <v>1067031.7891423919</v>
      </c>
      <c r="K84" s="64">
        <v>-880711.43132434133</v>
      </c>
      <c r="L84" s="64">
        <v>183563.53918289058</v>
      </c>
      <c r="M84" s="65">
        <f>G84+H84+J84+I84-K84+Taulukko13[[#This Row],[Jälkikäteistarkistuksesta aiheutuva valtionosuuden lisäsiirto]]</f>
        <v>11914367.265088599</v>
      </c>
      <c r="N84" s="69">
        <f>Taulukko13[[#This Row],[Siirtyvät kustannukset yhteensä]]-Taulukko13[[#This Row],[Siirtyvät tulot yhteensä]]</f>
        <v>-458532.84367134981</v>
      </c>
      <c r="O84" s="179">
        <f>Taulukko13[[#This Row],[Siirtyvien kustannusten ja tulojen erotus]]*$O$1</f>
        <v>275119.70620280982</v>
      </c>
    </row>
    <row r="85" spans="1:15" x14ac:dyDescent="0.2">
      <c r="A85">
        <v>240</v>
      </c>
      <c r="B85" t="s">
        <v>87</v>
      </c>
      <c r="C85" s="64">
        <v>19499</v>
      </c>
      <c r="D85" s="65">
        <v>104617246.12355547</v>
      </c>
      <c r="E85" s="65">
        <v>205552.65307803149</v>
      </c>
      <c r="F85" s="65">
        <f>Taulukko13[[#This Row],[Siirtyvät sote- ja pela-kustannukset (TP21+TP22)]]+Taulukko13[[#This Row],[Siirtyvät verotuskustannukset]]</f>
        <v>104822798.7766335</v>
      </c>
      <c r="G85" s="64">
        <v>35521056.245612219</v>
      </c>
      <c r="H85" s="64">
        <v>1751820.0295374454</v>
      </c>
      <c r="I85" s="64">
        <v>43669261.330000006</v>
      </c>
      <c r="J85" s="64">
        <v>7425142.068361396</v>
      </c>
      <c r="K85" s="64">
        <v>-1488809.6487613861</v>
      </c>
      <c r="L85" s="64">
        <v>1764073.6572337032</v>
      </c>
      <c r="M85" s="65">
        <f>G85+H85+J85+I85-K85+Taulukko13[[#This Row],[Jälkikäteistarkistuksesta aiheutuva valtionosuuden lisäsiirto]]</f>
        <v>91620162.97950615</v>
      </c>
      <c r="N85" s="69">
        <f>Taulukko13[[#This Row],[Siirtyvät kustannukset yhteensä]]-Taulukko13[[#This Row],[Siirtyvät tulot yhteensä]]</f>
        <v>13202635.797127351</v>
      </c>
      <c r="O85" s="179">
        <f>Taulukko13[[#This Row],[Siirtyvien kustannusten ja tulojen erotus]]*$O$1</f>
        <v>-7921581.4782764092</v>
      </c>
    </row>
    <row r="86" spans="1:15" x14ac:dyDescent="0.2">
      <c r="A86">
        <v>241</v>
      </c>
      <c r="B86" t="s">
        <v>88</v>
      </c>
      <c r="C86" s="64">
        <v>7771</v>
      </c>
      <c r="D86" s="65">
        <v>34551003.595683806</v>
      </c>
      <c r="E86" s="65">
        <v>88517.38769163283</v>
      </c>
      <c r="F86" s="65">
        <f>Taulukko13[[#This Row],[Siirtyvät sote- ja pela-kustannukset (TP21+TP22)]]+Taulukko13[[#This Row],[Siirtyvät verotuskustannukset]]</f>
        <v>34639520.983375438</v>
      </c>
      <c r="G86" s="64">
        <v>9145009.4902236704</v>
      </c>
      <c r="H86" s="64">
        <v>624227.77048921515</v>
      </c>
      <c r="I86" s="64">
        <v>18935507.449999999</v>
      </c>
      <c r="J86" s="64">
        <v>2733375.9248007801</v>
      </c>
      <c r="K86" s="64">
        <v>393232.28370074992</v>
      </c>
      <c r="L86" s="64">
        <v>703042.02217360411</v>
      </c>
      <c r="M86" s="65">
        <f>G86+H86+J86+I86-K86+Taulukko13[[#This Row],[Jälkikäteistarkistuksesta aiheutuva valtionosuuden lisäsiirto]]</f>
        <v>31747930.37398652</v>
      </c>
      <c r="N86" s="69">
        <f>Taulukko13[[#This Row],[Siirtyvät kustannukset yhteensä]]-Taulukko13[[#This Row],[Siirtyvät tulot yhteensä]]</f>
        <v>2891590.6093889177</v>
      </c>
      <c r="O86" s="179">
        <f>Taulukko13[[#This Row],[Siirtyvien kustannusten ja tulojen erotus]]*$O$1</f>
        <v>-1734954.3656333503</v>
      </c>
    </row>
    <row r="87" spans="1:15" x14ac:dyDescent="0.2">
      <c r="A87">
        <v>244</v>
      </c>
      <c r="B87" t="s">
        <v>89</v>
      </c>
      <c r="C87" s="64">
        <v>19300</v>
      </c>
      <c r="D87" s="65">
        <v>60115981.343975529</v>
      </c>
      <c r="E87" s="65">
        <v>212426.8338835027</v>
      </c>
      <c r="F87" s="65">
        <f>Taulukko13[[#This Row],[Siirtyvät sote- ja pela-kustannukset (TP21+TP22)]]+Taulukko13[[#This Row],[Siirtyvät verotuskustannukset]]</f>
        <v>60328408.177859031</v>
      </c>
      <c r="G87" s="64">
        <v>7901881.7587744594</v>
      </c>
      <c r="H87" s="64">
        <v>1817597.2445950625</v>
      </c>
      <c r="I87" s="64">
        <v>45122475.579999998</v>
      </c>
      <c r="J87" s="64">
        <v>4917821.3228909206</v>
      </c>
      <c r="K87" s="64">
        <v>239326.73106792552</v>
      </c>
      <c r="L87" s="64">
        <v>1746070.1361408518</v>
      </c>
      <c r="M87" s="65">
        <f>G87+H87+J87+I87-K87+Taulukko13[[#This Row],[Jälkikäteistarkistuksesta aiheutuva valtionosuuden lisäsiirto]]</f>
        <v>61266519.311333366</v>
      </c>
      <c r="N87" s="69">
        <f>Taulukko13[[#This Row],[Siirtyvät kustannukset yhteensä]]-Taulukko13[[#This Row],[Siirtyvät tulot yhteensä]]</f>
        <v>-938111.13347433507</v>
      </c>
      <c r="O87" s="179">
        <f>Taulukko13[[#This Row],[Siirtyvien kustannusten ja tulojen erotus]]*$O$1</f>
        <v>562866.68008460093</v>
      </c>
    </row>
    <row r="88" spans="1:15" x14ac:dyDescent="0.2">
      <c r="A88">
        <v>245</v>
      </c>
      <c r="B88" t="s">
        <v>90</v>
      </c>
      <c r="C88" s="64">
        <v>37676</v>
      </c>
      <c r="D88" s="65">
        <v>133990235.93511833</v>
      </c>
      <c r="E88" s="65">
        <v>461909.11304616823</v>
      </c>
      <c r="F88" s="65">
        <f>Taulukko13[[#This Row],[Siirtyvät sote- ja pela-kustannukset (TP21+TP22)]]+Taulukko13[[#This Row],[Siirtyvät verotuskustannukset]]</f>
        <v>134452145.04816449</v>
      </c>
      <c r="G88" s="64">
        <v>19889283.24346368</v>
      </c>
      <c r="H88" s="64">
        <v>3852877.9825147847</v>
      </c>
      <c r="I88" s="64">
        <v>98215429.530000001</v>
      </c>
      <c r="J88" s="64">
        <v>10805488.340610625</v>
      </c>
      <c r="K88" s="64">
        <v>5601485.2846312281</v>
      </c>
      <c r="L88" s="64">
        <v>3408546.0336395199</v>
      </c>
      <c r="M88" s="65">
        <f>G88+H88+J88+I88-K88+Taulukko13[[#This Row],[Jälkikäteistarkistuksesta aiheutuva valtionosuuden lisäsiirto]]</f>
        <v>130570139.84559739</v>
      </c>
      <c r="N88" s="69">
        <f>Taulukko13[[#This Row],[Siirtyvät kustannukset yhteensä]]-Taulukko13[[#This Row],[Siirtyvät tulot yhteensä]]</f>
        <v>3882005.2025671005</v>
      </c>
      <c r="O88" s="179">
        <f>Taulukko13[[#This Row],[Siirtyvien kustannusten ja tulojen erotus]]*$O$1</f>
        <v>-2329203.1215402596</v>
      </c>
    </row>
    <row r="89" spans="1:15" x14ac:dyDescent="0.2">
      <c r="A89">
        <v>249</v>
      </c>
      <c r="B89" t="s">
        <v>91</v>
      </c>
      <c r="C89" s="64">
        <v>9250</v>
      </c>
      <c r="D89" s="65">
        <v>43949164.918412022</v>
      </c>
      <c r="E89" s="65">
        <v>85085.442507325264</v>
      </c>
      <c r="F89" s="65">
        <f>Taulukko13[[#This Row],[Siirtyvät sote- ja pela-kustannukset (TP21+TP22)]]+Taulukko13[[#This Row],[Siirtyvät verotuskustannukset]]</f>
        <v>44034250.360919349</v>
      </c>
      <c r="G89" s="64">
        <v>18142569.399575822</v>
      </c>
      <c r="H89" s="64">
        <v>1232646.3196701519</v>
      </c>
      <c r="I89" s="64">
        <v>17568730.109999999</v>
      </c>
      <c r="J89" s="64">
        <v>3930560.3261878244</v>
      </c>
      <c r="K89" s="64">
        <v>-2856928.3833034262</v>
      </c>
      <c r="L89" s="64">
        <v>836847.08597424242</v>
      </c>
      <c r="M89" s="65">
        <f>G89+H89+J89+I89-K89+Taulukko13[[#This Row],[Jälkikäteistarkistuksesta aiheutuva valtionosuuden lisäsiirto]]</f>
        <v>44568281.624711461</v>
      </c>
      <c r="N89" s="69">
        <f>Taulukko13[[#This Row],[Siirtyvät kustannukset yhteensä]]-Taulukko13[[#This Row],[Siirtyvät tulot yhteensä]]</f>
        <v>-534031.26379211247</v>
      </c>
      <c r="O89" s="179">
        <f>Taulukko13[[#This Row],[Siirtyvien kustannusten ja tulojen erotus]]*$O$1</f>
        <v>320418.75827526744</v>
      </c>
    </row>
    <row r="90" spans="1:15" x14ac:dyDescent="0.2">
      <c r="A90">
        <v>250</v>
      </c>
      <c r="B90" t="s">
        <v>92</v>
      </c>
      <c r="C90" s="64">
        <v>1771</v>
      </c>
      <c r="D90" s="65">
        <v>9367793.1876748279</v>
      </c>
      <c r="E90" s="65">
        <v>13631.578702105946</v>
      </c>
      <c r="F90" s="65">
        <f>Taulukko13[[#This Row],[Siirtyvät sote- ja pela-kustannukset (TP21+TP22)]]+Taulukko13[[#This Row],[Siirtyvät verotuskustannukset]]</f>
        <v>9381424.7663769331</v>
      </c>
      <c r="G90" s="64">
        <v>4266592.6272604316</v>
      </c>
      <c r="H90" s="64">
        <v>333755.95734003838</v>
      </c>
      <c r="I90" s="64">
        <v>2678421.39</v>
      </c>
      <c r="J90" s="64">
        <v>1028764.8878554647</v>
      </c>
      <c r="K90" s="64">
        <v>-1033819.2868723122</v>
      </c>
      <c r="L90" s="64">
        <v>160222.29073085226</v>
      </c>
      <c r="M90" s="65">
        <f>G90+H90+J90+I90-K90+Taulukko13[[#This Row],[Jälkikäteistarkistuksesta aiheutuva valtionosuuden lisäsiirto]]</f>
        <v>9501576.4400590993</v>
      </c>
      <c r="N90" s="69">
        <f>Taulukko13[[#This Row],[Siirtyvät kustannukset yhteensä]]-Taulukko13[[#This Row],[Siirtyvät tulot yhteensä]]</f>
        <v>-120151.67368216626</v>
      </c>
      <c r="O90" s="179">
        <f>Taulukko13[[#This Row],[Siirtyvien kustannusten ja tulojen erotus]]*$O$1</f>
        <v>72091.004209299746</v>
      </c>
    </row>
    <row r="91" spans="1:15" x14ac:dyDescent="0.2">
      <c r="A91">
        <v>256</v>
      </c>
      <c r="B91" t="s">
        <v>93</v>
      </c>
      <c r="C91" s="64">
        <v>1554</v>
      </c>
      <c r="D91" s="65">
        <v>8585553.7061685249</v>
      </c>
      <c r="E91" s="65">
        <v>11238.847201079048</v>
      </c>
      <c r="F91" s="65">
        <f>Taulukko13[[#This Row],[Siirtyvät sote- ja pela-kustannukset (TP21+TP22)]]+Taulukko13[[#This Row],[Siirtyvät verotuskustannukset]]</f>
        <v>8596792.5533696041</v>
      </c>
      <c r="G91" s="64">
        <v>3641452.184217927</v>
      </c>
      <c r="H91" s="64">
        <v>289914.93837715802</v>
      </c>
      <c r="I91" s="64">
        <v>2193539.2300000004</v>
      </c>
      <c r="J91" s="64">
        <v>766459.92862430192</v>
      </c>
      <c r="K91" s="64">
        <v>-960229.84129104286</v>
      </c>
      <c r="L91" s="64">
        <v>140590.31044367273</v>
      </c>
      <c r="M91" s="65">
        <f>G91+H91+J91+I91-K91+Taulukko13[[#This Row],[Jälkikäteistarkistuksesta aiheutuva valtionosuuden lisäsiirto]]</f>
        <v>7992186.4329541028</v>
      </c>
      <c r="N91" s="69">
        <f>Taulukko13[[#This Row],[Siirtyvät kustannukset yhteensä]]-Taulukko13[[#This Row],[Siirtyvät tulot yhteensä]]</f>
        <v>604606.1204155013</v>
      </c>
      <c r="O91" s="179">
        <f>Taulukko13[[#This Row],[Siirtyvien kustannusten ja tulojen erotus]]*$O$1</f>
        <v>-362763.6722493007</v>
      </c>
    </row>
    <row r="92" spans="1:15" x14ac:dyDescent="0.2">
      <c r="A92">
        <v>257</v>
      </c>
      <c r="B92" t="s">
        <v>94</v>
      </c>
      <c r="C92" s="64">
        <v>40722</v>
      </c>
      <c r="D92" s="65">
        <v>128867753.53460151</v>
      </c>
      <c r="E92" s="65">
        <v>586823.34419723018</v>
      </c>
      <c r="F92" s="65">
        <f>Taulukko13[[#This Row],[Siirtyvät sote- ja pela-kustannukset (TP21+TP22)]]+Taulukko13[[#This Row],[Siirtyvät verotuskustannukset]]</f>
        <v>129454576.87879874</v>
      </c>
      <c r="G92" s="64">
        <v>8487824.3775318973</v>
      </c>
      <c r="H92" s="64">
        <v>2785791.1546212127</v>
      </c>
      <c r="I92" s="64">
        <v>126884881.83999999</v>
      </c>
      <c r="J92" s="64">
        <v>10228160.850411918</v>
      </c>
      <c r="K92" s="64">
        <v>11407297.086182427</v>
      </c>
      <c r="L92" s="64">
        <v>3684117.5173019571</v>
      </c>
      <c r="M92" s="65">
        <f>G92+H92+J92+I92-K92+Taulukko13[[#This Row],[Jälkikäteistarkistuksesta aiheutuva valtionosuuden lisäsiirto]]</f>
        <v>140663478.65368456</v>
      </c>
      <c r="N92" s="69">
        <f>Taulukko13[[#This Row],[Siirtyvät kustannukset yhteensä]]-Taulukko13[[#This Row],[Siirtyvät tulot yhteensä]]</f>
        <v>-11208901.774885818</v>
      </c>
      <c r="O92" s="179">
        <f>Taulukko13[[#This Row],[Siirtyvien kustannusten ja tulojen erotus]]*$O$1</f>
        <v>6725341.0649314895</v>
      </c>
    </row>
    <row r="93" spans="1:15" x14ac:dyDescent="0.2">
      <c r="A93">
        <v>260</v>
      </c>
      <c r="B93" t="s">
        <v>95</v>
      </c>
      <c r="C93" s="64">
        <v>9727</v>
      </c>
      <c r="D93" s="65">
        <v>50118159.050977349</v>
      </c>
      <c r="E93" s="65">
        <v>76287.101472643946</v>
      </c>
      <c r="F93" s="65">
        <f>Taulukko13[[#This Row],[Siirtyvät sote- ja pela-kustannukset (TP21+TP22)]]+Taulukko13[[#This Row],[Siirtyvät verotuskustannukset]]</f>
        <v>50194446.152449995</v>
      </c>
      <c r="G93" s="64">
        <v>27168647.425244994</v>
      </c>
      <c r="H93" s="64">
        <v>1094716.9040030683</v>
      </c>
      <c r="I93" s="64">
        <v>15762485.33</v>
      </c>
      <c r="J93" s="64">
        <v>4897570.0911776489</v>
      </c>
      <c r="K93" s="64">
        <v>-5090121.906435797</v>
      </c>
      <c r="L93" s="64">
        <v>880001.25462394126</v>
      </c>
      <c r="M93" s="65">
        <f>G93+H93+J93+I93-K93+Taulukko13[[#This Row],[Jälkikäteistarkistuksesta aiheutuva valtionosuuden lisäsiirto]]</f>
        <v>54893542.911485448</v>
      </c>
      <c r="N93" s="69">
        <f>Taulukko13[[#This Row],[Siirtyvät kustannukset yhteensä]]-Taulukko13[[#This Row],[Siirtyvät tulot yhteensä]]</f>
        <v>-4699096.7590354532</v>
      </c>
      <c r="O93" s="179">
        <f>Taulukko13[[#This Row],[Siirtyvien kustannusten ja tulojen erotus]]*$O$1</f>
        <v>2819458.0554212714</v>
      </c>
    </row>
    <row r="94" spans="1:15" x14ac:dyDescent="0.2">
      <c r="A94">
        <v>261</v>
      </c>
      <c r="B94" t="s">
        <v>96</v>
      </c>
      <c r="C94" s="64">
        <v>6637</v>
      </c>
      <c r="D94" s="65">
        <v>30030114.130629431</v>
      </c>
      <c r="E94" s="65">
        <v>71745.388827650473</v>
      </c>
      <c r="F94" s="65">
        <f>Taulukko13[[#This Row],[Siirtyvät sote- ja pela-kustannukset (TP21+TP22)]]+Taulukko13[[#This Row],[Siirtyvät verotuskustannukset]]</f>
        <v>30101859.519457083</v>
      </c>
      <c r="G94" s="64">
        <v>11039941.587478343</v>
      </c>
      <c r="H94" s="64">
        <v>1864545.2948260112</v>
      </c>
      <c r="I94" s="64">
        <v>13989072.229999999</v>
      </c>
      <c r="J94" s="64">
        <v>2895934.1857041945</v>
      </c>
      <c r="K94" s="64">
        <v>-727992.99888503435</v>
      </c>
      <c r="L94" s="64">
        <v>600449.09293092403</v>
      </c>
      <c r="M94" s="65">
        <f>G94+H94+J94+I94-K94+Taulukko13[[#This Row],[Jälkikäteistarkistuksesta aiheutuva valtionosuuden lisäsiirto]]</f>
        <v>31117935.389824506</v>
      </c>
      <c r="N94" s="69">
        <f>Taulukko13[[#This Row],[Siirtyvät kustannukset yhteensä]]-Taulukko13[[#This Row],[Siirtyvät tulot yhteensä]]</f>
        <v>-1016075.8703674227</v>
      </c>
      <c r="O94" s="179">
        <f>Taulukko13[[#This Row],[Siirtyvien kustannusten ja tulojen erotus]]*$O$1</f>
        <v>609645.52222045348</v>
      </c>
    </row>
    <row r="95" spans="1:15" x14ac:dyDescent="0.2">
      <c r="A95">
        <v>263</v>
      </c>
      <c r="B95" t="s">
        <v>97</v>
      </c>
      <c r="C95" s="64">
        <v>7597</v>
      </c>
      <c r="D95" s="65">
        <v>38186698.71394714</v>
      </c>
      <c r="E95" s="65">
        <v>57566.465352806277</v>
      </c>
      <c r="F95" s="65">
        <f>Taulukko13[[#This Row],[Siirtyvät sote- ja pela-kustannukset (TP21+TP22)]]+Taulukko13[[#This Row],[Siirtyvät verotuskustannukset]]</f>
        <v>38244265.179299943</v>
      </c>
      <c r="G95" s="64">
        <v>18211140.747920487</v>
      </c>
      <c r="H95" s="64">
        <v>915667.5558623143</v>
      </c>
      <c r="I95" s="64">
        <v>11804825.549999999</v>
      </c>
      <c r="J95" s="64">
        <v>4004889.3269319278</v>
      </c>
      <c r="K95" s="64">
        <v>-4452446.381623853</v>
      </c>
      <c r="L95" s="64">
        <v>687300.24996176432</v>
      </c>
      <c r="M95" s="65">
        <f>G95+H95+J95+I95-K95+Taulukko13[[#This Row],[Jälkikäteistarkistuksesta aiheutuva valtionosuuden lisäsiirto]]</f>
        <v>40076269.812300339</v>
      </c>
      <c r="N95" s="69">
        <f>Taulukko13[[#This Row],[Siirtyvät kustannukset yhteensä]]-Taulukko13[[#This Row],[Siirtyvät tulot yhteensä]]</f>
        <v>-1832004.6330003962</v>
      </c>
      <c r="O95" s="179">
        <f>Taulukko13[[#This Row],[Siirtyvien kustannusten ja tulojen erotus]]*$O$1</f>
        <v>1099202.7798002374</v>
      </c>
    </row>
    <row r="96" spans="1:15" x14ac:dyDescent="0.2">
      <c r="A96">
        <v>265</v>
      </c>
      <c r="B96" t="s">
        <v>98</v>
      </c>
      <c r="C96" s="64">
        <v>1064</v>
      </c>
      <c r="D96" s="65">
        <v>5714451.4430786557</v>
      </c>
      <c r="E96" s="65">
        <v>7929.4231389372953</v>
      </c>
      <c r="F96" s="65">
        <f>Taulukko13[[#This Row],[Siirtyvät sote- ja pela-kustannukset (TP21+TP22)]]+Taulukko13[[#This Row],[Siirtyvät verotuskustannukset]]</f>
        <v>5722380.8662175927</v>
      </c>
      <c r="G96" s="64">
        <v>3416853.7836954719</v>
      </c>
      <c r="H96" s="64">
        <v>290403.02644834307</v>
      </c>
      <c r="I96" s="64">
        <v>1461765.91</v>
      </c>
      <c r="J96" s="64">
        <v>576765.83051065204</v>
      </c>
      <c r="K96" s="64">
        <v>-556166.23220780864</v>
      </c>
      <c r="L96" s="64">
        <v>96260.032375847994</v>
      </c>
      <c r="M96" s="65">
        <f>G96+H96+J96+I96-K96+Taulukko13[[#This Row],[Jälkikäteistarkistuksesta aiheutuva valtionosuuden lisäsiirto]]</f>
        <v>6398214.8152381238</v>
      </c>
      <c r="N96" s="69">
        <f>Taulukko13[[#This Row],[Siirtyvät kustannukset yhteensä]]-Taulukko13[[#This Row],[Siirtyvät tulot yhteensä]]</f>
        <v>-675833.94902053103</v>
      </c>
      <c r="O96" s="179">
        <f>Taulukko13[[#This Row],[Siirtyvien kustannusten ja tulojen erotus]]*$O$1</f>
        <v>405500.36941231851</v>
      </c>
    </row>
    <row r="97" spans="1:15" x14ac:dyDescent="0.2">
      <c r="A97">
        <v>271</v>
      </c>
      <c r="B97" t="s">
        <v>99</v>
      </c>
      <c r="C97" s="64">
        <v>6903</v>
      </c>
      <c r="D97" s="65">
        <v>32372345.512297649</v>
      </c>
      <c r="E97" s="65">
        <v>61535.902072400961</v>
      </c>
      <c r="F97" s="65">
        <f>Taulukko13[[#This Row],[Siirtyvät sote- ja pela-kustannukset (TP21+TP22)]]+Taulukko13[[#This Row],[Siirtyvät verotuskustannukset]]</f>
        <v>32433881.414370049</v>
      </c>
      <c r="G97" s="64">
        <v>11428121.468120396</v>
      </c>
      <c r="H97" s="64">
        <v>613242.36307545123</v>
      </c>
      <c r="I97" s="64">
        <v>12984379.329999998</v>
      </c>
      <c r="J97" s="64">
        <v>3247919.0504940967</v>
      </c>
      <c r="K97" s="64">
        <v>-2375008.472230284</v>
      </c>
      <c r="L97" s="64">
        <v>624514.10102488601</v>
      </c>
      <c r="M97" s="65">
        <f>G97+H97+J97+I97-K97+Taulukko13[[#This Row],[Jälkikäteistarkistuksesta aiheutuva valtionosuuden lisäsiirto]]</f>
        <v>31273184.784945112</v>
      </c>
      <c r="N97" s="69">
        <f>Taulukko13[[#This Row],[Siirtyvät kustannukset yhteensä]]-Taulukko13[[#This Row],[Siirtyvät tulot yhteensä]]</f>
        <v>1160696.6294249371</v>
      </c>
      <c r="O97" s="179">
        <f>Taulukko13[[#This Row],[Siirtyvien kustannusten ja tulojen erotus]]*$O$1</f>
        <v>-696417.9776549621</v>
      </c>
    </row>
    <row r="98" spans="1:15" x14ac:dyDescent="0.2">
      <c r="A98">
        <v>272</v>
      </c>
      <c r="B98" t="s">
        <v>100</v>
      </c>
      <c r="C98" s="64">
        <v>48006</v>
      </c>
      <c r="D98" s="65">
        <v>198046670.92757788</v>
      </c>
      <c r="E98" s="65">
        <v>488516.32593554078</v>
      </c>
      <c r="F98" s="65">
        <f>Taulukko13[[#This Row],[Siirtyvät sote- ja pela-kustannukset (TP21+TP22)]]+Taulukko13[[#This Row],[Siirtyvät verotuskustannukset]]</f>
        <v>198535187.25351343</v>
      </c>
      <c r="G98" s="64">
        <v>47885974.576809302</v>
      </c>
      <c r="H98" s="64">
        <v>7767914.9815927371</v>
      </c>
      <c r="I98" s="64">
        <v>100179802.81</v>
      </c>
      <c r="J98" s="64">
        <v>17203673.116291463</v>
      </c>
      <c r="K98" s="64">
        <v>-4924337.020003031</v>
      </c>
      <c r="L98" s="64">
        <v>4343100.6712734578</v>
      </c>
      <c r="M98" s="65">
        <f>G98+H98+J98+I98-K98+Taulukko13[[#This Row],[Jälkikäteistarkistuksesta aiheutuva valtionosuuden lisäsiirto]]</f>
        <v>182304803.17596999</v>
      </c>
      <c r="N98" s="69">
        <f>Taulukko13[[#This Row],[Siirtyvät kustannukset yhteensä]]-Taulukko13[[#This Row],[Siirtyvät tulot yhteensä]]</f>
        <v>16230384.077543437</v>
      </c>
      <c r="O98" s="179">
        <f>Taulukko13[[#This Row],[Siirtyvien kustannusten ja tulojen erotus]]*$O$1</f>
        <v>-9738230.4465260599</v>
      </c>
    </row>
    <row r="99" spans="1:15" x14ac:dyDescent="0.2">
      <c r="A99">
        <v>273</v>
      </c>
      <c r="B99" t="s">
        <v>101</v>
      </c>
      <c r="C99" s="64">
        <v>3999</v>
      </c>
      <c r="D99" s="65">
        <v>20791562.78326232</v>
      </c>
      <c r="E99" s="65">
        <v>35622.566757478671</v>
      </c>
      <c r="F99" s="65">
        <f>Taulukko13[[#This Row],[Siirtyvät sote- ja pela-kustannukset (TP21+TP22)]]+Taulukko13[[#This Row],[Siirtyvät verotuskustannukset]]</f>
        <v>20827185.350019798</v>
      </c>
      <c r="G99" s="64">
        <v>8191131.2652049996</v>
      </c>
      <c r="H99" s="64">
        <v>416806.92837833916</v>
      </c>
      <c r="I99" s="64">
        <v>7454730.9900000002</v>
      </c>
      <c r="J99" s="64">
        <v>1789464.1767538951</v>
      </c>
      <c r="K99" s="64">
        <v>-1430958.5962528018</v>
      </c>
      <c r="L99" s="64">
        <v>361789.35100659414</v>
      </c>
      <c r="M99" s="65">
        <f>G99+H99+J99+I99-K99+Taulukko13[[#This Row],[Jälkikäteistarkistuksesta aiheutuva valtionosuuden lisäsiirto]]</f>
        <v>19644881.307596631</v>
      </c>
      <c r="N99" s="69">
        <f>Taulukko13[[#This Row],[Siirtyvät kustannukset yhteensä]]-Taulukko13[[#This Row],[Siirtyvät tulot yhteensä]]</f>
        <v>1182304.0424231663</v>
      </c>
      <c r="O99" s="179">
        <f>Taulukko13[[#This Row],[Siirtyvien kustannusten ja tulojen erotus]]*$O$1</f>
        <v>-709382.42545389966</v>
      </c>
    </row>
    <row r="100" spans="1:15" x14ac:dyDescent="0.2">
      <c r="A100">
        <v>275</v>
      </c>
      <c r="B100" t="s">
        <v>102</v>
      </c>
      <c r="C100" s="64">
        <v>2521</v>
      </c>
      <c r="D100" s="65">
        <v>12555346.905742465</v>
      </c>
      <c r="E100" s="65">
        <v>20101.555958099158</v>
      </c>
      <c r="F100" s="65">
        <f>Taulukko13[[#This Row],[Siirtyvät sote- ja pela-kustannukset (TP21+TP22)]]+Taulukko13[[#This Row],[Siirtyvät verotuskustannukset]]</f>
        <v>12575448.461700564</v>
      </c>
      <c r="G100" s="64">
        <v>5606920.1594980173</v>
      </c>
      <c r="H100" s="64">
        <v>363762.10459917539</v>
      </c>
      <c r="I100" s="64">
        <v>4078089.63</v>
      </c>
      <c r="J100" s="64">
        <v>1283630.0974890189</v>
      </c>
      <c r="K100" s="64">
        <v>-1317699.4465170992</v>
      </c>
      <c r="L100" s="64">
        <v>228074.75716119623</v>
      </c>
      <c r="M100" s="65">
        <f>G100+H100+J100+I100-K100+Taulukko13[[#This Row],[Jälkikäteistarkistuksesta aiheutuva valtionosuuden lisäsiirto]]</f>
        <v>12878176.195264507</v>
      </c>
      <c r="N100" s="69">
        <f>Taulukko13[[#This Row],[Siirtyvät kustannukset yhteensä]]-Taulukko13[[#This Row],[Siirtyvät tulot yhteensä]]</f>
        <v>-302727.73356394283</v>
      </c>
      <c r="O100" s="179">
        <f>Taulukko13[[#This Row],[Siirtyvien kustannusten ja tulojen erotus]]*$O$1</f>
        <v>181636.64013836565</v>
      </c>
    </row>
    <row r="101" spans="1:15" x14ac:dyDescent="0.2">
      <c r="A101">
        <v>276</v>
      </c>
      <c r="B101" t="s">
        <v>103</v>
      </c>
      <c r="C101" s="64">
        <v>15157</v>
      </c>
      <c r="D101" s="65">
        <v>45137946.899429135</v>
      </c>
      <c r="E101" s="65">
        <v>148918.71894966974</v>
      </c>
      <c r="F101" s="65">
        <f>Taulukko13[[#This Row],[Siirtyvät sote- ja pela-kustannukset (TP21+TP22)]]+Taulukko13[[#This Row],[Siirtyvät verotuskustannukset]]</f>
        <v>45286865.618378803</v>
      </c>
      <c r="G101" s="64">
        <v>5358392.3764020801</v>
      </c>
      <c r="H101" s="64">
        <v>1264767.184676941</v>
      </c>
      <c r="I101" s="64">
        <v>31641883</v>
      </c>
      <c r="J101" s="64">
        <v>4822930.4347006939</v>
      </c>
      <c r="K101" s="64">
        <v>-2809026.5095150489</v>
      </c>
      <c r="L101" s="64">
        <v>1371253.1115796317</v>
      </c>
      <c r="M101" s="65">
        <f>G101+H101+J101+I101-K101+Taulukko13[[#This Row],[Jälkikäteistarkistuksesta aiheutuva valtionosuuden lisäsiirto]]</f>
        <v>47268252.616874397</v>
      </c>
      <c r="N101" s="69">
        <f>Taulukko13[[#This Row],[Siirtyvät kustannukset yhteensä]]-Taulukko13[[#This Row],[Siirtyvät tulot yhteensä]]</f>
        <v>-1981386.9984955937</v>
      </c>
      <c r="O101" s="179">
        <f>Taulukko13[[#This Row],[Siirtyvien kustannusten ja tulojen erotus]]*$O$1</f>
        <v>1188832.1990973558</v>
      </c>
    </row>
    <row r="102" spans="1:15" x14ac:dyDescent="0.2">
      <c r="A102">
        <v>280</v>
      </c>
      <c r="B102" t="s">
        <v>104</v>
      </c>
      <c r="C102" s="64">
        <v>2024</v>
      </c>
      <c r="D102" s="65">
        <v>8494463.3285634238</v>
      </c>
      <c r="E102" s="65">
        <v>15925.862649290193</v>
      </c>
      <c r="F102" s="65">
        <f>Taulukko13[[#This Row],[Siirtyvät sote- ja pela-kustannukset (TP21+TP22)]]+Taulukko13[[#This Row],[Siirtyvät verotuskustannukset]]</f>
        <v>8510389.1912127137</v>
      </c>
      <c r="G102" s="64">
        <v>2784401.4964297931</v>
      </c>
      <c r="H102" s="64">
        <v>264421.30687625881</v>
      </c>
      <c r="I102" s="64">
        <v>3254725.21</v>
      </c>
      <c r="J102" s="64">
        <v>1203922.8346190613</v>
      </c>
      <c r="K102" s="64">
        <v>-994397.89491380786</v>
      </c>
      <c r="L102" s="64">
        <v>183111.1894066883</v>
      </c>
      <c r="M102" s="65">
        <f>G102+H102+J102+I102-K102+Taulukko13[[#This Row],[Jälkikäteistarkistuksesta aiheutuva valtionosuuden lisäsiirto]]</f>
        <v>8684979.9322456084</v>
      </c>
      <c r="N102" s="69">
        <f>Taulukko13[[#This Row],[Siirtyvät kustannukset yhteensä]]-Taulukko13[[#This Row],[Siirtyvät tulot yhteensä]]</f>
        <v>-174590.7410328947</v>
      </c>
      <c r="O102" s="179">
        <f>Taulukko13[[#This Row],[Siirtyvien kustannusten ja tulojen erotus]]*$O$1</f>
        <v>104754.44461973679</v>
      </c>
    </row>
    <row r="103" spans="1:15" x14ac:dyDescent="0.2">
      <c r="A103">
        <v>284</v>
      </c>
      <c r="B103" t="s">
        <v>105</v>
      </c>
      <c r="C103" s="64">
        <v>2227</v>
      </c>
      <c r="D103" s="65">
        <v>10343967.477412121</v>
      </c>
      <c r="E103" s="65">
        <v>19058.830743906481</v>
      </c>
      <c r="F103" s="65">
        <f>Taulukko13[[#This Row],[Siirtyvät sote- ja pela-kustannukset (TP21+TP22)]]+Taulukko13[[#This Row],[Siirtyvät verotuskustannukset]]</f>
        <v>10363026.308156028</v>
      </c>
      <c r="G103" s="64">
        <v>4760478.6588329701</v>
      </c>
      <c r="H103" s="64">
        <v>199213.49785070785</v>
      </c>
      <c r="I103" s="64">
        <v>4012226.68</v>
      </c>
      <c r="J103" s="64">
        <v>1117901.4893914177</v>
      </c>
      <c r="K103" s="64">
        <v>-897822.76060465362</v>
      </c>
      <c r="L103" s="64">
        <v>201476.59032050139</v>
      </c>
      <c r="M103" s="65">
        <f>G103+H103+J103+I103-K103+Taulukko13[[#This Row],[Jälkikäteistarkistuksesta aiheutuva valtionosuuden lisäsiirto]]</f>
        <v>11189119.677000251</v>
      </c>
      <c r="N103" s="69">
        <f>Taulukko13[[#This Row],[Siirtyvät kustannukset yhteensä]]-Taulukko13[[#This Row],[Siirtyvät tulot yhteensä]]</f>
        <v>-826093.36884422228</v>
      </c>
      <c r="O103" s="179">
        <f>Taulukko13[[#This Row],[Siirtyvien kustannusten ja tulojen erotus]]*$O$1</f>
        <v>495656.02130653325</v>
      </c>
    </row>
    <row r="104" spans="1:15" x14ac:dyDescent="0.2">
      <c r="A104">
        <v>285</v>
      </c>
      <c r="B104" t="s">
        <v>106</v>
      </c>
      <c r="C104" s="64">
        <v>50617</v>
      </c>
      <c r="D104" s="65">
        <v>252836444.26097661</v>
      </c>
      <c r="E104" s="65">
        <v>560886.23626076255</v>
      </c>
      <c r="F104" s="65">
        <f>Taulukko13[[#This Row],[Siirtyvät sote- ja pela-kustannukset (TP21+TP22)]]+Taulukko13[[#This Row],[Siirtyvät verotuskustannukset]]</f>
        <v>253397330.49723738</v>
      </c>
      <c r="G104" s="64">
        <v>90758195.089958638</v>
      </c>
      <c r="H104" s="64">
        <v>5890316.2608334012</v>
      </c>
      <c r="I104" s="64">
        <v>118049019.91</v>
      </c>
      <c r="J104" s="64">
        <v>17861401.721191745</v>
      </c>
      <c r="K104" s="64">
        <v>-622835.60624293762</v>
      </c>
      <c r="L104" s="64">
        <v>4579317.7244062955</v>
      </c>
      <c r="M104" s="65">
        <f>G104+H104+J104+I104-K104+Taulukko13[[#This Row],[Jälkikäteistarkistuksesta aiheutuva valtionosuuden lisäsiirto]]</f>
        <v>237761086.31263301</v>
      </c>
      <c r="N104" s="69">
        <f>Taulukko13[[#This Row],[Siirtyvät kustannukset yhteensä]]-Taulukko13[[#This Row],[Siirtyvät tulot yhteensä]]</f>
        <v>15636244.184604377</v>
      </c>
      <c r="O104" s="179">
        <f>Taulukko13[[#This Row],[Siirtyvien kustannusten ja tulojen erotus]]*$O$1</f>
        <v>-9381746.5107626244</v>
      </c>
    </row>
    <row r="105" spans="1:15" x14ac:dyDescent="0.2">
      <c r="A105">
        <v>286</v>
      </c>
      <c r="B105" t="s">
        <v>107</v>
      </c>
      <c r="C105" s="64">
        <v>79429</v>
      </c>
      <c r="D105" s="65">
        <v>377890767.55244166</v>
      </c>
      <c r="E105" s="65">
        <v>864198.66901548929</v>
      </c>
      <c r="F105" s="65">
        <f>Taulukko13[[#This Row],[Siirtyvät sote- ja pela-kustannukset (TP21+TP22)]]+Taulukko13[[#This Row],[Siirtyvät verotuskustannukset]]</f>
        <v>378754966.22145712</v>
      </c>
      <c r="G105" s="64">
        <v>123121741.58713599</v>
      </c>
      <c r="H105" s="64">
        <v>10738379.676139131</v>
      </c>
      <c r="I105" s="64">
        <v>180224069.44999999</v>
      </c>
      <c r="J105" s="64">
        <v>30286137.034635458</v>
      </c>
      <c r="K105" s="64">
        <v>-2089723.870557023</v>
      </c>
      <c r="L105" s="64">
        <v>7185938.0747943893</v>
      </c>
      <c r="M105" s="65">
        <f>G105+H105+J105+I105-K105+Taulukko13[[#This Row],[Jälkikäteistarkistuksesta aiheutuva valtionosuuden lisäsiirto]]</f>
        <v>353645989.69326198</v>
      </c>
      <c r="N105" s="69">
        <f>Taulukko13[[#This Row],[Siirtyvät kustannukset yhteensä]]-Taulukko13[[#This Row],[Siirtyvät tulot yhteensä]]</f>
        <v>25108976.528195143</v>
      </c>
      <c r="O105" s="179">
        <f>Taulukko13[[#This Row],[Siirtyvien kustannusten ja tulojen erotus]]*$O$1</f>
        <v>-15065385.916917082</v>
      </c>
    </row>
    <row r="106" spans="1:15" x14ac:dyDescent="0.2">
      <c r="A106">
        <v>287</v>
      </c>
      <c r="B106" t="s">
        <v>108</v>
      </c>
      <c r="C106" s="64">
        <v>6242</v>
      </c>
      <c r="D106" s="65">
        <v>30162451.55966147</v>
      </c>
      <c r="E106" s="65">
        <v>58685.977783433154</v>
      </c>
      <c r="F106" s="65">
        <f>Taulukko13[[#This Row],[Siirtyvät sote- ja pela-kustannukset (TP21+TP22)]]+Taulukko13[[#This Row],[Siirtyvät verotuskustannukset]]</f>
        <v>30221137.537444904</v>
      </c>
      <c r="G106" s="64">
        <v>13925375.675889857</v>
      </c>
      <c r="H106" s="64">
        <v>640080.44551938376</v>
      </c>
      <c r="I106" s="64">
        <v>12327791.930000002</v>
      </c>
      <c r="J106" s="64">
        <v>3256495.6554263839</v>
      </c>
      <c r="K106" s="64">
        <v>-1745782.7714824674</v>
      </c>
      <c r="L106" s="64">
        <v>564713.46061094292</v>
      </c>
      <c r="M106" s="65">
        <f>G106+H106+J106+I106-K106+Taulukko13[[#This Row],[Jälkikäteistarkistuksesta aiheutuva valtionosuuden lisäsiirto]]</f>
        <v>32460239.938929036</v>
      </c>
      <c r="N106" s="69">
        <f>Taulukko13[[#This Row],[Siirtyvät kustannukset yhteensä]]-Taulukko13[[#This Row],[Siirtyvät tulot yhteensä]]</f>
        <v>-2239102.4014841318</v>
      </c>
      <c r="O106" s="179">
        <f>Taulukko13[[#This Row],[Siirtyvien kustannusten ja tulojen erotus]]*$O$1</f>
        <v>1343461.4408904789</v>
      </c>
    </row>
    <row r="107" spans="1:15" x14ac:dyDescent="0.2">
      <c r="A107">
        <v>288</v>
      </c>
      <c r="B107" t="s">
        <v>109</v>
      </c>
      <c r="C107" s="64">
        <v>6405</v>
      </c>
      <c r="D107" s="65">
        <v>25955114.386127591</v>
      </c>
      <c r="E107" s="65">
        <v>58474.470558481189</v>
      </c>
      <c r="F107" s="65">
        <f>Taulukko13[[#This Row],[Siirtyvät sote- ja pela-kustannukset (TP21+TP22)]]+Taulukko13[[#This Row],[Siirtyvät verotuskustannukset]]</f>
        <v>26013588.856686071</v>
      </c>
      <c r="G107" s="64">
        <v>7676696.6854694877</v>
      </c>
      <c r="H107" s="64">
        <v>1012541.9491797118</v>
      </c>
      <c r="I107" s="64">
        <v>11908593.560000001</v>
      </c>
      <c r="J107" s="64">
        <v>3022067.065141493</v>
      </c>
      <c r="K107" s="64">
        <v>-1818140.8532937774</v>
      </c>
      <c r="L107" s="64">
        <v>579460.06331513764</v>
      </c>
      <c r="M107" s="65">
        <f>G107+H107+J107+I107-K107+Taulukko13[[#This Row],[Jälkikäteistarkistuksesta aiheutuva valtionosuuden lisäsiirto]]</f>
        <v>26017500.176399607</v>
      </c>
      <c r="N107" s="69">
        <f>Taulukko13[[#This Row],[Siirtyvät kustannukset yhteensä]]-Taulukko13[[#This Row],[Siirtyvät tulot yhteensä]]</f>
        <v>-3911.3197135366499</v>
      </c>
      <c r="O107" s="179">
        <f>Taulukko13[[#This Row],[Siirtyvien kustannusten ja tulojen erotus]]*$O$1</f>
        <v>2346.7918281219895</v>
      </c>
    </row>
    <row r="108" spans="1:15" x14ac:dyDescent="0.2">
      <c r="A108">
        <v>290</v>
      </c>
      <c r="B108" t="s">
        <v>110</v>
      </c>
      <c r="C108" s="64">
        <v>7755</v>
      </c>
      <c r="D108" s="65">
        <v>43586701.932828955</v>
      </c>
      <c r="E108" s="65">
        <v>67329.862183248682</v>
      </c>
      <c r="F108" s="65">
        <f>Taulukko13[[#This Row],[Siirtyvät sote- ja pela-kustannukset (TP21+TP22)]]+Taulukko13[[#This Row],[Siirtyvät verotuskustannukset]]</f>
        <v>43654031.795012206</v>
      </c>
      <c r="G108" s="64">
        <v>21629774.245177183</v>
      </c>
      <c r="H108" s="64">
        <v>1453608.0447148904</v>
      </c>
      <c r="I108" s="64">
        <v>13424308.159999998</v>
      </c>
      <c r="J108" s="64">
        <v>3861415.0595211708</v>
      </c>
      <c r="K108" s="64">
        <v>-3245034.1603801535</v>
      </c>
      <c r="L108" s="64">
        <v>701594.50288975681</v>
      </c>
      <c r="M108" s="65">
        <f>G108+H108+J108+I108-K108+Taulukko13[[#This Row],[Jälkikäteistarkistuksesta aiheutuva valtionosuuden lisäsiirto]]</f>
        <v>44315734.172683157</v>
      </c>
      <c r="N108" s="69">
        <f>Taulukko13[[#This Row],[Siirtyvät kustannukset yhteensä]]-Taulukko13[[#This Row],[Siirtyvät tulot yhteensä]]</f>
        <v>-661702.37767095119</v>
      </c>
      <c r="O108" s="179">
        <f>Taulukko13[[#This Row],[Siirtyvien kustannusten ja tulojen erotus]]*$O$1</f>
        <v>397021.42660257063</v>
      </c>
    </row>
    <row r="109" spans="1:15" x14ac:dyDescent="0.2">
      <c r="A109">
        <v>291</v>
      </c>
      <c r="B109" t="s">
        <v>111</v>
      </c>
      <c r="C109" s="64">
        <v>2119</v>
      </c>
      <c r="D109" s="65">
        <v>11266267.676513039</v>
      </c>
      <c r="E109" s="65">
        <v>18580.019658459034</v>
      </c>
      <c r="F109" s="65">
        <f>Taulukko13[[#This Row],[Siirtyvät sote- ja pela-kustannukset (TP21+TP22)]]+Taulukko13[[#This Row],[Siirtyvät verotuskustannukset]]</f>
        <v>11284847.696171498</v>
      </c>
      <c r="G109" s="64">
        <v>6854256.3692169022</v>
      </c>
      <c r="H109" s="64">
        <v>464882.97231942287</v>
      </c>
      <c r="I109" s="64">
        <v>3640754.0599999996</v>
      </c>
      <c r="J109" s="64">
        <v>1041545.0604378995</v>
      </c>
      <c r="K109" s="64">
        <v>-848888.63064818445</v>
      </c>
      <c r="L109" s="64">
        <v>191705.83515453187</v>
      </c>
      <c r="M109" s="65">
        <f>G109+H109+J109+I109-K109+Taulukko13[[#This Row],[Jälkikäteistarkistuksesta aiheutuva valtionosuuden lisäsiirto]]</f>
        <v>13042032.927776942</v>
      </c>
      <c r="N109" s="69">
        <f>Taulukko13[[#This Row],[Siirtyvät kustannukset yhteensä]]-Taulukko13[[#This Row],[Siirtyvät tulot yhteensä]]</f>
        <v>-1757185.2316054441</v>
      </c>
      <c r="O109" s="179">
        <f>Taulukko13[[#This Row],[Siirtyvien kustannusten ja tulojen erotus]]*$O$1</f>
        <v>1054311.1389632663</v>
      </c>
    </row>
    <row r="110" spans="1:15" x14ac:dyDescent="0.2">
      <c r="A110">
        <v>297</v>
      </c>
      <c r="B110" t="s">
        <v>112</v>
      </c>
      <c r="C110" s="64">
        <v>122594</v>
      </c>
      <c r="D110" s="65">
        <v>503293252.01485556</v>
      </c>
      <c r="E110" s="65">
        <v>1272950.6080519343</v>
      </c>
      <c r="F110" s="65">
        <f>Taulukko13[[#This Row],[Siirtyvät sote- ja pela-kustannukset (TP21+TP22)]]+Taulukko13[[#This Row],[Siirtyvät verotuskustannukset]]</f>
        <v>504566202.62290752</v>
      </c>
      <c r="G110" s="64">
        <v>137038850.83563891</v>
      </c>
      <c r="H110" s="64">
        <v>13133659.804984763</v>
      </c>
      <c r="I110" s="64">
        <v>268150927.23000002</v>
      </c>
      <c r="J110" s="64">
        <v>43924113.12380179</v>
      </c>
      <c r="K110" s="64">
        <v>-9352716.8434440438</v>
      </c>
      <c r="L110" s="64">
        <v>11091073.692748787</v>
      </c>
      <c r="M110" s="65">
        <f>G110+H110+J110+I110-K110+Taulukko13[[#This Row],[Jälkikäteistarkistuksesta aiheutuva valtionosuuden lisäsiirto]]</f>
        <v>482691341.53061837</v>
      </c>
      <c r="N110" s="69">
        <f>Taulukko13[[#This Row],[Siirtyvät kustannukset yhteensä]]-Taulukko13[[#This Row],[Siirtyvät tulot yhteensä]]</f>
        <v>21874861.09228915</v>
      </c>
      <c r="O110" s="179">
        <f>Taulukko13[[#This Row],[Siirtyvien kustannusten ja tulojen erotus]]*$O$1</f>
        <v>-13124916.655373488</v>
      </c>
    </row>
    <row r="111" spans="1:15" x14ac:dyDescent="0.2">
      <c r="A111">
        <v>300</v>
      </c>
      <c r="B111" t="s">
        <v>113</v>
      </c>
      <c r="C111" s="64">
        <v>3437</v>
      </c>
      <c r="D111" s="65">
        <v>16244308.0656721</v>
      </c>
      <c r="E111" s="65">
        <v>27920.395179012787</v>
      </c>
      <c r="F111" s="65">
        <f>Taulukko13[[#This Row],[Siirtyvät sote- ja pela-kustannukset (TP21+TP22)]]+Taulukko13[[#This Row],[Siirtyvät verotuskustannukset]]</f>
        <v>16272228.460851112</v>
      </c>
      <c r="G111" s="64">
        <v>8661284.8713300414</v>
      </c>
      <c r="H111" s="64">
        <v>312468.95263809909</v>
      </c>
      <c r="I111" s="64">
        <v>5857115.9300000006</v>
      </c>
      <c r="J111" s="64">
        <v>1756579.9742480097</v>
      </c>
      <c r="K111" s="64">
        <v>-1721592.5677646804</v>
      </c>
      <c r="L111" s="64">
        <v>310945.23616145639</v>
      </c>
      <c r="M111" s="65">
        <f>G111+H111+J111+I111-K111+Taulukko13[[#This Row],[Jälkikäteistarkistuksesta aiheutuva valtionosuuden lisäsiirto]]</f>
        <v>18619987.532142285</v>
      </c>
      <c r="N111" s="69">
        <f>Taulukko13[[#This Row],[Siirtyvät kustannukset yhteensä]]-Taulukko13[[#This Row],[Siirtyvät tulot yhteensä]]</f>
        <v>-2347759.0712911729</v>
      </c>
      <c r="O111" s="179">
        <f>Taulukko13[[#This Row],[Siirtyvien kustannusten ja tulojen erotus]]*$O$1</f>
        <v>1408655.4427747035</v>
      </c>
    </row>
    <row r="112" spans="1:15" x14ac:dyDescent="0.2">
      <c r="A112">
        <v>301</v>
      </c>
      <c r="B112" t="s">
        <v>114</v>
      </c>
      <c r="C112" s="64">
        <v>19890</v>
      </c>
      <c r="D112" s="65">
        <v>99492863.735531464</v>
      </c>
      <c r="E112" s="65">
        <v>166425.45138604403</v>
      </c>
      <c r="F112" s="65">
        <f>Taulukko13[[#This Row],[Siirtyvät sote- ja pela-kustannukset (TP21+TP22)]]+Taulukko13[[#This Row],[Siirtyvät verotuskustannukset]]</f>
        <v>99659289.186917514</v>
      </c>
      <c r="G112" s="64">
        <v>39083234.293977343</v>
      </c>
      <c r="H112" s="64">
        <v>1900719.6167697459</v>
      </c>
      <c r="I112" s="64">
        <v>34874402.739999995</v>
      </c>
      <c r="J112" s="64">
        <v>9945922.974944111</v>
      </c>
      <c r="K112" s="64">
        <v>-9201953.4023483731</v>
      </c>
      <c r="L112" s="64">
        <v>1799447.4097327224</v>
      </c>
      <c r="M112" s="65">
        <f>G112+H112+J112+I112-K112+Taulukko13[[#This Row],[Jälkikäteistarkistuksesta aiheutuva valtionosuuden lisäsiirto]]</f>
        <v>96805680.437772289</v>
      </c>
      <c r="N112" s="69">
        <f>Taulukko13[[#This Row],[Siirtyvät kustannukset yhteensä]]-Taulukko13[[#This Row],[Siirtyvät tulot yhteensä]]</f>
        <v>2853608.7491452247</v>
      </c>
      <c r="O112" s="179">
        <f>Taulukko13[[#This Row],[Siirtyvien kustannusten ja tulojen erotus]]*$O$1</f>
        <v>-1712165.2494871344</v>
      </c>
    </row>
    <row r="113" spans="1:15" x14ac:dyDescent="0.2">
      <c r="A113">
        <v>304</v>
      </c>
      <c r="B113" t="s">
        <v>115</v>
      </c>
      <c r="C113" s="64">
        <v>950</v>
      </c>
      <c r="D113" s="65">
        <v>5171704.9505606657</v>
      </c>
      <c r="E113" s="65">
        <v>11847.687898451757</v>
      </c>
      <c r="F113" s="65">
        <f>Taulukko13[[#This Row],[Siirtyvät sote- ja pela-kustannukset (TP21+TP22)]]+Taulukko13[[#This Row],[Siirtyvät verotuskustannukset]]</f>
        <v>5183552.6384591172</v>
      </c>
      <c r="G113" s="64">
        <v>1606518.6858438109</v>
      </c>
      <c r="H113" s="64">
        <v>114819.24785772309</v>
      </c>
      <c r="I113" s="64">
        <v>2503170.7799999998</v>
      </c>
      <c r="J113" s="64">
        <v>420446.04748087964</v>
      </c>
      <c r="K113" s="64">
        <v>-6101.4263611966417</v>
      </c>
      <c r="L113" s="64">
        <v>85946.45747843571</v>
      </c>
      <c r="M113" s="65">
        <f>G113+H113+J113+I113-K113+Taulukko13[[#This Row],[Jälkikäteistarkistuksesta aiheutuva valtionosuuden lisäsiirto]]</f>
        <v>4737002.6450220458</v>
      </c>
      <c r="N113" s="69">
        <f>Taulukko13[[#This Row],[Siirtyvät kustannukset yhteensä]]-Taulukko13[[#This Row],[Siirtyvät tulot yhteensä]]</f>
        <v>446549.99343707133</v>
      </c>
      <c r="O113" s="179">
        <f>Taulukko13[[#This Row],[Siirtyvien kustannusten ja tulojen erotus]]*$O$1</f>
        <v>-267929.99606224272</v>
      </c>
    </row>
    <row r="114" spans="1:15" x14ac:dyDescent="0.2">
      <c r="A114">
        <v>305</v>
      </c>
      <c r="B114" t="s">
        <v>116</v>
      </c>
      <c r="C114" s="64">
        <v>15146</v>
      </c>
      <c r="D114" s="65">
        <v>69473292.97136043</v>
      </c>
      <c r="E114" s="65">
        <v>130774.68748030943</v>
      </c>
      <c r="F114" s="65">
        <f>Taulukko13[[#This Row],[Siirtyvät sote- ja pela-kustannukset (TP21+TP22)]]+Taulukko13[[#This Row],[Siirtyvät verotuskustannukset]]</f>
        <v>69604067.658840746</v>
      </c>
      <c r="G114" s="64">
        <v>28693694.919035655</v>
      </c>
      <c r="H114" s="64">
        <v>1923036.7992310934</v>
      </c>
      <c r="I114" s="64">
        <v>26974316.899999995</v>
      </c>
      <c r="J114" s="64">
        <v>6409199.5699193357</v>
      </c>
      <c r="K114" s="64">
        <v>-5409205.516788709</v>
      </c>
      <c r="L114" s="64">
        <v>1370257.9420719866</v>
      </c>
      <c r="M114" s="65">
        <f>G114+H114+J114+I114-K114+Taulukko13[[#This Row],[Jälkikäteistarkistuksesta aiheutuva valtionosuuden lisäsiirto]]</f>
        <v>70779711.647046775</v>
      </c>
      <c r="N114" s="69">
        <f>Taulukko13[[#This Row],[Siirtyvät kustannukset yhteensä]]-Taulukko13[[#This Row],[Siirtyvät tulot yhteensä]]</f>
        <v>-1175643.9882060289</v>
      </c>
      <c r="O114" s="179">
        <f>Taulukko13[[#This Row],[Siirtyvien kustannusten ja tulojen erotus]]*$O$1</f>
        <v>705386.39292361715</v>
      </c>
    </row>
    <row r="115" spans="1:15" x14ac:dyDescent="0.2">
      <c r="A115">
        <v>309</v>
      </c>
      <c r="B115" t="s">
        <v>117</v>
      </c>
      <c r="C115" s="64">
        <v>6457</v>
      </c>
      <c r="D115" s="65">
        <v>33378654.676587258</v>
      </c>
      <c r="E115" s="65">
        <v>51052.157900386141</v>
      </c>
      <c r="F115" s="65">
        <f>Taulukko13[[#This Row],[Siirtyvät sote- ja pela-kustannukset (TP21+TP22)]]+Taulukko13[[#This Row],[Siirtyvät verotuskustannukset]]</f>
        <v>33429706.834487643</v>
      </c>
      <c r="G115" s="64">
        <v>13137534.201319547</v>
      </c>
      <c r="H115" s="64">
        <v>500825.51102876244</v>
      </c>
      <c r="I115" s="64">
        <v>10780197.539999999</v>
      </c>
      <c r="J115" s="64">
        <v>2899682.5381642901</v>
      </c>
      <c r="K115" s="64">
        <v>-3316150.2418696973</v>
      </c>
      <c r="L115" s="64">
        <v>584164.50098764151</v>
      </c>
      <c r="M115" s="65">
        <f>G115+H115+J115+I115-K115+Taulukko13[[#This Row],[Jälkikäteistarkistuksesta aiheutuva valtionosuuden lisäsiirto]]</f>
        <v>31218554.533369936</v>
      </c>
      <c r="N115" s="69">
        <f>Taulukko13[[#This Row],[Siirtyvät kustannukset yhteensä]]-Taulukko13[[#This Row],[Siirtyvät tulot yhteensä]]</f>
        <v>2211152.301117707</v>
      </c>
      <c r="O115" s="179">
        <f>Taulukko13[[#This Row],[Siirtyvien kustannusten ja tulojen erotus]]*$O$1</f>
        <v>-1326691.3806706239</v>
      </c>
    </row>
    <row r="116" spans="1:15" x14ac:dyDescent="0.2">
      <c r="A116">
        <v>312</v>
      </c>
      <c r="B116" t="s">
        <v>118</v>
      </c>
      <c r="C116" s="64">
        <v>1196</v>
      </c>
      <c r="D116" s="65">
        <v>6592242.2909840085</v>
      </c>
      <c r="E116" s="65">
        <v>10234.839264351636</v>
      </c>
      <c r="F116" s="65">
        <f>Taulukko13[[#This Row],[Siirtyvät sote- ja pela-kustannukset (TP21+TP22)]]+Taulukko13[[#This Row],[Siirtyvät verotuskustannukset]]</f>
        <v>6602477.1302483603</v>
      </c>
      <c r="G116" s="64">
        <v>2733474.7618296184</v>
      </c>
      <c r="H116" s="64">
        <v>409734.42945250403</v>
      </c>
      <c r="I116" s="64">
        <v>1851863.56</v>
      </c>
      <c r="J116" s="64">
        <v>662771.40060601092</v>
      </c>
      <c r="K116" s="64">
        <v>-681896.16920608166</v>
      </c>
      <c r="L116" s="64">
        <v>108202.06646758853</v>
      </c>
      <c r="M116" s="65">
        <f>G116+H116+J116+I116-K116+Taulukko13[[#This Row],[Jälkikäteistarkistuksesta aiheutuva valtionosuuden lisäsiirto]]</f>
        <v>6447942.3875618046</v>
      </c>
      <c r="N116" s="69">
        <f>Taulukko13[[#This Row],[Siirtyvät kustannukset yhteensä]]-Taulukko13[[#This Row],[Siirtyvät tulot yhteensä]]</f>
        <v>154534.74268655572</v>
      </c>
      <c r="O116" s="179">
        <f>Taulukko13[[#This Row],[Siirtyvien kustannusten ja tulojen erotus]]*$O$1</f>
        <v>-92720.845611933415</v>
      </c>
    </row>
    <row r="117" spans="1:15" x14ac:dyDescent="0.2">
      <c r="A117">
        <v>316</v>
      </c>
      <c r="B117" t="s">
        <v>119</v>
      </c>
      <c r="C117" s="64">
        <v>4198</v>
      </c>
      <c r="D117" s="65">
        <v>17107652.740247268</v>
      </c>
      <c r="E117" s="65">
        <v>39481.782279182269</v>
      </c>
      <c r="F117" s="65">
        <f>Taulukko13[[#This Row],[Siirtyvät sote- ja pela-kustannukset (TP21+TP22)]]+Taulukko13[[#This Row],[Siirtyvät verotuskustannukset]]</f>
        <v>17147134.52252645</v>
      </c>
      <c r="G117" s="64">
        <v>4599677.7496491857</v>
      </c>
      <c r="H117" s="64">
        <v>277854.81764669681</v>
      </c>
      <c r="I117" s="64">
        <v>8446456.0500000007</v>
      </c>
      <c r="J117" s="64">
        <v>1932229.8313717931</v>
      </c>
      <c r="K117" s="64">
        <v>-1154744.7237405446</v>
      </c>
      <c r="L117" s="64">
        <v>379792.87209944538</v>
      </c>
      <c r="M117" s="65">
        <f>G117+H117+J117+I117-K117+Taulukko13[[#This Row],[Jälkikäteistarkistuksesta aiheutuva valtionosuuden lisäsiirto]]</f>
        <v>16790756.044507667</v>
      </c>
      <c r="N117" s="69">
        <f>Taulukko13[[#This Row],[Siirtyvät kustannukset yhteensä]]-Taulukko13[[#This Row],[Siirtyvät tulot yhteensä]]</f>
        <v>356378.47801878303</v>
      </c>
      <c r="O117" s="179">
        <f>Taulukko13[[#This Row],[Siirtyvien kustannusten ja tulojen erotus]]*$O$1</f>
        <v>-213827.08681126978</v>
      </c>
    </row>
    <row r="118" spans="1:15" x14ac:dyDescent="0.2">
      <c r="A118">
        <v>317</v>
      </c>
      <c r="B118" t="s">
        <v>120</v>
      </c>
      <c r="C118" s="64">
        <v>2474</v>
      </c>
      <c r="D118" s="65">
        <v>11883600.102019096</v>
      </c>
      <c r="E118" s="65">
        <v>17559.214140774977</v>
      </c>
      <c r="F118" s="65">
        <f>Taulukko13[[#This Row],[Siirtyvät sote- ja pela-kustannukset (TP21+TP22)]]+Taulukko13[[#This Row],[Siirtyvät verotuskustannukset]]</f>
        <v>11901159.31615987</v>
      </c>
      <c r="G118" s="64">
        <v>5751145.468717441</v>
      </c>
      <c r="H118" s="64">
        <v>384479.43281019886</v>
      </c>
      <c r="I118" s="64">
        <v>3495589.65</v>
      </c>
      <c r="J118" s="64">
        <v>1328979.1144180452</v>
      </c>
      <c r="K118" s="64">
        <v>-1722421.443727924</v>
      </c>
      <c r="L118" s="64">
        <v>223822.66926489468</v>
      </c>
      <c r="M118" s="65">
        <f>G118+H118+J118+I118-K118+Taulukko13[[#This Row],[Jälkikäteistarkistuksesta aiheutuva valtionosuuden lisäsiirto]]</f>
        <v>12906437.778938502</v>
      </c>
      <c r="N118" s="69">
        <f>Taulukko13[[#This Row],[Siirtyvät kustannukset yhteensä]]-Taulukko13[[#This Row],[Siirtyvät tulot yhteensä]]</f>
        <v>-1005278.4627786316</v>
      </c>
      <c r="O118" s="179">
        <f>Taulukko13[[#This Row],[Siirtyvien kustannusten ja tulojen erotus]]*$O$1</f>
        <v>603167.07766717882</v>
      </c>
    </row>
    <row r="119" spans="1:15" x14ac:dyDescent="0.2">
      <c r="A119">
        <v>320</v>
      </c>
      <c r="B119" t="s">
        <v>121</v>
      </c>
      <c r="C119" s="64">
        <v>6996</v>
      </c>
      <c r="D119" s="65">
        <v>39597431.96380078</v>
      </c>
      <c r="E119" s="65">
        <v>65590.25912833793</v>
      </c>
      <c r="F119" s="65">
        <f>Taulukko13[[#This Row],[Siirtyvät sote- ja pela-kustannukset (TP21+TP22)]]+Taulukko13[[#This Row],[Siirtyvät verotuskustannukset]]</f>
        <v>39663022.22292912</v>
      </c>
      <c r="G119" s="64">
        <v>20227946.068837374</v>
      </c>
      <c r="H119" s="64">
        <v>579591.96311932174</v>
      </c>
      <c r="I119" s="64">
        <v>13913923.209999999</v>
      </c>
      <c r="J119" s="64">
        <v>3080375.5090875048</v>
      </c>
      <c r="K119" s="64">
        <v>-1939881.1633837582</v>
      </c>
      <c r="L119" s="64">
        <v>632927.80686224869</v>
      </c>
      <c r="M119" s="65">
        <f>G119+H119+J119+I119-K119+Taulukko13[[#This Row],[Jälkikäteistarkistuksesta aiheutuva valtionosuuden lisäsiirto]]</f>
        <v>40374645.721290208</v>
      </c>
      <c r="N119" s="69">
        <f>Taulukko13[[#This Row],[Siirtyvät kustannukset yhteensä]]-Taulukko13[[#This Row],[Siirtyvät tulot yhteensä]]</f>
        <v>-711623.49836108834</v>
      </c>
      <c r="O119" s="179">
        <f>Taulukko13[[#This Row],[Siirtyvien kustannusten ja tulojen erotus]]*$O$1</f>
        <v>426974.09901665291</v>
      </c>
    </row>
    <row r="120" spans="1:15" x14ac:dyDescent="0.2">
      <c r="A120">
        <v>322</v>
      </c>
      <c r="B120" t="s">
        <v>122</v>
      </c>
      <c r="C120" s="64">
        <v>6549</v>
      </c>
      <c r="D120" s="65">
        <v>29303507.716664683</v>
      </c>
      <c r="E120" s="65">
        <v>59521.72225518374</v>
      </c>
      <c r="F120" s="65">
        <f>Taulukko13[[#This Row],[Siirtyvät sote- ja pela-kustannukset (TP21+TP22)]]+Taulukko13[[#This Row],[Siirtyvät verotuskustannukset]]</f>
        <v>29363029.438919868</v>
      </c>
      <c r="G120" s="64">
        <v>12171788.81652211</v>
      </c>
      <c r="H120" s="64">
        <v>535380.23522612872</v>
      </c>
      <c r="I120" s="64">
        <v>12617167.050000001</v>
      </c>
      <c r="J120" s="64">
        <v>2890952.6815149649</v>
      </c>
      <c r="K120" s="64">
        <v>-2441533.6944576115</v>
      </c>
      <c r="L120" s="64">
        <v>592487.7368697637</v>
      </c>
      <c r="M120" s="65">
        <f>G120+H120+J120+I120-K120+Taulukko13[[#This Row],[Jälkikäteistarkistuksesta aiheutuva valtionosuuden lisäsiirto]]</f>
        <v>31249310.214590583</v>
      </c>
      <c r="N120" s="69">
        <f>Taulukko13[[#This Row],[Siirtyvät kustannukset yhteensä]]-Taulukko13[[#This Row],[Siirtyvät tulot yhteensä]]</f>
        <v>-1886280.7756707147</v>
      </c>
      <c r="O120" s="179">
        <f>Taulukko13[[#This Row],[Siirtyvien kustannusten ja tulojen erotus]]*$O$1</f>
        <v>1131768.4654024285</v>
      </c>
    </row>
    <row r="121" spans="1:15" x14ac:dyDescent="0.2">
      <c r="A121">
        <v>398</v>
      </c>
      <c r="B121" t="s">
        <v>123</v>
      </c>
      <c r="C121" s="64">
        <v>120175</v>
      </c>
      <c r="D121" s="65">
        <v>458738407.52204651</v>
      </c>
      <c r="E121" s="65">
        <v>1271255.1184672143</v>
      </c>
      <c r="F121" s="65">
        <f>Taulukko13[[#This Row],[Siirtyvät sote- ja pela-kustannukset (TP21+TP22)]]+Taulukko13[[#This Row],[Siirtyvät verotuskustannukset]]</f>
        <v>460009662.64051372</v>
      </c>
      <c r="G121" s="64">
        <v>134157875.23053178</v>
      </c>
      <c r="H121" s="64">
        <v>14407098.170849513</v>
      </c>
      <c r="I121" s="64">
        <v>266502835.61000001</v>
      </c>
      <c r="J121" s="64">
        <v>41800784.068365447</v>
      </c>
      <c r="K121" s="64">
        <v>-8124785.7284322605</v>
      </c>
      <c r="L121" s="64">
        <v>10872226.871022118</v>
      </c>
      <c r="M121" s="65">
        <f>G121+H121+J121+I121-K121+Taulukko13[[#This Row],[Jälkikäteistarkistuksesta aiheutuva valtionosuuden lisäsiirto]]</f>
        <v>475865605.67920107</v>
      </c>
      <c r="N121" s="69">
        <f>Taulukko13[[#This Row],[Siirtyvät kustannukset yhteensä]]-Taulukko13[[#This Row],[Siirtyvät tulot yhteensä]]</f>
        <v>-15855943.038687348</v>
      </c>
      <c r="O121" s="179">
        <f>Taulukko13[[#This Row],[Siirtyvien kustannusten ja tulojen erotus]]*$O$1</f>
        <v>9513565.8232124075</v>
      </c>
    </row>
    <row r="122" spans="1:15" x14ac:dyDescent="0.2">
      <c r="A122">
        <v>399</v>
      </c>
      <c r="B122" t="s">
        <v>124</v>
      </c>
      <c r="C122" s="64">
        <v>7817</v>
      </c>
      <c r="D122" s="65">
        <v>33063556.134029169</v>
      </c>
      <c r="E122" s="65">
        <v>80884.441796454936</v>
      </c>
      <c r="F122" s="65">
        <f>Taulukko13[[#This Row],[Siirtyvät sote- ja pela-kustannukset (TP21+TP22)]]+Taulukko13[[#This Row],[Siirtyvät verotuskustannukset]]</f>
        <v>33144440.575825624</v>
      </c>
      <c r="G122" s="64">
        <v>7716821.5605511125</v>
      </c>
      <c r="H122" s="64">
        <v>438075.36157258286</v>
      </c>
      <c r="I122" s="64">
        <v>17435003.659999996</v>
      </c>
      <c r="J122" s="64">
        <v>3112742.5582437105</v>
      </c>
      <c r="K122" s="64">
        <v>-1196098.8525337006</v>
      </c>
      <c r="L122" s="64">
        <v>707203.64011466526</v>
      </c>
      <c r="M122" s="65">
        <f>G122+H122+J122+I122-K122+Taulukko13[[#This Row],[Jälkikäteistarkistuksesta aiheutuva valtionosuuden lisäsiirto]]</f>
        <v>30605945.63301577</v>
      </c>
      <c r="N122" s="69">
        <f>Taulukko13[[#This Row],[Siirtyvät kustannukset yhteensä]]-Taulukko13[[#This Row],[Siirtyvät tulot yhteensä]]</f>
        <v>2538494.9428098537</v>
      </c>
      <c r="O122" s="179">
        <f>Taulukko13[[#This Row],[Siirtyvien kustannusten ja tulojen erotus]]*$O$1</f>
        <v>-1523096.9656859119</v>
      </c>
    </row>
    <row r="123" spans="1:15" x14ac:dyDescent="0.2">
      <c r="A123">
        <v>400</v>
      </c>
      <c r="B123" t="s">
        <v>125</v>
      </c>
      <c r="C123" s="64">
        <v>8366</v>
      </c>
      <c r="D123" s="65">
        <v>32173474.714040115</v>
      </c>
      <c r="E123" s="65">
        <v>77592.207616919186</v>
      </c>
      <c r="F123" s="65">
        <f>Taulukko13[[#This Row],[Siirtyvät sote- ja pela-kustannukset (TP21+TP22)]]+Taulukko13[[#This Row],[Siirtyvät verotuskustannukset]]</f>
        <v>32251066.921657033</v>
      </c>
      <c r="G123" s="64">
        <v>10630792.484258017</v>
      </c>
      <c r="H123" s="64">
        <v>1057408.0973368008</v>
      </c>
      <c r="I123" s="64">
        <v>16088184.15</v>
      </c>
      <c r="J123" s="64">
        <v>3818876.8850586736</v>
      </c>
      <c r="K123" s="64">
        <v>-2460143.1360710091</v>
      </c>
      <c r="L123" s="64">
        <v>756871.64554167702</v>
      </c>
      <c r="M123" s="65">
        <f>G123+H123+J123+I123-K123+Taulukko13[[#This Row],[Jälkikäteistarkistuksesta aiheutuva valtionosuuden lisäsiirto]]</f>
        <v>34812276.398266174</v>
      </c>
      <c r="N123" s="69">
        <f>Taulukko13[[#This Row],[Siirtyvät kustannukset yhteensä]]-Taulukko13[[#This Row],[Siirtyvät tulot yhteensä]]</f>
        <v>-2561209.4766091406</v>
      </c>
      <c r="O123" s="179">
        <f>Taulukko13[[#This Row],[Siirtyvien kustannusten ja tulojen erotus]]*$O$1</f>
        <v>1536725.685965484</v>
      </c>
    </row>
    <row r="124" spans="1:15" x14ac:dyDescent="0.2">
      <c r="A124">
        <v>402</v>
      </c>
      <c r="B124" t="s">
        <v>126</v>
      </c>
      <c r="C124" s="64">
        <v>9099</v>
      </c>
      <c r="D124" s="65">
        <v>45857745.149404943</v>
      </c>
      <c r="E124" s="65">
        <v>74540.995462632505</v>
      </c>
      <c r="F124" s="65">
        <f>Taulukko13[[#This Row],[Siirtyvät sote- ja pela-kustannukset (TP21+TP22)]]+Taulukko13[[#This Row],[Siirtyvät verotuskustannukset]]</f>
        <v>45932286.144867577</v>
      </c>
      <c r="G124" s="64">
        <v>16856278.638137858</v>
      </c>
      <c r="H124" s="64">
        <v>806160.7508879907</v>
      </c>
      <c r="I124" s="64">
        <v>15665203.49</v>
      </c>
      <c r="J124" s="64">
        <v>4338912.9435718935</v>
      </c>
      <c r="K124" s="64">
        <v>-4324519.092848693</v>
      </c>
      <c r="L124" s="64">
        <v>823186.12273293326</v>
      </c>
      <c r="M124" s="65">
        <f>G124+H124+J124+I124-K124+Taulukko13[[#This Row],[Jälkikäteistarkistuksesta aiheutuva valtionosuuden lisäsiirto]]</f>
        <v>42814261.038179368</v>
      </c>
      <c r="N124" s="69">
        <f>Taulukko13[[#This Row],[Siirtyvät kustannukset yhteensä]]-Taulukko13[[#This Row],[Siirtyvät tulot yhteensä]]</f>
        <v>3118025.1066882089</v>
      </c>
      <c r="O124" s="179">
        <f>Taulukko13[[#This Row],[Siirtyvien kustannusten ja tulojen erotus]]*$O$1</f>
        <v>-1870815.0640129249</v>
      </c>
    </row>
    <row r="125" spans="1:15" x14ac:dyDescent="0.2">
      <c r="A125">
        <v>403</v>
      </c>
      <c r="B125" t="s">
        <v>127</v>
      </c>
      <c r="C125" s="64">
        <v>2820</v>
      </c>
      <c r="D125" s="65">
        <v>14695233.433861051</v>
      </c>
      <c r="E125" s="65">
        <v>21799.550385765186</v>
      </c>
      <c r="F125" s="65">
        <f>Taulukko13[[#This Row],[Siirtyvät sote- ja pela-kustannukset (TP21+TP22)]]+Taulukko13[[#This Row],[Siirtyvät verotuskustannukset]]</f>
        <v>14717032.984246816</v>
      </c>
      <c r="G125" s="64">
        <v>7022526.7649018941</v>
      </c>
      <c r="H125" s="64">
        <v>293573.43524024682</v>
      </c>
      <c r="I125" s="64">
        <v>4523485.0500000007</v>
      </c>
      <c r="J125" s="64">
        <v>1543242.0307826523</v>
      </c>
      <c r="K125" s="64">
        <v>-1538239.3083666496</v>
      </c>
      <c r="L125" s="64">
        <v>255125.27377809337</v>
      </c>
      <c r="M125" s="65">
        <f>G125+H125+J125+I125-K125+Taulukko13[[#This Row],[Jälkikäteistarkistuksesta aiheutuva valtionosuuden lisäsiirto]]</f>
        <v>15176191.863069538</v>
      </c>
      <c r="N125" s="69">
        <f>Taulukko13[[#This Row],[Siirtyvät kustannukset yhteensä]]-Taulukko13[[#This Row],[Siirtyvät tulot yhteensä]]</f>
        <v>-459158.87882272154</v>
      </c>
      <c r="O125" s="179">
        <f>Taulukko13[[#This Row],[Siirtyvien kustannusten ja tulojen erotus]]*$O$1</f>
        <v>275495.32729363284</v>
      </c>
    </row>
    <row r="126" spans="1:15" x14ac:dyDescent="0.2">
      <c r="A126">
        <v>405</v>
      </c>
      <c r="B126" t="s">
        <v>128</v>
      </c>
      <c r="C126" s="64">
        <v>72650</v>
      </c>
      <c r="D126" s="65">
        <v>282756348.25353879</v>
      </c>
      <c r="E126" s="65">
        <v>760739.95927432098</v>
      </c>
      <c r="F126" s="65">
        <f>Taulukko13[[#This Row],[Siirtyvät sote- ja pela-kustannukset (TP21+TP22)]]+Taulukko13[[#This Row],[Siirtyvät verotuskustannukset]]</f>
        <v>283517088.21281308</v>
      </c>
      <c r="G126" s="64">
        <v>75601349.938958585</v>
      </c>
      <c r="H126" s="64">
        <v>10055028.789677285</v>
      </c>
      <c r="I126" s="64">
        <v>158046093.06999999</v>
      </c>
      <c r="J126" s="64">
        <v>26440499.122917853</v>
      </c>
      <c r="K126" s="64">
        <v>-3599838.2915487299</v>
      </c>
      <c r="L126" s="64">
        <v>6572642.2482193206</v>
      </c>
      <c r="M126" s="65">
        <f>G126+H126+J126+I126-K126+Taulukko13[[#This Row],[Jälkikäteistarkistuksesta aiheutuva valtionosuuden lisäsiirto]]</f>
        <v>280315451.46132177</v>
      </c>
      <c r="N126" s="69">
        <f>Taulukko13[[#This Row],[Siirtyvät kustannukset yhteensä]]-Taulukko13[[#This Row],[Siirtyvät tulot yhteensä]]</f>
        <v>3201636.7514913082</v>
      </c>
      <c r="O126" s="179">
        <f>Taulukko13[[#This Row],[Siirtyvien kustannusten ja tulojen erotus]]*$O$1</f>
        <v>-1920982.0508947845</v>
      </c>
    </row>
    <row r="127" spans="1:15" x14ac:dyDescent="0.2">
      <c r="A127">
        <v>407</v>
      </c>
      <c r="B127" t="s">
        <v>129</v>
      </c>
      <c r="C127" s="64">
        <v>2518</v>
      </c>
      <c r="D127" s="65">
        <v>11227298.57514815</v>
      </c>
      <c r="E127" s="65">
        <v>21762.38943117097</v>
      </c>
      <c r="F127" s="65">
        <f>Taulukko13[[#This Row],[Siirtyvät sote- ja pela-kustannukset (TP21+TP22)]]+Taulukko13[[#This Row],[Siirtyvät verotuskustannukset]]</f>
        <v>11249060.964579321</v>
      </c>
      <c r="G127" s="64">
        <v>4228573.4647889426</v>
      </c>
      <c r="H127" s="64">
        <v>268548.50892628729</v>
      </c>
      <c r="I127" s="64">
        <v>4540298.5</v>
      </c>
      <c r="J127" s="64">
        <v>1339222.1303904222</v>
      </c>
      <c r="K127" s="64">
        <v>-1009328.8810451214</v>
      </c>
      <c r="L127" s="64">
        <v>227803.34729547487</v>
      </c>
      <c r="M127" s="65">
        <f>G127+H127+J127+I127-K127+Taulukko13[[#This Row],[Jälkikäteistarkistuksesta aiheutuva valtionosuuden lisäsiirto]]</f>
        <v>11613774.832446247</v>
      </c>
      <c r="N127" s="69">
        <f>Taulukko13[[#This Row],[Siirtyvät kustannukset yhteensä]]-Taulukko13[[#This Row],[Siirtyvät tulot yhteensä]]</f>
        <v>-364713.8678669259</v>
      </c>
      <c r="O127" s="179">
        <f>Taulukko13[[#This Row],[Siirtyvien kustannusten ja tulojen erotus]]*$O$1</f>
        <v>218828.32072015549</v>
      </c>
    </row>
    <row r="128" spans="1:15" x14ac:dyDescent="0.2">
      <c r="A128">
        <v>408</v>
      </c>
      <c r="B128" t="s">
        <v>130</v>
      </c>
      <c r="C128" s="64">
        <v>14099</v>
      </c>
      <c r="D128" s="65">
        <v>58609366.335620254</v>
      </c>
      <c r="E128" s="65">
        <v>129750.11037086687</v>
      </c>
      <c r="F128" s="65">
        <f>Taulukko13[[#This Row],[Siirtyvät sote- ja pela-kustannukset (TP21+TP22)]]+Taulukko13[[#This Row],[Siirtyvät verotuskustannukset]]</f>
        <v>58739116.445991121</v>
      </c>
      <c r="G128" s="64">
        <v>19224839.529169314</v>
      </c>
      <c r="H128" s="64">
        <v>1266107.7590431254</v>
      </c>
      <c r="I128" s="64">
        <v>27404844.580000002</v>
      </c>
      <c r="J128" s="64">
        <v>5945147.5387029564</v>
      </c>
      <c r="K128" s="64">
        <v>-4586111.3690448394</v>
      </c>
      <c r="L128" s="64">
        <v>1275535.8989352265</v>
      </c>
      <c r="M128" s="65">
        <f>G128+H128+J128+I128-K128+Taulukko13[[#This Row],[Jälkikäteistarkistuksesta aiheutuva valtionosuuden lisäsiirto]]</f>
        <v>59702586.674895465</v>
      </c>
      <c r="N128" s="69">
        <f>Taulukko13[[#This Row],[Siirtyvät kustannukset yhteensä]]-Taulukko13[[#This Row],[Siirtyvät tulot yhteensä]]</f>
        <v>-963470.22890434414</v>
      </c>
      <c r="O128" s="179">
        <f>Taulukko13[[#This Row],[Siirtyvien kustannusten ja tulojen erotus]]*$O$1</f>
        <v>578082.13734260632</v>
      </c>
    </row>
    <row r="129" spans="1:15" x14ac:dyDescent="0.2">
      <c r="A129">
        <v>410</v>
      </c>
      <c r="B129" t="s">
        <v>131</v>
      </c>
      <c r="C129" s="64">
        <v>18775</v>
      </c>
      <c r="D129" s="65">
        <v>71591743.571875826</v>
      </c>
      <c r="E129" s="65">
        <v>177970.12284193267</v>
      </c>
      <c r="F129" s="65">
        <f>Taulukko13[[#This Row],[Siirtyvät sote- ja pela-kustannukset (TP21+TP22)]]+Taulukko13[[#This Row],[Siirtyvät verotuskustannukset]]</f>
        <v>71769713.694717765</v>
      </c>
      <c r="G129" s="64">
        <v>13550076.702970933</v>
      </c>
      <c r="H129" s="64">
        <v>1313956.1667855126</v>
      </c>
      <c r="I129" s="64">
        <v>38012198.509999998</v>
      </c>
      <c r="J129" s="64">
        <v>6348411.1591414902</v>
      </c>
      <c r="K129" s="64">
        <v>-4645550.6137756491</v>
      </c>
      <c r="L129" s="64">
        <v>1698573.4096396111</v>
      </c>
      <c r="M129" s="65">
        <f>G129+H129+J129+I129-K129+Taulukko13[[#This Row],[Jälkikäteistarkistuksesta aiheutuva valtionosuuden lisäsiirto]]</f>
        <v>65568766.562313192</v>
      </c>
      <c r="N129" s="69">
        <f>Taulukko13[[#This Row],[Siirtyvät kustannukset yhteensä]]-Taulukko13[[#This Row],[Siirtyvät tulot yhteensä]]</f>
        <v>6200947.1324045733</v>
      </c>
      <c r="O129" s="179">
        <f>Taulukko13[[#This Row],[Siirtyvien kustannusten ja tulojen erotus]]*$O$1</f>
        <v>-3720568.2794427429</v>
      </c>
    </row>
    <row r="130" spans="1:15" x14ac:dyDescent="0.2">
      <c r="A130">
        <v>416</v>
      </c>
      <c r="B130" t="s">
        <v>132</v>
      </c>
      <c r="C130" s="64">
        <v>2886</v>
      </c>
      <c r="D130" s="65">
        <v>11937253.15139786</v>
      </c>
      <c r="E130" s="65">
        <v>26159.17888436505</v>
      </c>
      <c r="F130" s="65">
        <f>Taulukko13[[#This Row],[Siirtyvät sote- ja pela-kustannukset (TP21+TP22)]]+Taulukko13[[#This Row],[Siirtyvät verotuskustannukset]]</f>
        <v>11963412.330282224</v>
      </c>
      <c r="G130" s="64">
        <v>3150858.0106246877</v>
      </c>
      <c r="H130" s="64">
        <v>175609.201722514</v>
      </c>
      <c r="I130" s="64">
        <v>5604798.7599999998</v>
      </c>
      <c r="J130" s="64">
        <v>1220329.2011442806</v>
      </c>
      <c r="K130" s="64">
        <v>-836022.01351087401</v>
      </c>
      <c r="L130" s="64">
        <v>261096.29082396365</v>
      </c>
      <c r="M130" s="65">
        <f>G130+H130+J130+I130-K130+Taulukko13[[#This Row],[Jälkikäteistarkistuksesta aiheutuva valtionosuuden lisäsiirto]]</f>
        <v>11248713.47782632</v>
      </c>
      <c r="N130" s="69">
        <f>Taulukko13[[#This Row],[Siirtyvät kustannukset yhteensä]]-Taulukko13[[#This Row],[Siirtyvät tulot yhteensä]]</f>
        <v>714698.85245590471</v>
      </c>
      <c r="O130" s="179">
        <f>Taulukko13[[#This Row],[Siirtyvien kustannusten ja tulojen erotus]]*$O$1</f>
        <v>-428819.31147354271</v>
      </c>
    </row>
    <row r="131" spans="1:15" x14ac:dyDescent="0.2">
      <c r="A131">
        <v>418</v>
      </c>
      <c r="B131" t="s">
        <v>133</v>
      </c>
      <c r="C131" s="64">
        <v>24580</v>
      </c>
      <c r="D131" s="65">
        <v>75734694.987307474</v>
      </c>
      <c r="E131" s="65">
        <v>289000.03967292188</v>
      </c>
      <c r="F131" s="65">
        <f>Taulukko13[[#This Row],[Siirtyvät sote- ja pela-kustannukset (TP21+TP22)]]+Taulukko13[[#This Row],[Siirtyvät verotuskustannukset]]</f>
        <v>76023695.0269804</v>
      </c>
      <c r="G131" s="64">
        <v>6320503.8022799455</v>
      </c>
      <c r="H131" s="64">
        <v>2239480.2348219575</v>
      </c>
      <c r="I131" s="64">
        <v>61621015.449999996</v>
      </c>
      <c r="J131" s="64">
        <v>6618214.880843278</v>
      </c>
      <c r="K131" s="64">
        <v>2858141.4237336447</v>
      </c>
      <c r="L131" s="64">
        <v>2223751.4998104735</v>
      </c>
      <c r="M131" s="65">
        <f>G131+H131+J131+I131-K131+Taulukko13[[#This Row],[Jälkikäteistarkistuksesta aiheutuva valtionosuuden lisäsiirto]]</f>
        <v>76164824.444022</v>
      </c>
      <c r="N131" s="69">
        <f>Taulukko13[[#This Row],[Siirtyvät kustannukset yhteensä]]-Taulukko13[[#This Row],[Siirtyvät tulot yhteensä]]</f>
        <v>-141129.41704159975</v>
      </c>
      <c r="O131" s="179">
        <f>Taulukko13[[#This Row],[Siirtyvien kustannusten ja tulojen erotus]]*$O$1</f>
        <v>84677.650224959827</v>
      </c>
    </row>
    <row r="132" spans="1:15" x14ac:dyDescent="0.2">
      <c r="A132">
        <v>420</v>
      </c>
      <c r="B132" t="s">
        <v>134</v>
      </c>
      <c r="C132" s="64">
        <v>9177</v>
      </c>
      <c r="D132" s="65">
        <v>44238703.289272897</v>
      </c>
      <c r="E132" s="65">
        <v>88875.333780028857</v>
      </c>
      <c r="F132" s="65">
        <f>Taulukko13[[#This Row],[Siirtyvät sote- ja pela-kustannukset (TP21+TP22)]]+Taulukko13[[#This Row],[Siirtyvät verotuskustannukset]]</f>
        <v>44327578.623052925</v>
      </c>
      <c r="G132" s="64">
        <v>19177467.993225992</v>
      </c>
      <c r="H132" s="64">
        <v>1213933.3619960062</v>
      </c>
      <c r="I132" s="64">
        <v>18424897.399999999</v>
      </c>
      <c r="J132" s="64">
        <v>4021767.6384674548</v>
      </c>
      <c r="K132" s="64">
        <v>-2041035.815467865</v>
      </c>
      <c r="L132" s="64">
        <v>830242.77924168902</v>
      </c>
      <c r="M132" s="65">
        <f>G132+H132+J132+I132-K132+Taulukko13[[#This Row],[Jälkikäteistarkistuksesta aiheutuva valtionosuuden lisäsiirto]]</f>
        <v>45709344.988399006</v>
      </c>
      <c r="N132" s="69">
        <f>Taulukko13[[#This Row],[Siirtyvät kustannukset yhteensä]]-Taulukko13[[#This Row],[Siirtyvät tulot yhteensä]]</f>
        <v>-1381766.3653460816</v>
      </c>
      <c r="O132" s="179">
        <f>Taulukko13[[#This Row],[Siirtyvien kustannusten ja tulojen erotus]]*$O$1</f>
        <v>829059.81920764875</v>
      </c>
    </row>
    <row r="133" spans="1:15" x14ac:dyDescent="0.2">
      <c r="A133">
        <v>421</v>
      </c>
      <c r="B133" t="s">
        <v>135</v>
      </c>
      <c r="C133" s="64">
        <v>695</v>
      </c>
      <c r="D133" s="65">
        <v>2908052.7000630279</v>
      </c>
      <c r="E133" s="65">
        <v>5739.8277355903128</v>
      </c>
      <c r="F133" s="65">
        <f>Taulukko13[[#This Row],[Siirtyvät sote- ja pela-kustannukset (TP21+TP22)]]+Taulukko13[[#This Row],[Siirtyvät verotuskustannukset]]</f>
        <v>2913792.5277986182</v>
      </c>
      <c r="G133" s="64">
        <v>1456739.9883263838</v>
      </c>
      <c r="H133" s="64">
        <v>190061.71128656203</v>
      </c>
      <c r="I133" s="64">
        <v>1078271.1400000001</v>
      </c>
      <c r="J133" s="64">
        <v>393114.78884029313</v>
      </c>
      <c r="K133" s="64">
        <v>-298998.79983878625</v>
      </c>
      <c r="L133" s="64">
        <v>62876.618892118757</v>
      </c>
      <c r="M133" s="65">
        <f>G133+H133+J133+I133-K133+Taulukko13[[#This Row],[Jälkikäteistarkistuksesta aiheutuva valtionosuuden lisäsiirto]]</f>
        <v>3480063.0471841437</v>
      </c>
      <c r="N133" s="69">
        <f>Taulukko13[[#This Row],[Siirtyvät kustannukset yhteensä]]-Taulukko13[[#This Row],[Siirtyvät tulot yhteensä]]</f>
        <v>-566270.51938552549</v>
      </c>
      <c r="O133" s="179">
        <f>Taulukko13[[#This Row],[Siirtyvien kustannusten ja tulojen erotus]]*$O$1</f>
        <v>339762.31163131521</v>
      </c>
    </row>
    <row r="134" spans="1:15" x14ac:dyDescent="0.2">
      <c r="A134">
        <v>422</v>
      </c>
      <c r="B134" t="s">
        <v>136</v>
      </c>
      <c r="C134" s="64">
        <v>10372</v>
      </c>
      <c r="D134" s="65">
        <v>58312676.81984508</v>
      </c>
      <c r="E134" s="65">
        <v>92623.452546827262</v>
      </c>
      <c r="F134" s="65">
        <f>Taulukko13[[#This Row],[Siirtyvät sote- ja pela-kustannukset (TP21+TP22)]]+Taulukko13[[#This Row],[Siirtyvät verotuskustannukset]]</f>
        <v>58405300.272391908</v>
      </c>
      <c r="G134" s="64">
        <v>28220664.979477748</v>
      </c>
      <c r="H134" s="64">
        <v>1845351.28101078</v>
      </c>
      <c r="I134" s="64">
        <v>18621703.32</v>
      </c>
      <c r="J134" s="64">
        <v>4787497.3763381373</v>
      </c>
      <c r="K134" s="64">
        <v>-3482509.1524311709</v>
      </c>
      <c r="L134" s="64">
        <v>938354.37575403706</v>
      </c>
      <c r="M134" s="65">
        <f>G134+H134+J134+I134-K134+Taulukko13[[#This Row],[Jälkikäteistarkistuksesta aiheutuva valtionosuuden lisäsiirto]]</f>
        <v>57896080.485011868</v>
      </c>
      <c r="N134" s="69">
        <f>Taulukko13[[#This Row],[Siirtyvät kustannukset yhteensä]]-Taulukko13[[#This Row],[Siirtyvät tulot yhteensä]]</f>
        <v>509219.78738003969</v>
      </c>
      <c r="O134" s="179">
        <f>Taulukko13[[#This Row],[Siirtyvien kustannusten ja tulojen erotus]]*$O$1</f>
        <v>-305531.87242802372</v>
      </c>
    </row>
    <row r="135" spans="1:15" x14ac:dyDescent="0.2">
      <c r="A135">
        <v>423</v>
      </c>
      <c r="B135" t="s">
        <v>137</v>
      </c>
      <c r="C135" s="64">
        <v>20497</v>
      </c>
      <c r="D135" s="65">
        <v>64038173.515440419</v>
      </c>
      <c r="E135" s="65">
        <v>241471.29683675236</v>
      </c>
      <c r="F135" s="65">
        <f>Taulukko13[[#This Row],[Siirtyvät sote- ja pela-kustannukset (TP21+TP22)]]+Taulukko13[[#This Row],[Siirtyvät verotuskustannukset]]</f>
        <v>64279644.812277168</v>
      </c>
      <c r="G135" s="64">
        <v>10186950.277730154</v>
      </c>
      <c r="H135" s="64">
        <v>1952540.2536411486</v>
      </c>
      <c r="I135" s="64">
        <v>51405503.32</v>
      </c>
      <c r="J135" s="64">
        <v>5838845.3694879189</v>
      </c>
      <c r="K135" s="64">
        <v>2475439.919952848</v>
      </c>
      <c r="L135" s="64">
        <v>1854362.6725636809</v>
      </c>
      <c r="M135" s="65">
        <f>G135+H135+J135+I135-K135+Taulukko13[[#This Row],[Jälkikäteistarkistuksesta aiheutuva valtionosuuden lisäsiirto]]</f>
        <v>68762761.973470062</v>
      </c>
      <c r="N135" s="69">
        <f>Taulukko13[[#This Row],[Siirtyvät kustannukset yhteensä]]-Taulukko13[[#This Row],[Siirtyvät tulot yhteensä]]</f>
        <v>-4483117.161192894</v>
      </c>
      <c r="O135" s="179">
        <f>Taulukko13[[#This Row],[Siirtyvien kustannusten ja tulojen erotus]]*$O$1</f>
        <v>2689870.2967157359</v>
      </c>
    </row>
    <row r="136" spans="1:15" x14ac:dyDescent="0.2">
      <c r="A136">
        <v>425</v>
      </c>
      <c r="B136" t="s">
        <v>138</v>
      </c>
      <c r="C136" s="64">
        <v>10258</v>
      </c>
      <c r="D136" s="65">
        <v>29886084.02886124</v>
      </c>
      <c r="E136" s="65">
        <v>94622.717480201856</v>
      </c>
      <c r="F136" s="65">
        <f>Taulukko13[[#This Row],[Siirtyvät sote- ja pela-kustannukset (TP21+TP22)]]+Taulukko13[[#This Row],[Siirtyvät verotuskustannukset]]</f>
        <v>29980706.746341441</v>
      </c>
      <c r="G136" s="64">
        <v>1021014.5395303741</v>
      </c>
      <c r="H136" s="64">
        <v>463867.1288790619</v>
      </c>
      <c r="I136" s="64">
        <v>20444966.130000003</v>
      </c>
      <c r="J136" s="64">
        <v>2805162.6092015146</v>
      </c>
      <c r="K136" s="64">
        <v>-3222529.4192461711</v>
      </c>
      <c r="L136" s="64">
        <v>928040.80085662473</v>
      </c>
      <c r="M136" s="65">
        <f>G136+H136+J136+I136-K136+Taulukko13[[#This Row],[Jälkikäteistarkistuksesta aiheutuva valtionosuuden lisäsiirto]]</f>
        <v>28885580.627713747</v>
      </c>
      <c r="N136" s="69">
        <f>Taulukko13[[#This Row],[Siirtyvät kustannukset yhteensä]]-Taulukko13[[#This Row],[Siirtyvät tulot yhteensä]]</f>
        <v>1095126.1186276935</v>
      </c>
      <c r="O136" s="179">
        <f>Taulukko13[[#This Row],[Siirtyvien kustannusten ja tulojen erotus]]*$O$1</f>
        <v>-657075.67117661599</v>
      </c>
    </row>
    <row r="137" spans="1:15" x14ac:dyDescent="0.2">
      <c r="A137">
        <v>426</v>
      </c>
      <c r="B137" t="s">
        <v>139</v>
      </c>
      <c r="C137" s="64">
        <v>11962</v>
      </c>
      <c r="D137" s="65">
        <v>48348748.178011388</v>
      </c>
      <c r="E137" s="65">
        <v>104339.81426711736</v>
      </c>
      <c r="F137" s="65">
        <f>Taulukko13[[#This Row],[Siirtyvät sote- ja pela-kustannukset (TP21+TP22)]]+Taulukko13[[#This Row],[Siirtyvät verotuskustannukset]]</f>
        <v>48453087.992278501</v>
      </c>
      <c r="G137" s="64">
        <v>12270767.167036932</v>
      </c>
      <c r="H137" s="64">
        <v>708115.99197396915</v>
      </c>
      <c r="I137" s="64">
        <v>22347909.420000002</v>
      </c>
      <c r="J137" s="64">
        <v>4912082.183225954</v>
      </c>
      <c r="K137" s="64">
        <v>-4313133.3516194317</v>
      </c>
      <c r="L137" s="64">
        <v>1082201.6045863663</v>
      </c>
      <c r="M137" s="65">
        <f>G137+H137+J137+I137-K137+Taulukko13[[#This Row],[Jälkikäteistarkistuksesta aiheutuva valtionosuuden lisäsiirto]]</f>
        <v>45634209.718442649</v>
      </c>
      <c r="N137" s="69">
        <f>Taulukko13[[#This Row],[Siirtyvät kustannukset yhteensä]]-Taulukko13[[#This Row],[Siirtyvät tulot yhteensä]]</f>
        <v>2818878.2738358527</v>
      </c>
      <c r="O137" s="179">
        <f>Taulukko13[[#This Row],[Siirtyvien kustannusten ja tulojen erotus]]*$O$1</f>
        <v>-1691326.9643015112</v>
      </c>
    </row>
    <row r="138" spans="1:15" x14ac:dyDescent="0.2">
      <c r="A138">
        <v>430</v>
      </c>
      <c r="B138" t="s">
        <v>140</v>
      </c>
      <c r="C138" s="64">
        <v>15392</v>
      </c>
      <c r="D138" s="65">
        <v>70151868.364930823</v>
      </c>
      <c r="E138" s="65">
        <v>139293.93394490698</v>
      </c>
      <c r="F138" s="65">
        <f>Taulukko13[[#This Row],[Siirtyvät sote- ja pela-kustannukset (TP21+TP22)]]+Taulukko13[[#This Row],[Siirtyvät verotuskustannukset]]</f>
        <v>70291162.298875734</v>
      </c>
      <c r="G138" s="64">
        <v>27962492.921022572</v>
      </c>
      <c r="H138" s="64">
        <v>1801571.6562068346</v>
      </c>
      <c r="I138" s="64">
        <v>28978284.560000002</v>
      </c>
      <c r="J138" s="64">
        <v>7179483.3890584987</v>
      </c>
      <c r="K138" s="64">
        <v>-5075514.8195533892</v>
      </c>
      <c r="L138" s="64">
        <v>1392513.5510611394</v>
      </c>
      <c r="M138" s="65">
        <f>G138+H138+J138+I138-K138+Taulukko13[[#This Row],[Jälkikäteistarkistuksesta aiheutuva valtionosuuden lisäsiirto]]</f>
        <v>72389860.896902427</v>
      </c>
      <c r="N138" s="69">
        <f>Taulukko13[[#This Row],[Siirtyvät kustannukset yhteensä]]-Taulukko13[[#This Row],[Siirtyvät tulot yhteensä]]</f>
        <v>-2098698.5980266929</v>
      </c>
      <c r="O138" s="179">
        <f>Taulukko13[[#This Row],[Siirtyvien kustannusten ja tulojen erotus]]*$O$1</f>
        <v>1259219.1588160153</v>
      </c>
    </row>
    <row r="139" spans="1:15" x14ac:dyDescent="0.2">
      <c r="A139">
        <v>433</v>
      </c>
      <c r="B139" t="s">
        <v>141</v>
      </c>
      <c r="C139" s="64">
        <v>7749</v>
      </c>
      <c r="D139" s="65">
        <v>30354027.58372882</v>
      </c>
      <c r="E139" s="65">
        <v>75655.632292440117</v>
      </c>
      <c r="F139" s="65">
        <f>Taulukko13[[#This Row],[Siirtyvät sote- ja pela-kustannukset (TP21+TP22)]]+Taulukko13[[#This Row],[Siirtyvät verotuskustannukset]]</f>
        <v>30429683.216021258</v>
      </c>
      <c r="G139" s="64">
        <v>7979663.9074920109</v>
      </c>
      <c r="H139" s="64">
        <v>833419.1263847244</v>
      </c>
      <c r="I139" s="64">
        <v>15884247.020000001</v>
      </c>
      <c r="J139" s="64">
        <v>3433473.068434881</v>
      </c>
      <c r="K139" s="64">
        <v>-1688228.8306755221</v>
      </c>
      <c r="L139" s="64">
        <v>701051.68315831409</v>
      </c>
      <c r="M139" s="65">
        <f>G139+H139+J139+I139-K139+Taulukko13[[#This Row],[Jälkikäteistarkistuksesta aiheutuva valtionosuuden lisäsiirto]]</f>
        <v>30520083.636145458</v>
      </c>
      <c r="N139" s="69">
        <f>Taulukko13[[#This Row],[Siirtyvät kustannukset yhteensä]]-Taulukko13[[#This Row],[Siirtyvät tulot yhteensä]]</f>
        <v>-90400.420124199241</v>
      </c>
      <c r="O139" s="179">
        <f>Taulukko13[[#This Row],[Siirtyvien kustannusten ja tulojen erotus]]*$O$1</f>
        <v>54240.252074519536</v>
      </c>
    </row>
    <row r="140" spans="1:15" x14ac:dyDescent="0.2">
      <c r="A140">
        <v>434</v>
      </c>
      <c r="B140" t="s">
        <v>142</v>
      </c>
      <c r="C140" s="64">
        <v>14568</v>
      </c>
      <c r="D140" s="65">
        <v>59292179.8681596</v>
      </c>
      <c r="E140" s="65">
        <v>155309.59099153921</v>
      </c>
      <c r="F140" s="65">
        <f>Taulukko13[[#This Row],[Siirtyvät sote- ja pela-kustannukset (TP21+TP22)]]+Taulukko13[[#This Row],[Siirtyvät verotuskustannukset]]</f>
        <v>59447489.459151141</v>
      </c>
      <c r="G140" s="64">
        <v>19905928.557801262</v>
      </c>
      <c r="H140" s="64">
        <v>2560208.4598194119</v>
      </c>
      <c r="I140" s="64">
        <v>31758636.189999998</v>
      </c>
      <c r="J140" s="64">
        <v>6070747.6692768224</v>
      </c>
      <c r="K140" s="64">
        <v>-1586717.8059376541</v>
      </c>
      <c r="L140" s="64">
        <v>1317966.3079430016</v>
      </c>
      <c r="M140" s="65">
        <f>G140+H140+J140+I140-K140+Taulukko13[[#This Row],[Jälkikäteistarkistuksesta aiheutuva valtionosuuden lisäsiirto]]</f>
        <v>63200204.990778156</v>
      </c>
      <c r="N140" s="69">
        <f>Taulukko13[[#This Row],[Siirtyvät kustannukset yhteensä]]-Taulukko13[[#This Row],[Siirtyvät tulot yhteensä]]</f>
        <v>-3752715.5316270143</v>
      </c>
      <c r="O140" s="179">
        <f>Taulukko13[[#This Row],[Siirtyvien kustannusten ja tulojen erotus]]*$O$1</f>
        <v>2251629.3189762081</v>
      </c>
    </row>
    <row r="141" spans="1:15" x14ac:dyDescent="0.2">
      <c r="A141">
        <v>435</v>
      </c>
      <c r="B141" t="s">
        <v>143</v>
      </c>
      <c r="C141" s="64">
        <v>692</v>
      </c>
      <c r="D141" s="65">
        <v>3169116.9872747394</v>
      </c>
      <c r="E141" s="65">
        <v>6807.0314010098355</v>
      </c>
      <c r="F141" s="65">
        <f>Taulukko13[[#This Row],[Siirtyvät sote- ja pela-kustannukset (TP21+TP22)]]+Taulukko13[[#This Row],[Siirtyvät verotuskustannukset]]</f>
        <v>3175924.0186757492</v>
      </c>
      <c r="G141" s="64">
        <v>1723122.910315943</v>
      </c>
      <c r="H141" s="64">
        <v>130490.26469368438</v>
      </c>
      <c r="I141" s="64">
        <v>1373663.1600000001</v>
      </c>
      <c r="J141" s="64">
        <v>351654.78170503245</v>
      </c>
      <c r="K141" s="64">
        <v>-178409.4092856202</v>
      </c>
      <c r="L141" s="64">
        <v>62605.209026397381</v>
      </c>
      <c r="M141" s="65">
        <f>G141+H141+J141+I141-K141+Taulukko13[[#This Row],[Jälkikäteistarkistuksesta aiheutuva valtionosuuden lisäsiirto]]</f>
        <v>3819945.7350266776</v>
      </c>
      <c r="N141" s="69">
        <f>Taulukko13[[#This Row],[Siirtyvät kustannukset yhteensä]]-Taulukko13[[#This Row],[Siirtyvät tulot yhteensä]]</f>
        <v>-644021.71635092841</v>
      </c>
      <c r="O141" s="179">
        <f>Taulukko13[[#This Row],[Siirtyvien kustannusten ja tulojen erotus]]*$O$1</f>
        <v>386413.02981055697</v>
      </c>
    </row>
    <row r="142" spans="1:15" x14ac:dyDescent="0.2">
      <c r="A142">
        <v>436</v>
      </c>
      <c r="B142" t="s">
        <v>144</v>
      </c>
      <c r="C142" s="64">
        <v>1988</v>
      </c>
      <c r="D142" s="65">
        <v>7211119.4554429175</v>
      </c>
      <c r="E142" s="65">
        <v>15724.473668169398</v>
      </c>
      <c r="F142" s="65">
        <f>Taulukko13[[#This Row],[Siirtyvät sote- ja pela-kustannukset (TP21+TP22)]]+Taulukko13[[#This Row],[Siirtyvät verotuskustannukset]]</f>
        <v>7226843.9291110868</v>
      </c>
      <c r="G142" s="64">
        <v>1575219.2622415489</v>
      </c>
      <c r="H142" s="64">
        <v>87049.254369859787</v>
      </c>
      <c r="I142" s="64">
        <v>3387596.2300000004</v>
      </c>
      <c r="J142" s="64">
        <v>755965.57007423055</v>
      </c>
      <c r="K142" s="64">
        <v>-1084310.6936620006</v>
      </c>
      <c r="L142" s="64">
        <v>179854.27101803178</v>
      </c>
      <c r="M142" s="65">
        <f>G142+H142+J142+I142-K142+Taulukko13[[#This Row],[Jälkikäteistarkistuksesta aiheutuva valtionosuuden lisäsiirto]]</f>
        <v>7069995.2813656721</v>
      </c>
      <c r="N142" s="69">
        <f>Taulukko13[[#This Row],[Siirtyvät kustannukset yhteensä]]-Taulukko13[[#This Row],[Siirtyvät tulot yhteensä]]</f>
        <v>156848.64774541464</v>
      </c>
      <c r="O142" s="179">
        <f>Taulukko13[[#This Row],[Siirtyvien kustannusten ja tulojen erotus]]*$O$1</f>
        <v>-94109.188647248768</v>
      </c>
    </row>
    <row r="143" spans="1:15" x14ac:dyDescent="0.2">
      <c r="A143">
        <v>440</v>
      </c>
      <c r="B143" t="s">
        <v>145</v>
      </c>
      <c r="C143" s="64">
        <v>5732</v>
      </c>
      <c r="D143" s="65">
        <v>18359436.057669982</v>
      </c>
      <c r="E143" s="65">
        <v>48671.119884340536</v>
      </c>
      <c r="F143" s="65">
        <f>Taulukko13[[#This Row],[Siirtyvät sote- ja pela-kustannukset (TP21+TP22)]]+Taulukko13[[#This Row],[Siirtyvät verotuskustannukset]]</f>
        <v>18408107.177554324</v>
      </c>
      <c r="G143" s="64">
        <v>1502376.976051081</v>
      </c>
      <c r="H143" s="64">
        <v>210053.03779140639</v>
      </c>
      <c r="I143" s="64">
        <v>10544830.75</v>
      </c>
      <c r="J143" s="64">
        <v>1758634.6834748208</v>
      </c>
      <c r="K143" s="64">
        <v>-2057749.2841420211</v>
      </c>
      <c r="L143" s="64">
        <v>518573.78343830898</v>
      </c>
      <c r="M143" s="65">
        <f>G143+H143+J143+I143-K143+Taulukko13[[#This Row],[Jälkikäteistarkistuksesta aiheutuva valtionosuuden lisäsiirto]]</f>
        <v>16592218.514897637</v>
      </c>
      <c r="N143" s="69">
        <f>Taulukko13[[#This Row],[Siirtyvät kustannukset yhteensä]]-Taulukko13[[#This Row],[Siirtyvät tulot yhteensä]]</f>
        <v>1815888.6626566872</v>
      </c>
      <c r="O143" s="179">
        <f>Taulukko13[[#This Row],[Siirtyvien kustannusten ja tulojen erotus]]*$O$1</f>
        <v>-1089533.1975940121</v>
      </c>
    </row>
    <row r="144" spans="1:15" x14ac:dyDescent="0.2">
      <c r="A144">
        <v>441</v>
      </c>
      <c r="B144" t="s">
        <v>146</v>
      </c>
      <c r="C144" s="64">
        <v>4421</v>
      </c>
      <c r="D144" s="65">
        <v>22770944.887414534</v>
      </c>
      <c r="E144" s="65">
        <v>40862.809742555291</v>
      </c>
      <c r="F144" s="65">
        <f>Taulukko13[[#This Row],[Siirtyvät sote- ja pela-kustannukset (TP21+TP22)]]+Taulukko13[[#This Row],[Siirtyvät verotuskustannukset]]</f>
        <v>22811807.697157089</v>
      </c>
      <c r="G144" s="64">
        <v>8856378.9014063403</v>
      </c>
      <c r="H144" s="64">
        <v>751299.88608445413</v>
      </c>
      <c r="I144" s="64">
        <v>8278177.3700000001</v>
      </c>
      <c r="J144" s="64">
        <v>2110846.7460083454</v>
      </c>
      <c r="K144" s="64">
        <v>-1128915.7763226086</v>
      </c>
      <c r="L144" s="64">
        <v>399967.67211806768</v>
      </c>
      <c r="M144" s="65">
        <f>G144+H144+J144+I144-K144+Taulukko13[[#This Row],[Jälkikäteistarkistuksesta aiheutuva valtionosuuden lisäsiirto]]</f>
        <v>21525586.351939816</v>
      </c>
      <c r="N144" s="69">
        <f>Taulukko13[[#This Row],[Siirtyvät kustannukset yhteensä]]-Taulukko13[[#This Row],[Siirtyvät tulot yhteensä]]</f>
        <v>1286221.3452172726</v>
      </c>
      <c r="O144" s="179">
        <f>Taulukko13[[#This Row],[Siirtyvien kustannusten ja tulojen erotus]]*$O$1</f>
        <v>-771732.80713036342</v>
      </c>
    </row>
    <row r="145" spans="1:15" x14ac:dyDescent="0.2">
      <c r="A145">
        <v>444</v>
      </c>
      <c r="B145" t="s">
        <v>147</v>
      </c>
      <c r="C145" s="64">
        <v>45811</v>
      </c>
      <c r="D145" s="65">
        <v>175626724.42937145</v>
      </c>
      <c r="E145" s="65">
        <v>521829.67997644481</v>
      </c>
      <c r="F145" s="65">
        <f>Taulukko13[[#This Row],[Siirtyvät sote- ja pela-kustannukset (TP21+TP22)]]+Taulukko13[[#This Row],[Siirtyvät verotuskustannukset]]</f>
        <v>176148554.10934788</v>
      </c>
      <c r="G145" s="64">
        <v>47202068.429020062</v>
      </c>
      <c r="H145" s="64">
        <v>4074414.1621567896</v>
      </c>
      <c r="I145" s="64">
        <v>111234573.56000002</v>
      </c>
      <c r="J145" s="64">
        <v>16623830.237160046</v>
      </c>
      <c r="K145" s="64">
        <v>3010368.0674553337</v>
      </c>
      <c r="L145" s="64">
        <v>4144519.1195206512</v>
      </c>
      <c r="M145" s="65">
        <f>G145+H145+J145+I145-K145+Taulukko13[[#This Row],[Jälkikäteistarkistuksesta aiheutuva valtionosuuden lisäsiirto]]</f>
        <v>180269037.44040224</v>
      </c>
      <c r="N145" s="69">
        <f>Taulukko13[[#This Row],[Siirtyvät kustannukset yhteensä]]-Taulukko13[[#This Row],[Siirtyvät tulot yhteensä]]</f>
        <v>-4120483.3310543597</v>
      </c>
      <c r="O145" s="179">
        <f>Taulukko13[[#This Row],[Siirtyvien kustannusten ja tulojen erotus]]*$O$1</f>
        <v>2472289.9986326154</v>
      </c>
    </row>
    <row r="146" spans="1:15" x14ac:dyDescent="0.2">
      <c r="A146">
        <v>445</v>
      </c>
      <c r="B146" t="s">
        <v>148</v>
      </c>
      <c r="C146" s="64">
        <v>14991</v>
      </c>
      <c r="D146" s="65">
        <v>67040879.854316026</v>
      </c>
      <c r="E146" s="65">
        <v>176042.20857053593</v>
      </c>
      <c r="F146" s="65">
        <f>Taulukko13[[#This Row],[Siirtyvät sote- ja pela-kustannukset (TP21+TP22)]]+Taulukko13[[#This Row],[Siirtyvät verotuskustannukset]]</f>
        <v>67216922.062886566</v>
      </c>
      <c r="G146" s="64">
        <v>15774324.198260048</v>
      </c>
      <c r="H146" s="64">
        <v>1213014.7034357227</v>
      </c>
      <c r="I146" s="64">
        <v>37687127.710000001</v>
      </c>
      <c r="J146" s="64">
        <v>5073663.4527132399</v>
      </c>
      <c r="K146" s="64">
        <v>1390416.7494822352</v>
      </c>
      <c r="L146" s="64">
        <v>1356235.0990097155</v>
      </c>
      <c r="M146" s="65">
        <f>G146+H146+J146+I146-K146+Taulukko13[[#This Row],[Jälkikäteistarkistuksesta aiheutuva valtionosuuden lisäsiirto]]</f>
        <v>59713948.413936496</v>
      </c>
      <c r="N146" s="69">
        <f>Taulukko13[[#This Row],[Siirtyvät kustannukset yhteensä]]-Taulukko13[[#This Row],[Siirtyvät tulot yhteensä]]</f>
        <v>7502973.6489500701</v>
      </c>
      <c r="O146" s="179">
        <f>Taulukko13[[#This Row],[Siirtyvien kustannusten ja tulojen erotus]]*$O$1</f>
        <v>-4501784.1893700408</v>
      </c>
    </row>
    <row r="147" spans="1:15" x14ac:dyDescent="0.2">
      <c r="A147">
        <v>475</v>
      </c>
      <c r="B147" t="s">
        <v>149</v>
      </c>
      <c r="C147" s="64">
        <v>5479</v>
      </c>
      <c r="D147" s="65">
        <v>26004001.56944865</v>
      </c>
      <c r="E147" s="65">
        <v>51682.428915456818</v>
      </c>
      <c r="F147" s="65">
        <f>Taulukko13[[#This Row],[Siirtyvät sote- ja pela-kustannukset (TP21+TP22)]]+Taulukko13[[#This Row],[Siirtyvät verotuskustannukset]]</f>
        <v>26055683.998364106</v>
      </c>
      <c r="G147" s="64">
        <v>7755750.5811733063</v>
      </c>
      <c r="H147" s="64">
        <v>601504.71944706398</v>
      </c>
      <c r="I147" s="64">
        <v>10818789.659999998</v>
      </c>
      <c r="J147" s="64">
        <v>2610096.5101426565</v>
      </c>
      <c r="K147" s="64">
        <v>-1491137.0616541384</v>
      </c>
      <c r="L147" s="64">
        <v>495684.88476247294</v>
      </c>
      <c r="M147" s="65">
        <f>G147+H147+J147+I147-K147+Taulukko13[[#This Row],[Jälkikäteistarkistuksesta aiheutuva valtionosuuden lisäsiirto]]</f>
        <v>23772963.41717964</v>
      </c>
      <c r="N147" s="69">
        <f>Taulukko13[[#This Row],[Siirtyvät kustannukset yhteensä]]-Taulukko13[[#This Row],[Siirtyvät tulot yhteensä]]</f>
        <v>2282720.5811844654</v>
      </c>
      <c r="O147" s="179">
        <f>Taulukko13[[#This Row],[Siirtyvien kustannusten ja tulojen erotus]]*$O$1</f>
        <v>-1369632.348710679</v>
      </c>
    </row>
    <row r="148" spans="1:15" x14ac:dyDescent="0.2">
      <c r="A148">
        <v>480</v>
      </c>
      <c r="B148" t="s">
        <v>150</v>
      </c>
      <c r="C148" s="64">
        <v>1978</v>
      </c>
      <c r="D148" s="65">
        <v>7793859.2786181765</v>
      </c>
      <c r="E148" s="65">
        <v>16975.953174492839</v>
      </c>
      <c r="F148" s="65">
        <f>Taulukko13[[#This Row],[Siirtyvät sote- ja pela-kustannukset (TP21+TP22)]]+Taulukko13[[#This Row],[Siirtyvät verotuskustannukset]]</f>
        <v>7810835.2317926697</v>
      </c>
      <c r="G148" s="64">
        <v>2473152.3277478786</v>
      </c>
      <c r="H148" s="64">
        <v>139388.09039773996</v>
      </c>
      <c r="I148" s="64">
        <v>3611797.4999999995</v>
      </c>
      <c r="J148" s="64">
        <v>960661.13865558535</v>
      </c>
      <c r="K148" s="64">
        <v>-632838.95523394225</v>
      </c>
      <c r="L148" s="64">
        <v>178949.5714656272</v>
      </c>
      <c r="M148" s="65">
        <f>G148+H148+J148+I148-K148+Taulukko13[[#This Row],[Jälkikäteistarkistuksesta aiheutuva valtionosuuden lisäsiirto]]</f>
        <v>7996787.5835007736</v>
      </c>
      <c r="N148" s="69">
        <f>Taulukko13[[#This Row],[Siirtyvät kustannukset yhteensä]]-Taulukko13[[#This Row],[Siirtyvät tulot yhteensä]]</f>
        <v>-185952.3517081039</v>
      </c>
      <c r="O148" s="179">
        <f>Taulukko13[[#This Row],[Siirtyvien kustannusten ja tulojen erotus]]*$O$1</f>
        <v>111571.41102486232</v>
      </c>
    </row>
    <row r="149" spans="1:15" x14ac:dyDescent="0.2">
      <c r="A149">
        <v>481</v>
      </c>
      <c r="B149" t="s">
        <v>151</v>
      </c>
      <c r="C149" s="64">
        <v>9642</v>
      </c>
      <c r="D149" s="65">
        <v>30121766.33070156</v>
      </c>
      <c r="E149" s="65">
        <v>114104.46479798971</v>
      </c>
      <c r="F149" s="65">
        <f>Taulukko13[[#This Row],[Siirtyvät sote- ja pela-kustannukset (TP21+TP22)]]+Taulukko13[[#This Row],[Siirtyvät verotuskustannukset]]</f>
        <v>30235870.795499548</v>
      </c>
      <c r="G149" s="64">
        <v>2931668.2808112632</v>
      </c>
      <c r="H149" s="64">
        <v>837884.22169127315</v>
      </c>
      <c r="I149" s="64">
        <v>24375841.32</v>
      </c>
      <c r="J149" s="64">
        <v>3001585.4344290523</v>
      </c>
      <c r="K149" s="64">
        <v>1237789.8226687443</v>
      </c>
      <c r="L149" s="64">
        <v>872311.30842850229</v>
      </c>
      <c r="M149" s="65">
        <f>G149+H149+J149+I149-K149+Taulukko13[[#This Row],[Jälkikäteistarkistuksesta aiheutuva valtionosuuden lisäsiirto]]</f>
        <v>30781500.742691346</v>
      </c>
      <c r="N149" s="69">
        <f>Taulukko13[[#This Row],[Siirtyvät kustannukset yhteensä]]-Taulukko13[[#This Row],[Siirtyvät tulot yhteensä]]</f>
        <v>-545629.9471917972</v>
      </c>
      <c r="O149" s="179">
        <f>Taulukko13[[#This Row],[Siirtyvien kustannusten ja tulojen erotus]]*$O$1</f>
        <v>327377.96831507824</v>
      </c>
    </row>
    <row r="150" spans="1:15" x14ac:dyDescent="0.2">
      <c r="A150">
        <v>483</v>
      </c>
      <c r="B150" t="s">
        <v>152</v>
      </c>
      <c r="C150" s="64">
        <v>1067</v>
      </c>
      <c r="D150" s="65">
        <v>4530802.7967996588</v>
      </c>
      <c r="E150" s="65">
        <v>6031.0174328093581</v>
      </c>
      <c r="F150" s="65">
        <f>Taulukko13[[#This Row],[Siirtyvät sote- ja pela-kustannukset (TP21+TP22)]]+Taulukko13[[#This Row],[Siirtyvät verotuskustannukset]]</f>
        <v>4536833.8142324686</v>
      </c>
      <c r="G150" s="64">
        <v>1327794.2679333412</v>
      </c>
      <c r="H150" s="64">
        <v>64705.476788269225</v>
      </c>
      <c r="I150" s="64">
        <v>1267971.7199999997</v>
      </c>
      <c r="J150" s="64">
        <v>539303.99310876918</v>
      </c>
      <c r="K150" s="64">
        <v>-886916.25524832367</v>
      </c>
      <c r="L150" s="64">
        <v>96531.44224156937</v>
      </c>
      <c r="M150" s="65">
        <f>G150+H150+J150+I150-K150+Taulukko13[[#This Row],[Jälkikäteistarkistuksesta aiheutuva valtionosuuden lisäsiirto]]</f>
        <v>4183223.1553202723</v>
      </c>
      <c r="N150" s="69">
        <f>Taulukko13[[#This Row],[Siirtyvät kustannukset yhteensä]]-Taulukko13[[#This Row],[Siirtyvät tulot yhteensä]]</f>
        <v>353610.65891219629</v>
      </c>
      <c r="O150" s="179">
        <f>Taulukko13[[#This Row],[Siirtyvien kustannusten ja tulojen erotus]]*$O$1</f>
        <v>-212166.39534731774</v>
      </c>
    </row>
    <row r="151" spans="1:15" x14ac:dyDescent="0.2">
      <c r="A151">
        <v>484</v>
      </c>
      <c r="B151" t="s">
        <v>153</v>
      </c>
      <c r="C151" s="64">
        <v>2967</v>
      </c>
      <c r="D151" s="65">
        <v>15771474.243641593</v>
      </c>
      <c r="E151" s="65">
        <v>25549.212106442228</v>
      </c>
      <c r="F151" s="65">
        <f>Taulukko13[[#This Row],[Siirtyvät sote- ja pela-kustannukset (TP21+TP22)]]+Taulukko13[[#This Row],[Siirtyvät verotuskustannukset]]</f>
        <v>15797023.455748035</v>
      </c>
      <c r="G151" s="64">
        <v>6877384.1578610819</v>
      </c>
      <c r="H151" s="64">
        <v>489561.89161136374</v>
      </c>
      <c r="I151" s="64">
        <v>5156061.379999999</v>
      </c>
      <c r="J151" s="64">
        <v>1379948.0299569916</v>
      </c>
      <c r="K151" s="64">
        <v>-1006733.5293352545</v>
      </c>
      <c r="L151" s="64">
        <v>268424.35719844082</v>
      </c>
      <c r="M151" s="65">
        <f>G151+H151+J151+I151-K151+Taulukko13[[#This Row],[Jälkikäteistarkistuksesta aiheutuva valtionosuuden lisäsiirto]]</f>
        <v>15178113.345963132</v>
      </c>
      <c r="N151" s="69">
        <f>Taulukko13[[#This Row],[Siirtyvät kustannukset yhteensä]]-Taulukko13[[#This Row],[Siirtyvät tulot yhteensä]]</f>
        <v>618910.109784903</v>
      </c>
      <c r="O151" s="179">
        <f>Taulukko13[[#This Row],[Siirtyvien kustannusten ja tulojen erotus]]*$O$1</f>
        <v>-371346.06587094173</v>
      </c>
    </row>
    <row r="152" spans="1:15" x14ac:dyDescent="0.2">
      <c r="A152">
        <v>489</v>
      </c>
      <c r="B152" t="s">
        <v>154</v>
      </c>
      <c r="C152" s="64">
        <v>1791</v>
      </c>
      <c r="D152" s="65">
        <v>9543820.4620630555</v>
      </c>
      <c r="E152" s="65">
        <v>14445.077512945667</v>
      </c>
      <c r="F152" s="65">
        <f>Taulukko13[[#This Row],[Siirtyvät sote- ja pela-kustannukset (TP21+TP22)]]+Taulukko13[[#This Row],[Siirtyvät verotuskustannukset]]</f>
        <v>9558265.5395760015</v>
      </c>
      <c r="G152" s="64">
        <v>5308689.6861638399</v>
      </c>
      <c r="H152" s="64">
        <v>292981.67127658613</v>
      </c>
      <c r="I152" s="64">
        <v>2898954.9499999997</v>
      </c>
      <c r="J152" s="64">
        <v>985985.50801748596</v>
      </c>
      <c r="K152" s="64">
        <v>-965020.38511301903</v>
      </c>
      <c r="L152" s="64">
        <v>162031.68983566144</v>
      </c>
      <c r="M152" s="65">
        <f>G152+H152+J152+I152-K152+Taulukko13[[#This Row],[Jälkikäteistarkistuksesta aiheutuva valtionosuuden lisäsiirto]]</f>
        <v>10613663.890406594</v>
      </c>
      <c r="N152" s="69">
        <f>Taulukko13[[#This Row],[Siirtyvät kustannukset yhteensä]]-Taulukko13[[#This Row],[Siirtyvät tulot yhteensä]]</f>
        <v>-1055398.3508305922</v>
      </c>
      <c r="O152" s="179">
        <f>Taulukko13[[#This Row],[Siirtyvien kustannusten ja tulojen erotus]]*$O$1</f>
        <v>633239.01049835514</v>
      </c>
    </row>
    <row r="153" spans="1:15" x14ac:dyDescent="0.2">
      <c r="A153">
        <v>491</v>
      </c>
      <c r="B153" t="s">
        <v>155</v>
      </c>
      <c r="C153" s="64">
        <v>51980</v>
      </c>
      <c r="D153" s="65">
        <v>248941267.55113301</v>
      </c>
      <c r="E153" s="65">
        <v>531983.6421999312</v>
      </c>
      <c r="F153" s="65">
        <f>Taulukko13[[#This Row],[Siirtyvät sote- ja pela-kustannukset (TP21+TP22)]]+Taulukko13[[#This Row],[Siirtyvät verotuskustannukset]]</f>
        <v>249473251.19333294</v>
      </c>
      <c r="G153" s="64">
        <v>78276794.941119924</v>
      </c>
      <c r="H153" s="64">
        <v>6614131.7579755224</v>
      </c>
      <c r="I153" s="64">
        <v>110938582.51000001</v>
      </c>
      <c r="J153" s="64">
        <v>20631639.232754711</v>
      </c>
      <c r="K153" s="64">
        <v>-8092720.6297546551</v>
      </c>
      <c r="L153" s="64">
        <v>4702628.2733990401</v>
      </c>
      <c r="M153" s="65">
        <f>G153+H153+J153+I153-K153+Taulukko13[[#This Row],[Jälkikäteistarkistuksesta aiheutuva valtionosuuden lisäsiirto]]</f>
        <v>229256497.34500384</v>
      </c>
      <c r="N153" s="69">
        <f>Taulukko13[[#This Row],[Siirtyvät kustannukset yhteensä]]-Taulukko13[[#This Row],[Siirtyvät tulot yhteensä]]</f>
        <v>20216753.848329097</v>
      </c>
      <c r="O153" s="179">
        <f>Taulukko13[[#This Row],[Siirtyvien kustannusten ja tulojen erotus]]*$O$1</f>
        <v>-12130052.308997456</v>
      </c>
    </row>
    <row r="154" spans="1:15" x14ac:dyDescent="0.2">
      <c r="A154">
        <v>494</v>
      </c>
      <c r="B154" t="s">
        <v>156</v>
      </c>
      <c r="C154" s="64">
        <v>8882</v>
      </c>
      <c r="D154" s="65">
        <v>36087861.207389213</v>
      </c>
      <c r="E154" s="65">
        <v>75358.738033050162</v>
      </c>
      <c r="F154" s="65">
        <f>Taulukko13[[#This Row],[Siirtyvät sote- ja pela-kustannukset (TP21+TP22)]]+Taulukko13[[#This Row],[Siirtyvät verotuskustannukset]]</f>
        <v>36163219.945422262</v>
      </c>
      <c r="G154" s="64">
        <v>9083293.5524738394</v>
      </c>
      <c r="H154" s="64">
        <v>460048.70068271062</v>
      </c>
      <c r="I154" s="64">
        <v>16192012.559999999</v>
      </c>
      <c r="J154" s="64">
        <v>3146231.3536005463</v>
      </c>
      <c r="K154" s="64">
        <v>-3670957.0338994679</v>
      </c>
      <c r="L154" s="64">
        <v>803554.14244575368</v>
      </c>
      <c r="M154" s="65">
        <f>G154+H154+J154+I154-K154+Taulukko13[[#This Row],[Jälkikäteistarkistuksesta aiheutuva valtionosuuden lisäsiirto]]</f>
        <v>33356097.343102317</v>
      </c>
      <c r="N154" s="69">
        <f>Taulukko13[[#This Row],[Siirtyvät kustannukset yhteensä]]-Taulukko13[[#This Row],[Siirtyvät tulot yhteensä]]</f>
        <v>2807122.6023199446</v>
      </c>
      <c r="O154" s="179">
        <f>Taulukko13[[#This Row],[Siirtyvien kustannusten ja tulojen erotus]]*$O$1</f>
        <v>-1684273.5613919664</v>
      </c>
    </row>
    <row r="155" spans="1:15" x14ac:dyDescent="0.2">
      <c r="A155">
        <v>495</v>
      </c>
      <c r="B155" t="s">
        <v>157</v>
      </c>
      <c r="C155" s="64">
        <v>1477</v>
      </c>
      <c r="D155" s="65">
        <v>8049201.5536713852</v>
      </c>
      <c r="E155" s="65">
        <v>12546.518898833119</v>
      </c>
      <c r="F155" s="65">
        <f>Taulukko13[[#This Row],[Siirtyvät sote- ja pela-kustannukset (TP21+TP22)]]+Taulukko13[[#This Row],[Siirtyvät verotuskustannukset]]</f>
        <v>8061748.0725702187</v>
      </c>
      <c r="G155" s="64">
        <v>3710438.1044485979</v>
      </c>
      <c r="H155" s="64">
        <v>465078.15345612692</v>
      </c>
      <c r="I155" s="64">
        <v>2307332.9400000004</v>
      </c>
      <c r="J155" s="64">
        <v>783141.16781855677</v>
      </c>
      <c r="K155" s="64">
        <v>-648460.17809077096</v>
      </c>
      <c r="L155" s="64">
        <v>133624.12389015741</v>
      </c>
      <c r="M155" s="65">
        <f>G155+H155+J155+I155-K155+Taulukko13[[#This Row],[Jälkikäteistarkistuksesta aiheutuva valtionosuuden lisäsiirto]]</f>
        <v>8048074.6677042106</v>
      </c>
      <c r="N155" s="69">
        <f>Taulukko13[[#This Row],[Siirtyvät kustannukset yhteensä]]-Taulukko13[[#This Row],[Siirtyvät tulot yhteensä]]</f>
        <v>13673.404866008088</v>
      </c>
      <c r="O155" s="179">
        <f>Taulukko13[[#This Row],[Siirtyvien kustannusten ja tulojen erotus]]*$O$1</f>
        <v>-8204.0429196048517</v>
      </c>
    </row>
    <row r="156" spans="1:15" x14ac:dyDescent="0.2">
      <c r="A156">
        <v>498</v>
      </c>
      <c r="B156" t="s">
        <v>158</v>
      </c>
      <c r="C156" s="64">
        <v>2281</v>
      </c>
      <c r="D156" s="65">
        <v>11593571.597438527</v>
      </c>
      <c r="E156" s="65">
        <v>23145.204254329099</v>
      </c>
      <c r="F156" s="65">
        <f>Taulukko13[[#This Row],[Siirtyvät sote- ja pela-kustannukset (TP21+TP22)]]+Taulukko13[[#This Row],[Siirtyvät verotuskustannukset]]</f>
        <v>11616716.801692856</v>
      </c>
      <c r="G156" s="64">
        <v>4977909.0918038134</v>
      </c>
      <c r="H156" s="64">
        <v>537670.7512262396</v>
      </c>
      <c r="I156" s="64">
        <v>4576737.5999999996</v>
      </c>
      <c r="J156" s="64">
        <v>1053728.9948565201</v>
      </c>
      <c r="K156" s="64">
        <v>-386566.03200919239</v>
      </c>
      <c r="L156" s="64">
        <v>206361.96790348616</v>
      </c>
      <c r="M156" s="65">
        <f>G156+H156+J156+I156-K156+Taulukko13[[#This Row],[Jälkikäteistarkistuksesta aiheutuva valtionosuuden lisäsiirto]]</f>
        <v>11738974.437799251</v>
      </c>
      <c r="N156" s="69">
        <f>Taulukko13[[#This Row],[Siirtyvät kustannukset yhteensä]]-Taulukko13[[#This Row],[Siirtyvät tulot yhteensä]]</f>
        <v>-122257.63610639423</v>
      </c>
      <c r="O156" s="179">
        <f>Taulukko13[[#This Row],[Siirtyvien kustannusten ja tulojen erotus]]*$O$1</f>
        <v>73354.581663836521</v>
      </c>
    </row>
    <row r="157" spans="1:15" x14ac:dyDescent="0.2">
      <c r="A157">
        <v>499</v>
      </c>
      <c r="B157" t="s">
        <v>159</v>
      </c>
      <c r="C157" s="64">
        <v>19662</v>
      </c>
      <c r="D157" s="65">
        <v>70201454.234711915</v>
      </c>
      <c r="E157" s="65">
        <v>216102.91200998682</v>
      </c>
      <c r="F157" s="65">
        <f>Taulukko13[[#This Row],[Siirtyvät sote- ja pela-kustannukset (TP21+TP22)]]+Taulukko13[[#This Row],[Siirtyvät verotuskustannukset]]</f>
        <v>70417557.1467219</v>
      </c>
      <c r="G157" s="64">
        <v>16051867.676781017</v>
      </c>
      <c r="H157" s="64">
        <v>1593567.3442036957</v>
      </c>
      <c r="I157" s="64">
        <v>46158810.460000001</v>
      </c>
      <c r="J157" s="64">
        <v>6703126.1255763881</v>
      </c>
      <c r="K157" s="64">
        <v>-266544.10214943404</v>
      </c>
      <c r="L157" s="64">
        <v>1778820.2599378978</v>
      </c>
      <c r="M157" s="65">
        <f>G157+H157+J157+I157-K157+Taulukko13[[#This Row],[Jälkikäteistarkistuksesta aiheutuva valtionosuuden lisäsiirto]]</f>
        <v>72552735.968648419</v>
      </c>
      <c r="N157" s="69">
        <f>Taulukko13[[#This Row],[Siirtyvät kustannukset yhteensä]]-Taulukko13[[#This Row],[Siirtyvät tulot yhteensä]]</f>
        <v>-2135178.8219265193</v>
      </c>
      <c r="O157" s="179">
        <f>Taulukko13[[#This Row],[Siirtyvien kustannusten ja tulojen erotus]]*$O$1</f>
        <v>1281107.2931559114</v>
      </c>
    </row>
    <row r="158" spans="1:15" x14ac:dyDescent="0.2">
      <c r="A158">
        <v>500</v>
      </c>
      <c r="B158" t="s">
        <v>160</v>
      </c>
      <c r="C158" s="64">
        <v>10486</v>
      </c>
      <c r="D158" s="65">
        <v>29363739.661599372</v>
      </c>
      <c r="E158" s="65">
        <v>121128.10408626296</v>
      </c>
      <c r="F158" s="65">
        <f>Taulukko13[[#This Row],[Siirtyvät sote- ja pela-kustannukset (TP21+TP22)]]+Taulukko13[[#This Row],[Siirtyvät verotuskustannukset]]</f>
        <v>29484867.765685633</v>
      </c>
      <c r="G158" s="64">
        <v>4817558.4519207794</v>
      </c>
      <c r="H158" s="64">
        <v>1094183.3788450942</v>
      </c>
      <c r="I158" s="64">
        <v>25671559.549999997</v>
      </c>
      <c r="J158" s="64">
        <v>2484736.6800453225</v>
      </c>
      <c r="K158" s="64">
        <v>1024453.3883041721</v>
      </c>
      <c r="L158" s="64">
        <v>948667.95065144938</v>
      </c>
      <c r="M158" s="65">
        <f>G158+H158+J158+I158-K158+Taulukko13[[#This Row],[Jälkikäteistarkistuksesta aiheutuva valtionosuuden lisäsiirto]]</f>
        <v>33992252.62315847</v>
      </c>
      <c r="N158" s="69">
        <f>Taulukko13[[#This Row],[Siirtyvät kustannukset yhteensä]]-Taulukko13[[#This Row],[Siirtyvät tulot yhteensä]]</f>
        <v>-4507384.857472837</v>
      </c>
      <c r="O158" s="179">
        <f>Taulukko13[[#This Row],[Siirtyvien kustannusten ja tulojen erotus]]*$O$1</f>
        <v>2704430.9144837018</v>
      </c>
    </row>
    <row r="159" spans="1:15" x14ac:dyDescent="0.2">
      <c r="A159">
        <v>503</v>
      </c>
      <c r="B159" t="s">
        <v>161</v>
      </c>
      <c r="C159" s="64">
        <v>7539</v>
      </c>
      <c r="D159" s="65">
        <v>32313776.30837008</v>
      </c>
      <c r="E159" s="65">
        <v>72638.043199045598</v>
      </c>
      <c r="F159" s="65">
        <f>Taulukko13[[#This Row],[Siirtyvät sote- ja pela-kustannukset (TP21+TP22)]]+Taulukko13[[#This Row],[Siirtyvät verotuskustannukset]]</f>
        <v>32386414.351569127</v>
      </c>
      <c r="G159" s="64">
        <v>9594857.73023648</v>
      </c>
      <c r="H159" s="64">
        <v>556246.40595756704</v>
      </c>
      <c r="I159" s="64">
        <v>15494621.439999998</v>
      </c>
      <c r="J159" s="64">
        <v>3358062.6647929205</v>
      </c>
      <c r="K159" s="64">
        <v>-1653285.514907137</v>
      </c>
      <c r="L159" s="64">
        <v>682052.99255781772</v>
      </c>
      <c r="M159" s="65">
        <f>G159+H159+J159+I159-K159+Taulukko13[[#This Row],[Jälkikäteistarkistuksesta aiheutuva valtionosuuden lisäsiirto]]</f>
        <v>31339126.748451918</v>
      </c>
      <c r="N159" s="69">
        <f>Taulukko13[[#This Row],[Siirtyvät kustannukset yhteensä]]-Taulukko13[[#This Row],[Siirtyvät tulot yhteensä]]</f>
        <v>1047287.6031172089</v>
      </c>
      <c r="O159" s="179">
        <f>Taulukko13[[#This Row],[Siirtyvien kustannusten ja tulojen erotus]]*$O$1</f>
        <v>-628372.56187032524</v>
      </c>
    </row>
    <row r="160" spans="1:15" x14ac:dyDescent="0.2">
      <c r="A160">
        <v>504</v>
      </c>
      <c r="B160" t="s">
        <v>162</v>
      </c>
      <c r="C160" s="64">
        <v>1764</v>
      </c>
      <c r="D160" s="65">
        <v>8573437.8849057909</v>
      </c>
      <c r="E160" s="65">
        <v>16308.150701360002</v>
      </c>
      <c r="F160" s="65">
        <f>Taulukko13[[#This Row],[Siirtyvät sote- ja pela-kustannukset (TP21+TP22)]]+Taulukko13[[#This Row],[Siirtyvät verotuskustannukset]]</f>
        <v>8589746.0356071517</v>
      </c>
      <c r="G160" s="64">
        <v>2489908.8629397927</v>
      </c>
      <c r="H160" s="64">
        <v>209249.95531299541</v>
      </c>
      <c r="I160" s="64">
        <v>3394370.96</v>
      </c>
      <c r="J160" s="64">
        <v>925920.35003124678</v>
      </c>
      <c r="K160" s="64">
        <v>-609154.48671752191</v>
      </c>
      <c r="L160" s="64">
        <v>159589.00104416904</v>
      </c>
      <c r="M160" s="65">
        <f>G160+H160+J160+I160-K160+Taulukko13[[#This Row],[Jälkikäteistarkistuksesta aiheutuva valtionosuuden lisäsiirto]]</f>
        <v>7788193.6160457265</v>
      </c>
      <c r="N160" s="69">
        <f>Taulukko13[[#This Row],[Siirtyvät kustannukset yhteensä]]-Taulukko13[[#This Row],[Siirtyvät tulot yhteensä]]</f>
        <v>801552.41956142522</v>
      </c>
      <c r="O160" s="179">
        <f>Taulukko13[[#This Row],[Siirtyvien kustannusten ja tulojen erotus]]*$O$1</f>
        <v>-480931.45173685503</v>
      </c>
    </row>
    <row r="161" spans="1:15" x14ac:dyDescent="0.2">
      <c r="A161">
        <v>505</v>
      </c>
      <c r="B161" t="s">
        <v>163</v>
      </c>
      <c r="C161" s="64">
        <v>20912</v>
      </c>
      <c r="D161" s="65">
        <v>73138159.052144006</v>
      </c>
      <c r="E161" s="65">
        <v>227996.29734396617</v>
      </c>
      <c r="F161" s="65">
        <f>Taulukko13[[#This Row],[Siirtyvät sote- ja pela-kustannukset (TP21+TP22)]]+Taulukko13[[#This Row],[Siirtyvät verotuskustannukset]]</f>
        <v>73366155.349487975</v>
      </c>
      <c r="G161" s="64">
        <v>12650480.845690545</v>
      </c>
      <c r="H161" s="64">
        <v>1822008.8792022741</v>
      </c>
      <c r="I161" s="64">
        <v>48558456.740000002</v>
      </c>
      <c r="J161" s="64">
        <v>7390167.0519550378</v>
      </c>
      <c r="K161" s="64">
        <v>95954.970514236673</v>
      </c>
      <c r="L161" s="64">
        <v>1891907.7039884713</v>
      </c>
      <c r="M161" s="65">
        <f>G161+H161+J161+I161-K161+Taulukko13[[#This Row],[Jälkikäteistarkistuksesta aiheutuva valtionosuuden lisäsiirto]]</f>
        <v>72217066.250322104</v>
      </c>
      <c r="N161" s="69">
        <f>Taulukko13[[#This Row],[Siirtyvät kustannukset yhteensä]]-Taulukko13[[#This Row],[Siirtyvät tulot yhteensä]]</f>
        <v>1149089.0991658717</v>
      </c>
      <c r="O161" s="179">
        <f>Taulukko13[[#This Row],[Siirtyvien kustannusten ja tulojen erotus]]*$O$1</f>
        <v>-689453.45949952293</v>
      </c>
    </row>
    <row r="162" spans="1:15" x14ac:dyDescent="0.2">
      <c r="A162">
        <v>507</v>
      </c>
      <c r="B162" t="s">
        <v>164</v>
      </c>
      <c r="C162" s="64">
        <v>5564</v>
      </c>
      <c r="D162" s="65">
        <v>31346345.710659992</v>
      </c>
      <c r="E162" s="65">
        <v>52274.253740121858</v>
      </c>
      <c r="F162" s="65">
        <f>Taulukko13[[#This Row],[Siirtyvät sote- ja pela-kustannukset (TP21+TP22)]]+Taulukko13[[#This Row],[Siirtyvät verotuskustannukset]]</f>
        <v>31398619.964400113</v>
      </c>
      <c r="G162" s="64">
        <v>13638576.761678724</v>
      </c>
      <c r="H162" s="64">
        <v>1065668.9022963061</v>
      </c>
      <c r="I162" s="64">
        <v>10485401.330000002</v>
      </c>
      <c r="J162" s="64">
        <v>2634040.2524526184</v>
      </c>
      <c r="K162" s="64">
        <v>-1773436.9522895045</v>
      </c>
      <c r="L162" s="64">
        <v>503374.83095791191</v>
      </c>
      <c r="M162" s="65">
        <f>G162+H162+J162+I162-K162+Taulukko13[[#This Row],[Jälkikäteistarkistuksesta aiheutuva valtionosuuden lisäsiirto]]</f>
        <v>30100499.029675066</v>
      </c>
      <c r="N162" s="69">
        <f>Taulukko13[[#This Row],[Siirtyvät kustannukset yhteensä]]-Taulukko13[[#This Row],[Siirtyvät tulot yhteensä]]</f>
        <v>1298120.9347250462</v>
      </c>
      <c r="O162" s="179">
        <f>Taulukko13[[#This Row],[Siirtyvien kustannusten ja tulojen erotus]]*$O$1</f>
        <v>-778872.56083502749</v>
      </c>
    </row>
    <row r="163" spans="1:15" x14ac:dyDescent="0.2">
      <c r="A163">
        <v>508</v>
      </c>
      <c r="B163" t="s">
        <v>165</v>
      </c>
      <c r="C163" s="64">
        <v>9360</v>
      </c>
      <c r="D163" s="65">
        <v>48637968.680808812</v>
      </c>
      <c r="E163" s="65">
        <v>94527.626190551935</v>
      </c>
      <c r="F163" s="65">
        <f>Taulukko13[[#This Row],[Siirtyvät sote- ja pela-kustannukset (TP21+TP22)]]+Taulukko13[[#This Row],[Siirtyvät verotuskustannukset]]</f>
        <v>48732496.306999363</v>
      </c>
      <c r="G163" s="64">
        <v>20456822.100332685</v>
      </c>
      <c r="H163" s="64">
        <v>1317326.6249734191</v>
      </c>
      <c r="I163" s="64">
        <v>19570494.260000002</v>
      </c>
      <c r="J163" s="64">
        <v>3922417.6942555588</v>
      </c>
      <c r="K163" s="64">
        <v>-1221161.5677581658</v>
      </c>
      <c r="L163" s="64">
        <v>846798.78105069289</v>
      </c>
      <c r="M163" s="65">
        <f>G163+H163+J163+I163-K163+Taulukko13[[#This Row],[Jälkikäteistarkistuksesta aiheutuva valtionosuuden lisäsiirto]]</f>
        <v>47335021.028370515</v>
      </c>
      <c r="N163" s="69">
        <f>Taulukko13[[#This Row],[Siirtyvät kustannukset yhteensä]]-Taulukko13[[#This Row],[Siirtyvät tulot yhteensä]]</f>
        <v>1397475.2786288485</v>
      </c>
      <c r="O163" s="179">
        <f>Taulukko13[[#This Row],[Siirtyvien kustannusten ja tulojen erotus]]*$O$1</f>
        <v>-838485.16717730893</v>
      </c>
    </row>
    <row r="164" spans="1:15" x14ac:dyDescent="0.2">
      <c r="A164">
        <v>529</v>
      </c>
      <c r="B164" t="s">
        <v>166</v>
      </c>
      <c r="C164" s="64">
        <v>19850</v>
      </c>
      <c r="D164" s="65">
        <v>70895506.258958623</v>
      </c>
      <c r="E164" s="65">
        <v>267005.91689718899</v>
      </c>
      <c r="F164" s="65">
        <f>Taulukko13[[#This Row],[Siirtyvät sote- ja pela-kustannukset (TP21+TP22)]]+Taulukko13[[#This Row],[Siirtyvät verotuskustannukset]]</f>
        <v>71162512.175855815</v>
      </c>
      <c r="G164" s="64">
        <v>16835561.7842623</v>
      </c>
      <c r="H164" s="64">
        <v>3982499.2629236244</v>
      </c>
      <c r="I164" s="64">
        <v>55017943.169999994</v>
      </c>
      <c r="J164" s="64">
        <v>5382713.7579791443</v>
      </c>
      <c r="K164" s="64">
        <v>4641564.9866402159</v>
      </c>
      <c r="L164" s="64">
        <v>1795828.6115231041</v>
      </c>
      <c r="M164" s="65">
        <f>G164+H164+J164+I164-K164+Taulukko13[[#This Row],[Jälkikäteistarkistuksesta aiheutuva valtionosuuden lisäsiirto]]</f>
        <v>78372981.600047961</v>
      </c>
      <c r="N164" s="69">
        <f>Taulukko13[[#This Row],[Siirtyvät kustannukset yhteensä]]-Taulukko13[[#This Row],[Siirtyvät tulot yhteensä]]</f>
        <v>-7210469.4241921455</v>
      </c>
      <c r="O164" s="179">
        <f>Taulukko13[[#This Row],[Siirtyvien kustannusten ja tulojen erotus]]*$O$1</f>
        <v>4326281.654515286</v>
      </c>
    </row>
    <row r="165" spans="1:15" x14ac:dyDescent="0.2">
      <c r="A165">
        <v>531</v>
      </c>
      <c r="B165" t="s">
        <v>167</v>
      </c>
      <c r="C165" s="64">
        <v>5072</v>
      </c>
      <c r="D165" s="65">
        <v>23280465.523214247</v>
      </c>
      <c r="E165" s="65">
        <v>49366.270607840277</v>
      </c>
      <c r="F165" s="65">
        <f>Taulukko13[[#This Row],[Siirtyvät sote- ja pela-kustannukset (TP21+TP22)]]+Taulukko13[[#This Row],[Siirtyvät verotuskustannukset]]</f>
        <v>23329831.793822087</v>
      </c>
      <c r="G165" s="64">
        <v>6632485.9075801913</v>
      </c>
      <c r="H165" s="64">
        <v>296747.7206089996</v>
      </c>
      <c r="I165" s="64">
        <v>10611743.9</v>
      </c>
      <c r="J165" s="64">
        <v>2084008.9785337441</v>
      </c>
      <c r="K165" s="64">
        <v>-1372609.7851213983</v>
      </c>
      <c r="L165" s="64">
        <v>458863.61297960626</v>
      </c>
      <c r="M165" s="65">
        <f>G165+H165+J165+I165-K165+Taulukko13[[#This Row],[Jälkikäteistarkistuksesta aiheutuva valtionosuuden lisäsiirto]]</f>
        <v>21456459.90482394</v>
      </c>
      <c r="N165" s="69">
        <f>Taulukko13[[#This Row],[Siirtyvät kustannukset yhteensä]]-Taulukko13[[#This Row],[Siirtyvät tulot yhteensä]]</f>
        <v>1873371.8889981471</v>
      </c>
      <c r="O165" s="179">
        <f>Taulukko13[[#This Row],[Siirtyvien kustannusten ja tulojen erotus]]*$O$1</f>
        <v>-1124023.1333988879</v>
      </c>
    </row>
    <row r="166" spans="1:15" x14ac:dyDescent="0.2">
      <c r="A166">
        <v>535</v>
      </c>
      <c r="B166" t="s">
        <v>168</v>
      </c>
      <c r="C166" s="64">
        <v>10419</v>
      </c>
      <c r="D166" s="65">
        <v>46874347.128289349</v>
      </c>
      <c r="E166" s="65">
        <v>79519.979226320967</v>
      </c>
      <c r="F166" s="65">
        <f>Taulukko13[[#This Row],[Siirtyvät sote- ja pela-kustannukset (TP21+TP22)]]+Taulukko13[[#This Row],[Siirtyvät verotuskustannukset]]</f>
        <v>46953867.10751567</v>
      </c>
      <c r="G166" s="64">
        <v>18833794.846937321</v>
      </c>
      <c r="H166" s="64">
        <v>692716.9665880939</v>
      </c>
      <c r="I166" s="64">
        <v>16878856.02</v>
      </c>
      <c r="J166" s="64">
        <v>4558092.9165819343</v>
      </c>
      <c r="K166" s="64">
        <v>-5764286.8695429051</v>
      </c>
      <c r="L166" s="64">
        <v>942606.46365033858</v>
      </c>
      <c r="M166" s="65">
        <f>G166+H166+J166+I166-K166+Taulukko13[[#This Row],[Jälkikäteistarkistuksesta aiheutuva valtionosuuden lisäsiirto]]</f>
        <v>47670354.083300591</v>
      </c>
      <c r="N166" s="69">
        <f>Taulukko13[[#This Row],[Siirtyvät kustannukset yhteensä]]-Taulukko13[[#This Row],[Siirtyvät tulot yhteensä]]</f>
        <v>-716486.97578492016</v>
      </c>
      <c r="O166" s="179">
        <f>Taulukko13[[#This Row],[Siirtyvien kustannusten ja tulojen erotus]]*$O$1</f>
        <v>429892.18547095201</v>
      </c>
    </row>
    <row r="167" spans="1:15" x14ac:dyDescent="0.2">
      <c r="A167">
        <v>536</v>
      </c>
      <c r="B167" t="s">
        <v>169</v>
      </c>
      <c r="C167" s="64">
        <v>35346</v>
      </c>
      <c r="D167" s="65">
        <v>123195113.79862794</v>
      </c>
      <c r="E167" s="65">
        <v>393487.91285956121</v>
      </c>
      <c r="F167" s="65">
        <f>Taulukko13[[#This Row],[Siirtyvät sote- ja pela-kustannukset (TP21+TP22)]]+Taulukko13[[#This Row],[Siirtyvät verotuskustannukset]]</f>
        <v>123588601.7114875</v>
      </c>
      <c r="G167" s="64">
        <v>22593008.639402173</v>
      </c>
      <c r="H167" s="64">
        <v>3264525.4966342254</v>
      </c>
      <c r="I167" s="64">
        <v>83684712.25999999</v>
      </c>
      <c r="J167" s="64">
        <v>10064359.026026163</v>
      </c>
      <c r="K167" s="64">
        <v>1670227.5282247914</v>
      </c>
      <c r="L167" s="64">
        <v>3197751.0379292513</v>
      </c>
      <c r="M167" s="65">
        <f>G167+H167+J167+I167-K167+Taulukko13[[#This Row],[Jälkikäteistarkistuksesta aiheutuva valtionosuuden lisäsiirto]]</f>
        <v>121134128.931767</v>
      </c>
      <c r="N167" s="69">
        <f>Taulukko13[[#This Row],[Siirtyvät kustannukset yhteensä]]-Taulukko13[[#This Row],[Siirtyvät tulot yhteensä]]</f>
        <v>2454472.7797205001</v>
      </c>
      <c r="O167" s="179">
        <f>Taulukko13[[#This Row],[Siirtyvien kustannusten ja tulojen erotus]]*$O$1</f>
        <v>-1472683.6678322998</v>
      </c>
    </row>
    <row r="168" spans="1:15" x14ac:dyDescent="0.2">
      <c r="A168">
        <v>538</v>
      </c>
      <c r="B168" t="s">
        <v>170</v>
      </c>
      <c r="C168" s="64">
        <v>4644</v>
      </c>
      <c r="D168" s="65">
        <v>16419668.760519356</v>
      </c>
      <c r="E168" s="65">
        <v>46821.769216057612</v>
      </c>
      <c r="F168" s="65">
        <f>Taulukko13[[#This Row],[Siirtyvät sote- ja pela-kustannukset (TP21+TP22)]]+Taulukko13[[#This Row],[Siirtyvät verotuskustannukset]]</f>
        <v>16466490.529735412</v>
      </c>
      <c r="G168" s="64">
        <v>3225724.8265641602</v>
      </c>
      <c r="H168" s="64">
        <v>173118.72647935018</v>
      </c>
      <c r="I168" s="64">
        <v>10173113.039999999</v>
      </c>
      <c r="J168" s="64">
        <v>1858853.5894540302</v>
      </c>
      <c r="K168" s="64">
        <v>-622035.68128017802</v>
      </c>
      <c r="L168" s="64">
        <v>420142.47213668993</v>
      </c>
      <c r="M168" s="65">
        <f>G168+H168+J168+I168-K168+Taulukko13[[#This Row],[Jälkikäteistarkistuksesta aiheutuva valtionosuuden lisäsiirto]]</f>
        <v>16472988.335914405</v>
      </c>
      <c r="N168" s="69">
        <f>Taulukko13[[#This Row],[Siirtyvät kustannukset yhteensä]]-Taulukko13[[#This Row],[Siirtyvät tulot yhteensä]]</f>
        <v>-6497.8061789926142</v>
      </c>
      <c r="O168" s="179">
        <f>Taulukko13[[#This Row],[Siirtyvien kustannusten ja tulojen erotus]]*$O$1</f>
        <v>3898.6837073955676</v>
      </c>
    </row>
    <row r="169" spans="1:15" x14ac:dyDescent="0.2">
      <c r="A169">
        <v>541</v>
      </c>
      <c r="B169" t="s">
        <v>171</v>
      </c>
      <c r="C169" s="64">
        <v>9243</v>
      </c>
      <c r="D169" s="65">
        <v>49973852.87020319</v>
      </c>
      <c r="E169" s="65">
        <v>74577.382203374029</v>
      </c>
      <c r="F169" s="65">
        <f>Taulukko13[[#This Row],[Siirtyvät sote- ja pela-kustannukset (TP21+TP22)]]+Taulukko13[[#This Row],[Siirtyvät verotuskustannukset]]</f>
        <v>50048430.25240656</v>
      </c>
      <c r="G169" s="64">
        <v>27719033.188662134</v>
      </c>
      <c r="H169" s="64">
        <v>1401758.4687465448</v>
      </c>
      <c r="I169" s="64">
        <v>15077646.17</v>
      </c>
      <c r="J169" s="64">
        <v>4596758.4582639383</v>
      </c>
      <c r="K169" s="64">
        <v>-4496645.5459575253</v>
      </c>
      <c r="L169" s="64">
        <v>836213.79628755921</v>
      </c>
      <c r="M169" s="65">
        <f>G169+H169+J169+I169-K169+Taulukko13[[#This Row],[Jälkikäteistarkistuksesta aiheutuva valtionosuuden lisäsiirto]]</f>
        <v>54128055.627917707</v>
      </c>
      <c r="N169" s="69">
        <f>Taulukko13[[#This Row],[Siirtyvät kustannukset yhteensä]]-Taulukko13[[#This Row],[Siirtyvät tulot yhteensä]]</f>
        <v>-4079625.3755111471</v>
      </c>
      <c r="O169" s="179">
        <f>Taulukko13[[#This Row],[Siirtyvien kustannusten ja tulojen erotus]]*$O$1</f>
        <v>2447775.2253066879</v>
      </c>
    </row>
    <row r="170" spans="1:15" x14ac:dyDescent="0.2">
      <c r="A170">
        <v>543</v>
      </c>
      <c r="B170" t="s">
        <v>172</v>
      </c>
      <c r="C170" s="64">
        <v>44458</v>
      </c>
      <c r="D170" s="65">
        <v>141311042.79755232</v>
      </c>
      <c r="E170" s="65">
        <v>575671.80022784846</v>
      </c>
      <c r="F170" s="65">
        <f>Taulukko13[[#This Row],[Siirtyvät sote- ja pela-kustannukset (TP21+TP22)]]+Taulukko13[[#This Row],[Siirtyvät verotuskustannukset]]</f>
        <v>141886714.59778017</v>
      </c>
      <c r="G170" s="64">
        <v>15750722.666467287</v>
      </c>
      <c r="H170" s="64">
        <v>4079940.9887552373</v>
      </c>
      <c r="I170" s="64">
        <v>123126569.27999999</v>
      </c>
      <c r="J170" s="64">
        <v>12090462.498998052</v>
      </c>
      <c r="K170" s="64">
        <v>8468649.9462526422</v>
      </c>
      <c r="L170" s="64">
        <v>4022113.2700803103</v>
      </c>
      <c r="M170" s="65">
        <f>G170+H170+J170+I170-K170+Taulukko13[[#This Row],[Jälkikäteistarkistuksesta aiheutuva valtionosuuden lisäsiirto]]</f>
        <v>150601158.75804821</v>
      </c>
      <c r="N170" s="69">
        <f>Taulukko13[[#This Row],[Siirtyvät kustannukset yhteensä]]-Taulukko13[[#This Row],[Siirtyvät tulot yhteensä]]</f>
        <v>-8714444.1602680385</v>
      </c>
      <c r="O170" s="179">
        <f>Taulukko13[[#This Row],[Siirtyvien kustannusten ja tulojen erotus]]*$O$1</f>
        <v>5228666.496160822</v>
      </c>
    </row>
    <row r="171" spans="1:15" x14ac:dyDescent="0.2">
      <c r="A171">
        <v>545</v>
      </c>
      <c r="B171" t="s">
        <v>173</v>
      </c>
      <c r="C171" s="64">
        <v>9584</v>
      </c>
      <c r="D171" s="65">
        <v>39956449.988149606</v>
      </c>
      <c r="E171" s="65">
        <v>81144.25425341849</v>
      </c>
      <c r="F171" s="65">
        <f>Taulukko13[[#This Row],[Siirtyvät sote- ja pela-kustannukset (TP21+TP22)]]+Taulukko13[[#This Row],[Siirtyvät verotuskustannukset]]</f>
        <v>40037594.242403023</v>
      </c>
      <c r="G171" s="64">
        <v>15691856.18852579</v>
      </c>
      <c r="H171" s="64">
        <v>1491223.2812581365</v>
      </c>
      <c r="I171" s="64">
        <v>16439266.640000001</v>
      </c>
      <c r="J171" s="64">
        <v>4955058.6157612232</v>
      </c>
      <c r="K171" s="64">
        <v>-3664865.5649494589</v>
      </c>
      <c r="L171" s="64">
        <v>867064.05102455569</v>
      </c>
      <c r="M171" s="65">
        <f>G171+H171+J171+I171-K171+Taulukko13[[#This Row],[Jälkikäteistarkistuksesta aiheutuva valtionosuuden lisäsiirto]]</f>
        <v>43109334.34151917</v>
      </c>
      <c r="N171" s="69">
        <f>Taulukko13[[#This Row],[Siirtyvät kustannukset yhteensä]]-Taulukko13[[#This Row],[Siirtyvät tulot yhteensä]]</f>
        <v>-3071740.0991161466</v>
      </c>
      <c r="O171" s="179">
        <f>Taulukko13[[#This Row],[Siirtyvien kustannusten ja tulojen erotus]]*$O$1</f>
        <v>1843044.0594696875</v>
      </c>
    </row>
    <row r="172" spans="1:15" x14ac:dyDescent="0.2">
      <c r="A172">
        <v>560</v>
      </c>
      <c r="B172" t="s">
        <v>174</v>
      </c>
      <c r="C172" s="64">
        <v>15735</v>
      </c>
      <c r="D172" s="65">
        <v>61290408.342314646</v>
      </c>
      <c r="E172" s="65">
        <v>148289.17754160392</v>
      </c>
      <c r="F172" s="65">
        <f>Taulukko13[[#This Row],[Siirtyvät sote- ja pela-kustannukset (TP21+TP22)]]+Taulukko13[[#This Row],[Siirtyvät verotuskustannukset]]</f>
        <v>61438697.519856252</v>
      </c>
      <c r="G172" s="64">
        <v>16776532.6333948</v>
      </c>
      <c r="H172" s="64">
        <v>1333714.4479146618</v>
      </c>
      <c r="I172" s="64">
        <v>31433825.630000003</v>
      </c>
      <c r="J172" s="64">
        <v>6566464.3824120844</v>
      </c>
      <c r="K172" s="64">
        <v>-4139393.2940382245</v>
      </c>
      <c r="L172" s="64">
        <v>1423544.7457086167</v>
      </c>
      <c r="M172" s="65">
        <f>G172+H172+J172+I172-K172+Taulukko13[[#This Row],[Jälkikäteistarkistuksesta aiheutuva valtionosuuden lisäsiirto]]</f>
        <v>61673475.133468382</v>
      </c>
      <c r="N172" s="69">
        <f>Taulukko13[[#This Row],[Siirtyvät kustannukset yhteensä]]-Taulukko13[[#This Row],[Siirtyvät tulot yhteensä]]</f>
        <v>-234777.61361213028</v>
      </c>
      <c r="O172" s="179">
        <f>Taulukko13[[#This Row],[Siirtyvien kustannusten ja tulojen erotus]]*$O$1</f>
        <v>140866.56816727814</v>
      </c>
    </row>
    <row r="173" spans="1:15" x14ac:dyDescent="0.2">
      <c r="A173">
        <v>561</v>
      </c>
      <c r="B173" t="s">
        <v>175</v>
      </c>
      <c r="C173" s="64">
        <v>1317</v>
      </c>
      <c r="D173" s="65">
        <v>5197112.6059564687</v>
      </c>
      <c r="E173" s="65">
        <v>11454.576090645269</v>
      </c>
      <c r="F173" s="65">
        <f>Taulukko13[[#This Row],[Siirtyvät sote- ja pela-kustannukset (TP21+TP22)]]+Taulukko13[[#This Row],[Siirtyvät verotuskustannukset]]</f>
        <v>5208567.1820471138</v>
      </c>
      <c r="G173" s="64">
        <v>2058930.9139682739</v>
      </c>
      <c r="H173" s="64">
        <v>245000.46823888016</v>
      </c>
      <c r="I173" s="64">
        <v>2286123.4299999997</v>
      </c>
      <c r="J173" s="64">
        <v>666184.24158085254</v>
      </c>
      <c r="K173" s="64">
        <v>-496177.97715050942</v>
      </c>
      <c r="L173" s="64">
        <v>119148.93105168403</v>
      </c>
      <c r="M173" s="65">
        <f>G173+H173+J173+I173-K173+Taulukko13[[#This Row],[Jälkikäteistarkistuksesta aiheutuva valtionosuuden lisäsiirto]]</f>
        <v>5871565.9619901991</v>
      </c>
      <c r="N173" s="69">
        <f>Taulukko13[[#This Row],[Siirtyvät kustannukset yhteensä]]-Taulukko13[[#This Row],[Siirtyvät tulot yhteensä]]</f>
        <v>-662998.77994308528</v>
      </c>
      <c r="O173" s="179">
        <f>Taulukko13[[#This Row],[Siirtyvien kustannusten ja tulojen erotus]]*$O$1</f>
        <v>397799.26796585106</v>
      </c>
    </row>
    <row r="174" spans="1:15" x14ac:dyDescent="0.2">
      <c r="A174">
        <v>562</v>
      </c>
      <c r="B174" t="s">
        <v>176</v>
      </c>
      <c r="C174" s="64">
        <v>8935</v>
      </c>
      <c r="D174" s="65">
        <v>40117779.818434052</v>
      </c>
      <c r="E174" s="65">
        <v>83041.987653151198</v>
      </c>
      <c r="F174" s="65">
        <f>Taulukko13[[#This Row],[Siirtyvät sote- ja pela-kustannukset (TP21+TP22)]]+Taulukko13[[#This Row],[Siirtyvät verotuskustannukset]]</f>
        <v>40200821.806087203</v>
      </c>
      <c r="G174" s="64">
        <v>14393863.977553777</v>
      </c>
      <c r="H174" s="64">
        <v>886564.65100901434</v>
      </c>
      <c r="I174" s="64">
        <v>17463268.449999999</v>
      </c>
      <c r="J174" s="64">
        <v>3995195.562121043</v>
      </c>
      <c r="K174" s="64">
        <v>-2626913.04987873</v>
      </c>
      <c r="L174" s="64">
        <v>808349.05007349805</v>
      </c>
      <c r="M174" s="65">
        <f>G174+H174+J174+I174-K174+Taulukko13[[#This Row],[Jälkikäteistarkistuksesta aiheutuva valtionosuuden lisäsiirto]]</f>
        <v>40174154.740636058</v>
      </c>
      <c r="N174" s="69">
        <f>Taulukko13[[#This Row],[Siirtyvät kustannukset yhteensä]]-Taulukko13[[#This Row],[Siirtyvät tulot yhteensä]]</f>
        <v>26667.065451145172</v>
      </c>
      <c r="O174" s="179">
        <f>Taulukko13[[#This Row],[Siirtyvien kustannusten ja tulojen erotus]]*$O$1</f>
        <v>-16000.2392706871</v>
      </c>
    </row>
    <row r="175" spans="1:15" x14ac:dyDescent="0.2">
      <c r="A175">
        <v>563</v>
      </c>
      <c r="B175" t="s">
        <v>177</v>
      </c>
      <c r="C175" s="64">
        <v>7025</v>
      </c>
      <c r="D175" s="65">
        <v>37633891.418000817</v>
      </c>
      <c r="E175" s="65">
        <v>60842.477377197014</v>
      </c>
      <c r="F175" s="65">
        <f>Taulukko13[[#This Row],[Siirtyvät sote- ja pela-kustannukset (TP21+TP22)]]+Taulukko13[[#This Row],[Siirtyvät verotuskustannukset]]</f>
        <v>37694733.895378016</v>
      </c>
      <c r="G175" s="64">
        <v>16691590.681407385</v>
      </c>
      <c r="H175" s="64">
        <v>598340.80166755873</v>
      </c>
      <c r="I175" s="64">
        <v>12846054.460000001</v>
      </c>
      <c r="J175" s="64">
        <v>3041571.5163823199</v>
      </c>
      <c r="K175" s="64">
        <v>-2753507.7258124822</v>
      </c>
      <c r="L175" s="64">
        <v>635551.43556422193</v>
      </c>
      <c r="M175" s="65">
        <f>G175+H175+J175+I175-K175+Taulukko13[[#This Row],[Jälkikäteistarkistuksesta aiheutuva valtionosuuden lisäsiirto]]</f>
        <v>36566616.620833963</v>
      </c>
      <c r="N175" s="69">
        <f>Taulukko13[[#This Row],[Siirtyvät kustannukset yhteensä]]-Taulukko13[[#This Row],[Siirtyvät tulot yhteensä]]</f>
        <v>1128117.2745440528</v>
      </c>
      <c r="O175" s="179">
        <f>Taulukko13[[#This Row],[Siirtyvien kustannusten ja tulojen erotus]]*$O$1</f>
        <v>-676870.36472643155</v>
      </c>
    </row>
    <row r="176" spans="1:15" x14ac:dyDescent="0.2">
      <c r="A176">
        <v>564</v>
      </c>
      <c r="B176" t="s">
        <v>178</v>
      </c>
      <c r="C176" s="64">
        <v>211848</v>
      </c>
      <c r="D176" s="65">
        <v>748123021.72155499</v>
      </c>
      <c r="E176" s="65">
        <v>2304292.4929132727</v>
      </c>
      <c r="F176" s="65">
        <f>Taulukko13[[#This Row],[Siirtyvät sote- ja pela-kustannukset (TP21+TP22)]]+Taulukko13[[#This Row],[Siirtyvät verotuskustannukset]]</f>
        <v>750427314.21446824</v>
      </c>
      <c r="G176" s="64">
        <v>125510386.78729478</v>
      </c>
      <c r="H176" s="64">
        <v>22734225.500301167</v>
      </c>
      <c r="I176" s="64">
        <v>486446537.81999999</v>
      </c>
      <c r="J176" s="64">
        <v>66857690.160354562</v>
      </c>
      <c r="K176" s="64">
        <v>-4093720.1217709738</v>
      </c>
      <c r="L176" s="64">
        <v>19165879.077780683</v>
      </c>
      <c r="M176" s="65">
        <f>G176+H176+J176+I176-K176+Taulukko13[[#This Row],[Jälkikäteistarkistuksesta aiheutuva valtionosuuden lisäsiirto]]</f>
        <v>724808439.46750224</v>
      </c>
      <c r="N176" s="69">
        <f>Taulukko13[[#This Row],[Siirtyvät kustannukset yhteensä]]-Taulukko13[[#This Row],[Siirtyvät tulot yhteensä]]</f>
        <v>25618874.746966004</v>
      </c>
      <c r="O176" s="179">
        <f>Taulukko13[[#This Row],[Siirtyvien kustannusten ja tulojen erotus]]*$O$1</f>
        <v>-15371324.848179599</v>
      </c>
    </row>
    <row r="177" spans="1:15" x14ac:dyDescent="0.2">
      <c r="A177">
        <v>576</v>
      </c>
      <c r="B177" t="s">
        <v>179</v>
      </c>
      <c r="C177" s="64">
        <v>2750</v>
      </c>
      <c r="D177" s="65">
        <v>14902637.201990938</v>
      </c>
      <c r="E177" s="65">
        <v>23127.957259897194</v>
      </c>
      <c r="F177" s="65">
        <f>Taulukko13[[#This Row],[Siirtyvät sote- ja pela-kustannukset (TP21+TP22)]]+Taulukko13[[#This Row],[Siirtyvät verotuskustannukset]]</f>
        <v>14925765.159250835</v>
      </c>
      <c r="G177" s="64">
        <v>7559784.259685548</v>
      </c>
      <c r="H177" s="64">
        <v>491213.40350202494</v>
      </c>
      <c r="I177" s="64">
        <v>4619383.87</v>
      </c>
      <c r="J177" s="64">
        <v>1469848.2141027946</v>
      </c>
      <c r="K177" s="64">
        <v>-1137668.4034743202</v>
      </c>
      <c r="L177" s="64">
        <v>248792.37691126126</v>
      </c>
      <c r="M177" s="65">
        <f>G177+H177+J177+I177-K177+Taulukko13[[#This Row],[Jälkikäteistarkistuksesta aiheutuva valtionosuuden lisäsiirto]]</f>
        <v>15526690.527675951</v>
      </c>
      <c r="N177" s="69">
        <f>Taulukko13[[#This Row],[Siirtyvät kustannukset yhteensä]]-Taulukko13[[#This Row],[Siirtyvät tulot yhteensä]]</f>
        <v>-600925.36842511594</v>
      </c>
      <c r="O177" s="179">
        <f>Taulukko13[[#This Row],[Siirtyvien kustannusten ja tulojen erotus]]*$O$1</f>
        <v>360555.22105506947</v>
      </c>
    </row>
    <row r="178" spans="1:15" x14ac:dyDescent="0.2">
      <c r="A178">
        <v>577</v>
      </c>
      <c r="B178" t="s">
        <v>180</v>
      </c>
      <c r="C178" s="64">
        <v>11138</v>
      </c>
      <c r="D178" s="65">
        <v>38451611.808766089</v>
      </c>
      <c r="E178" s="65">
        <v>120648.24889044922</v>
      </c>
      <c r="F178" s="65">
        <f>Taulukko13[[#This Row],[Siirtyvät sote- ja pela-kustannukset (TP21+TP22)]]+Taulukko13[[#This Row],[Siirtyvät verotuskustannukset]]</f>
        <v>38572260.057656541</v>
      </c>
      <c r="G178" s="64">
        <v>7398032.6006186344</v>
      </c>
      <c r="H178" s="64">
        <v>991149.55567924678</v>
      </c>
      <c r="I178" s="64">
        <v>25668559.510000002</v>
      </c>
      <c r="J178" s="64">
        <v>3757966.9112391598</v>
      </c>
      <c r="K178" s="64">
        <v>-280010.89320243167</v>
      </c>
      <c r="L178" s="64">
        <v>1007654.3614682284</v>
      </c>
      <c r="M178" s="65">
        <f>G178+H178+J178+I178-K178+Taulukko13[[#This Row],[Jälkikäteistarkistuksesta aiheutuva valtionosuuden lisäsiirto]]</f>
        <v>39103373.832207702</v>
      </c>
      <c r="N178" s="69">
        <f>Taulukko13[[#This Row],[Siirtyvät kustannukset yhteensä]]-Taulukko13[[#This Row],[Siirtyvät tulot yhteensä]]</f>
        <v>-531113.77455116063</v>
      </c>
      <c r="O178" s="179">
        <f>Taulukko13[[#This Row],[Siirtyvien kustannusten ja tulojen erotus]]*$O$1</f>
        <v>318668.26473069633</v>
      </c>
    </row>
    <row r="179" spans="1:15" x14ac:dyDescent="0.2">
      <c r="A179">
        <v>578</v>
      </c>
      <c r="B179" t="s">
        <v>181</v>
      </c>
      <c r="C179" s="64">
        <v>3100</v>
      </c>
      <c r="D179" s="65">
        <v>17431777.19411369</v>
      </c>
      <c r="E179" s="65">
        <v>25327.344508322632</v>
      </c>
      <c r="F179" s="65">
        <f>Taulukko13[[#This Row],[Siirtyvät sote- ja pela-kustannukset (TP21+TP22)]]+Taulukko13[[#This Row],[Siirtyvät verotuskustannukset]]</f>
        <v>17457104.538622014</v>
      </c>
      <c r="G179" s="64">
        <v>7778512.594298332</v>
      </c>
      <c r="H179" s="64">
        <v>294117.3279874688</v>
      </c>
      <c r="I179" s="64">
        <v>5302479.7399999993</v>
      </c>
      <c r="J179" s="64">
        <v>1603210.3162889043</v>
      </c>
      <c r="K179" s="64">
        <v>-1631748.2349852084</v>
      </c>
      <c r="L179" s="64">
        <v>280456.86124542181</v>
      </c>
      <c r="M179" s="65">
        <f>G179+H179+J179+I179-K179+Taulukko13[[#This Row],[Jälkikäteistarkistuksesta aiheutuva valtionosuuden lisäsiirto]]</f>
        <v>16890525.074805334</v>
      </c>
      <c r="N179" s="69">
        <f>Taulukko13[[#This Row],[Siirtyvät kustannukset yhteensä]]-Taulukko13[[#This Row],[Siirtyvät tulot yhteensä]]</f>
        <v>566579.46381668001</v>
      </c>
      <c r="O179" s="179">
        <f>Taulukko13[[#This Row],[Siirtyvien kustannusten ja tulojen erotus]]*$O$1</f>
        <v>-339947.67829000793</v>
      </c>
    </row>
    <row r="180" spans="1:15" x14ac:dyDescent="0.2">
      <c r="A180">
        <v>580</v>
      </c>
      <c r="B180" t="s">
        <v>182</v>
      </c>
      <c r="C180" s="64">
        <v>4438</v>
      </c>
      <c r="D180" s="65">
        <v>25613376.335834242</v>
      </c>
      <c r="E180" s="65">
        <v>38465.411653313204</v>
      </c>
      <c r="F180" s="65">
        <f>Taulukko13[[#This Row],[Siirtyvät sote- ja pela-kustannukset (TP21+TP22)]]+Taulukko13[[#This Row],[Siirtyvät verotuskustannukset]]</f>
        <v>25651841.747487556</v>
      </c>
      <c r="G180" s="64">
        <v>12043755.283681465</v>
      </c>
      <c r="H180" s="64">
        <v>532116.78858984704</v>
      </c>
      <c r="I180" s="64">
        <v>7967606.1099999994</v>
      </c>
      <c r="J180" s="64">
        <v>2364912.0805047974</v>
      </c>
      <c r="K180" s="64">
        <v>-1770032.1659737842</v>
      </c>
      <c r="L180" s="64">
        <v>401505.66135715548</v>
      </c>
      <c r="M180" s="65">
        <f>G180+H180+J180+I180-K180+Taulukko13[[#This Row],[Jälkikäteistarkistuksesta aiheutuva valtionosuuden lisäsiirto]]</f>
        <v>25079928.090107046</v>
      </c>
      <c r="N180" s="69">
        <f>Taulukko13[[#This Row],[Siirtyvät kustannukset yhteensä]]-Taulukko13[[#This Row],[Siirtyvät tulot yhteensä]]</f>
        <v>571913.65738051012</v>
      </c>
      <c r="O180" s="179">
        <f>Taulukko13[[#This Row],[Siirtyvien kustannusten ja tulojen erotus]]*$O$1</f>
        <v>-343148.19442830601</v>
      </c>
    </row>
    <row r="181" spans="1:15" x14ac:dyDescent="0.2">
      <c r="A181">
        <v>581</v>
      </c>
      <c r="B181" t="s">
        <v>183</v>
      </c>
      <c r="C181" s="64">
        <v>6240</v>
      </c>
      <c r="D181" s="65">
        <v>31656492.958751079</v>
      </c>
      <c r="E181" s="65">
        <v>54092.236808233378</v>
      </c>
      <c r="F181" s="65">
        <f>Taulukko13[[#This Row],[Siirtyvät sote- ja pela-kustannukset (TP21+TP22)]]+Taulukko13[[#This Row],[Siirtyvät verotuskustannukset]]</f>
        <v>31710585.195559312</v>
      </c>
      <c r="G181" s="64">
        <v>12901000.168517508</v>
      </c>
      <c r="H181" s="64">
        <v>1030725.0779668312</v>
      </c>
      <c r="I181" s="64">
        <v>10922065.859999999</v>
      </c>
      <c r="J181" s="64">
        <v>2884819.1548233973</v>
      </c>
      <c r="K181" s="64">
        <v>-2336072.5545011903</v>
      </c>
      <c r="L181" s="64">
        <v>564532.52070046193</v>
      </c>
      <c r="M181" s="65">
        <f>G181+H181+J181+I181-K181+Taulukko13[[#This Row],[Jälkikäteistarkistuksesta aiheutuva valtionosuuden lisäsiirto]]</f>
        <v>30639215.336509388</v>
      </c>
      <c r="N181" s="69">
        <f>Taulukko13[[#This Row],[Siirtyvät kustannukset yhteensä]]-Taulukko13[[#This Row],[Siirtyvät tulot yhteensä]]</f>
        <v>1071369.8590499237</v>
      </c>
      <c r="O181" s="179">
        <f>Taulukko13[[#This Row],[Siirtyvien kustannusten ja tulojen erotus]]*$O$1</f>
        <v>-642821.91542995407</v>
      </c>
    </row>
    <row r="182" spans="1:15" x14ac:dyDescent="0.2">
      <c r="A182">
        <v>583</v>
      </c>
      <c r="B182" t="s">
        <v>184</v>
      </c>
      <c r="C182" s="64">
        <v>947</v>
      </c>
      <c r="D182" s="65">
        <v>6486476.5062920684</v>
      </c>
      <c r="E182" s="65">
        <v>8507.0555220624974</v>
      </c>
      <c r="F182" s="65">
        <f>Taulukko13[[#This Row],[Siirtyvät sote- ja pela-kustannukset (TP21+TP22)]]+Taulukko13[[#This Row],[Siirtyvät verotuskustannukset]]</f>
        <v>6494983.5618141312</v>
      </c>
      <c r="G182" s="64">
        <v>2926985.2288909117</v>
      </c>
      <c r="H182" s="64">
        <v>151180.99778446404</v>
      </c>
      <c r="I182" s="64">
        <v>1728627.68</v>
      </c>
      <c r="J182" s="64">
        <v>454530.74292697769</v>
      </c>
      <c r="K182" s="64">
        <v>-303852.15508056857</v>
      </c>
      <c r="L182" s="64">
        <v>85675.047612714334</v>
      </c>
      <c r="M182" s="65">
        <f>G182+H182+J182+I182-K182+Taulukko13[[#This Row],[Jälkikäteistarkistuksesta aiheutuva valtionosuuden lisäsiirto]]</f>
        <v>5650851.8522956371</v>
      </c>
      <c r="N182" s="69">
        <f>Taulukko13[[#This Row],[Siirtyvät kustannukset yhteensä]]-Taulukko13[[#This Row],[Siirtyvät tulot yhteensä]]</f>
        <v>844131.70951849408</v>
      </c>
      <c r="O182" s="179">
        <f>Taulukko13[[#This Row],[Siirtyvien kustannusten ja tulojen erotus]]*$O$1</f>
        <v>-506479.02571109636</v>
      </c>
    </row>
    <row r="183" spans="1:15" x14ac:dyDescent="0.2">
      <c r="A183">
        <v>584</v>
      </c>
      <c r="B183" t="s">
        <v>185</v>
      </c>
      <c r="C183" s="64">
        <v>2653</v>
      </c>
      <c r="D183" s="65">
        <v>12481860.041328821</v>
      </c>
      <c r="E183" s="65">
        <v>18138.841552757196</v>
      </c>
      <c r="F183" s="65">
        <f>Taulukko13[[#This Row],[Siirtyvät sote- ja pela-kustannukset (TP21+TP22)]]+Taulukko13[[#This Row],[Siirtyvät verotuskustannukset]]</f>
        <v>12499998.882881578</v>
      </c>
      <c r="G183" s="64">
        <v>4411382.9963040557</v>
      </c>
      <c r="H183" s="64">
        <v>310785.61675609532</v>
      </c>
      <c r="I183" s="64">
        <v>3697364.0500000003</v>
      </c>
      <c r="J183" s="64">
        <v>1241553.4308920708</v>
      </c>
      <c r="K183" s="64">
        <v>-1904615.0386579824</v>
      </c>
      <c r="L183" s="64">
        <v>240016.79125293679</v>
      </c>
      <c r="M183" s="65">
        <f>G183+H183+J183+I183-K183+Taulukko13[[#This Row],[Jälkikäteistarkistuksesta aiheutuva valtionosuuden lisäsiirto]]</f>
        <v>11805717.923863141</v>
      </c>
      <c r="N183" s="69">
        <f>Taulukko13[[#This Row],[Siirtyvät kustannukset yhteensä]]-Taulukko13[[#This Row],[Siirtyvät tulot yhteensä]]</f>
        <v>694280.95901843719</v>
      </c>
      <c r="O183" s="179">
        <f>Taulukko13[[#This Row],[Siirtyvien kustannusten ja tulojen erotus]]*$O$1</f>
        <v>-416568.57541106222</v>
      </c>
    </row>
    <row r="184" spans="1:15" x14ac:dyDescent="0.2">
      <c r="A184">
        <v>588</v>
      </c>
      <c r="B184" t="s">
        <v>186</v>
      </c>
      <c r="C184" s="64">
        <v>1600</v>
      </c>
      <c r="D184" s="65">
        <v>9944761.2166345567</v>
      </c>
      <c r="E184" s="65">
        <v>13391.665535309145</v>
      </c>
      <c r="F184" s="65">
        <f>Taulukko13[[#This Row],[Siirtyvät sote- ja pela-kustannukset (TP21+TP22)]]+Taulukko13[[#This Row],[Siirtyvät verotuskustannukset]]</f>
        <v>9958152.8821698651</v>
      </c>
      <c r="G184" s="64">
        <v>4114572.9464789815</v>
      </c>
      <c r="H184" s="64">
        <v>327577.14460734278</v>
      </c>
      <c r="I184" s="64">
        <v>2631586.46</v>
      </c>
      <c r="J184" s="64">
        <v>905236.1139486708</v>
      </c>
      <c r="K184" s="64">
        <v>-779720.52961134014</v>
      </c>
      <c r="L184" s="64">
        <v>144751.92838473382</v>
      </c>
      <c r="M184" s="65">
        <f>G184+H184+J184+I184-K184+Taulukko13[[#This Row],[Jälkikäteistarkistuksesta aiheutuva valtionosuuden lisäsiirto]]</f>
        <v>8903445.1230310705</v>
      </c>
      <c r="N184" s="69">
        <f>Taulukko13[[#This Row],[Siirtyvät kustannukset yhteensä]]-Taulukko13[[#This Row],[Siirtyvät tulot yhteensä]]</f>
        <v>1054707.7591387946</v>
      </c>
      <c r="O184" s="179">
        <f>Taulukko13[[#This Row],[Siirtyvien kustannusten ja tulojen erotus]]*$O$1</f>
        <v>-632824.65548327658</v>
      </c>
    </row>
    <row r="185" spans="1:15" x14ac:dyDescent="0.2">
      <c r="A185">
        <v>592</v>
      </c>
      <c r="B185" t="s">
        <v>187</v>
      </c>
      <c r="C185" s="64">
        <v>3651</v>
      </c>
      <c r="D185" s="65">
        <v>15151731.208096799</v>
      </c>
      <c r="E185" s="65">
        <v>32272.094089695587</v>
      </c>
      <c r="F185" s="65">
        <f>Taulukko13[[#This Row],[Siirtyvät sote- ja pela-kustannukset (TP21+TP22)]]+Taulukko13[[#This Row],[Siirtyvät verotuskustannukset]]</f>
        <v>15184003.302186495</v>
      </c>
      <c r="G185" s="64">
        <v>3985427.3499410162</v>
      </c>
      <c r="H185" s="64">
        <v>517001.023772805</v>
      </c>
      <c r="I185" s="64">
        <v>6614181.1299999999</v>
      </c>
      <c r="J185" s="64">
        <v>1635712.1745879711</v>
      </c>
      <c r="K185" s="64">
        <v>-1394489.2956252452</v>
      </c>
      <c r="L185" s="64">
        <v>330305.80658291449</v>
      </c>
      <c r="M185" s="65">
        <f>G185+H185+J185+I185-K185+Taulukko13[[#This Row],[Jälkikäteistarkistuksesta aiheutuva valtionosuuden lisäsiirto]]</f>
        <v>14477116.780509952</v>
      </c>
      <c r="N185" s="69">
        <f>Taulukko13[[#This Row],[Siirtyvät kustannukset yhteensä]]-Taulukko13[[#This Row],[Siirtyvät tulot yhteensä]]</f>
        <v>706886.52167654224</v>
      </c>
      <c r="O185" s="179">
        <f>Taulukko13[[#This Row],[Siirtyvien kustannusten ja tulojen erotus]]*$O$1</f>
        <v>-424131.91300592525</v>
      </c>
    </row>
    <row r="186" spans="1:15" x14ac:dyDescent="0.2">
      <c r="A186">
        <v>593</v>
      </c>
      <c r="B186" t="s">
        <v>188</v>
      </c>
      <c r="C186" s="64">
        <v>17077</v>
      </c>
      <c r="D186" s="65">
        <v>89522488.604213983</v>
      </c>
      <c r="E186" s="65">
        <v>158843.54328366066</v>
      </c>
      <c r="F186" s="65">
        <f>Taulukko13[[#This Row],[Siirtyvät sote- ja pela-kustannukset (TP21+TP22)]]+Taulukko13[[#This Row],[Siirtyvät verotuskustannukset]]</f>
        <v>89681332.147497639</v>
      </c>
      <c r="G186" s="64">
        <v>37991787.372072279</v>
      </c>
      <c r="H186" s="64">
        <v>2069396.0566388923</v>
      </c>
      <c r="I186" s="64">
        <v>33030347.949999999</v>
      </c>
      <c r="J186" s="64">
        <v>7738053.1874699751</v>
      </c>
      <c r="K186" s="64">
        <v>-4756065.7614262002</v>
      </c>
      <c r="L186" s="64">
        <v>1544955.4256413123</v>
      </c>
      <c r="M186" s="65">
        <f>G186+H186+J186+I186-K186+Taulukko13[[#This Row],[Jälkikäteistarkistuksesta aiheutuva valtionosuuden lisäsiirto]]</f>
        <v>87130605.753248647</v>
      </c>
      <c r="N186" s="69">
        <f>Taulukko13[[#This Row],[Siirtyvät kustannukset yhteensä]]-Taulukko13[[#This Row],[Siirtyvät tulot yhteensä]]</f>
        <v>2550726.3942489922</v>
      </c>
      <c r="O186" s="179">
        <f>Taulukko13[[#This Row],[Siirtyvien kustannusten ja tulojen erotus]]*$O$1</f>
        <v>-1530435.836549395</v>
      </c>
    </row>
    <row r="187" spans="1:15" x14ac:dyDescent="0.2">
      <c r="A187">
        <v>595</v>
      </c>
      <c r="B187" t="s">
        <v>189</v>
      </c>
      <c r="C187" s="64">
        <v>4140</v>
      </c>
      <c r="D187" s="65">
        <v>24124995.753571726</v>
      </c>
      <c r="E187" s="65">
        <v>30400.583313893283</v>
      </c>
      <c r="F187" s="65">
        <f>Taulukko13[[#This Row],[Siirtyvät sote- ja pela-kustannukset (TP21+TP22)]]+Taulukko13[[#This Row],[Siirtyvät verotuskustannukset]]</f>
        <v>24155396.33688562</v>
      </c>
      <c r="G187" s="64">
        <v>13817859.186405368</v>
      </c>
      <c r="H187" s="64">
        <v>715966.8714699212</v>
      </c>
      <c r="I187" s="64">
        <v>6001666.5299999993</v>
      </c>
      <c r="J187" s="64">
        <v>2220844.8074965212</v>
      </c>
      <c r="K187" s="64">
        <v>-2649256.7143610618</v>
      </c>
      <c r="L187" s="64">
        <v>374545.61469549878</v>
      </c>
      <c r="M187" s="65">
        <f>G187+H187+J187+I187-K187+Taulukko13[[#This Row],[Jälkikäteistarkistuksesta aiheutuva valtionosuuden lisäsiirto]]</f>
        <v>25780139.724428371</v>
      </c>
      <c r="N187" s="69">
        <f>Taulukko13[[#This Row],[Siirtyvät kustannukset yhteensä]]-Taulukko13[[#This Row],[Siirtyvät tulot yhteensä]]</f>
        <v>-1624743.3875427507</v>
      </c>
      <c r="O187" s="179">
        <f>Taulukko13[[#This Row],[Siirtyvien kustannusten ja tulojen erotus]]*$O$1</f>
        <v>974846.03252565023</v>
      </c>
    </row>
    <row r="188" spans="1:15" x14ac:dyDescent="0.2">
      <c r="A188">
        <v>598</v>
      </c>
      <c r="B188" t="s">
        <v>190</v>
      </c>
      <c r="C188" s="64">
        <v>19207</v>
      </c>
      <c r="D188" s="65">
        <v>92291096.289098471</v>
      </c>
      <c r="E188" s="65">
        <v>206466.14578961662</v>
      </c>
      <c r="F188" s="65">
        <f>Taulukko13[[#This Row],[Siirtyvät sote- ja pela-kustannukset (TP21+TP22)]]+Taulukko13[[#This Row],[Siirtyvät verotuskustannukset]]</f>
        <v>92497562.434888095</v>
      </c>
      <c r="G188" s="64">
        <v>25733603.489776462</v>
      </c>
      <c r="H188" s="64">
        <v>3512428.9800153729</v>
      </c>
      <c r="I188" s="64">
        <v>42110507.359999999</v>
      </c>
      <c r="J188" s="64">
        <v>6988939.1495769601</v>
      </c>
      <c r="K188" s="64">
        <v>-592211.09033365396</v>
      </c>
      <c r="L188" s="64">
        <v>1737656.4303034891</v>
      </c>
      <c r="M188" s="65">
        <f>G188+H188+J188+I188-K188+Taulukko13[[#This Row],[Jälkikäteistarkistuksesta aiheutuva valtionosuuden lisäsiirto]]</f>
        <v>80675346.500005946</v>
      </c>
      <c r="N188" s="69">
        <f>Taulukko13[[#This Row],[Siirtyvät kustannukset yhteensä]]-Taulukko13[[#This Row],[Siirtyvät tulot yhteensä]]</f>
        <v>11822215.934882149</v>
      </c>
      <c r="O188" s="179">
        <f>Taulukko13[[#This Row],[Siirtyvien kustannusten ja tulojen erotus]]*$O$1</f>
        <v>-7093329.5609292882</v>
      </c>
    </row>
    <row r="189" spans="1:15" x14ac:dyDescent="0.2">
      <c r="A189">
        <v>599</v>
      </c>
      <c r="B189" t="s">
        <v>191</v>
      </c>
      <c r="C189" s="64">
        <v>11206</v>
      </c>
      <c r="D189" s="65">
        <v>39832979.197843686</v>
      </c>
      <c r="E189" s="65">
        <v>97375.115536504993</v>
      </c>
      <c r="F189" s="65">
        <f>Taulukko13[[#This Row],[Siirtyvät sote- ja pela-kustannukset (TP21+TP22)]]+Taulukko13[[#This Row],[Siirtyvät verotuskustannukset]]</f>
        <v>39930354.313380189</v>
      </c>
      <c r="G189" s="64">
        <v>5278935.5512875393</v>
      </c>
      <c r="H189" s="64">
        <v>1368109.8718494154</v>
      </c>
      <c r="I189" s="64">
        <v>20148922.280000001</v>
      </c>
      <c r="J189" s="64">
        <v>4601221.3899281481</v>
      </c>
      <c r="K189" s="64">
        <v>-4221414.1912494441</v>
      </c>
      <c r="L189" s="64">
        <v>1013806.3184245796</v>
      </c>
      <c r="M189" s="65">
        <f>G189+H189+J189+I189-K189+Taulukko13[[#This Row],[Jälkikäteistarkistuksesta aiheutuva valtionosuuden lisäsiirto]]</f>
        <v>36632409.602739133</v>
      </c>
      <c r="N189" s="69">
        <f>Taulukko13[[#This Row],[Siirtyvät kustannukset yhteensä]]-Taulukko13[[#This Row],[Siirtyvät tulot yhteensä]]</f>
        <v>3297944.7106410563</v>
      </c>
      <c r="O189" s="179">
        <f>Taulukko13[[#This Row],[Siirtyvien kustannusten ja tulojen erotus]]*$O$1</f>
        <v>-1978766.8263846333</v>
      </c>
    </row>
    <row r="190" spans="1:15" x14ac:dyDescent="0.2">
      <c r="A190">
        <v>601</v>
      </c>
      <c r="B190" t="s">
        <v>192</v>
      </c>
      <c r="C190" s="64">
        <v>3786</v>
      </c>
      <c r="D190" s="65">
        <v>20544220.393974122</v>
      </c>
      <c r="E190" s="65">
        <v>30670.30484282161</v>
      </c>
      <c r="F190" s="65">
        <f>Taulukko13[[#This Row],[Siirtyvät sote- ja pela-kustannukset (TP21+TP22)]]+Taulukko13[[#This Row],[Siirtyvät verotuskustannukset]]</f>
        <v>20574890.698816944</v>
      </c>
      <c r="G190" s="64">
        <v>10552546.950988766</v>
      </c>
      <c r="H190" s="64">
        <v>835174.31416786113</v>
      </c>
      <c r="I190" s="64">
        <v>5942059.5999999996</v>
      </c>
      <c r="J190" s="64">
        <v>1996360.8589656877</v>
      </c>
      <c r="K190" s="64">
        <v>-2197728.4629260777</v>
      </c>
      <c r="L190" s="64">
        <v>342519.25054037641</v>
      </c>
      <c r="M190" s="65">
        <f>G190+H190+J190+I190-K190+Taulukko13[[#This Row],[Jälkikäteistarkistuksesta aiheutuva valtionosuuden lisäsiirto]]</f>
        <v>21866389.43758877</v>
      </c>
      <c r="N190" s="69">
        <f>Taulukko13[[#This Row],[Siirtyvät kustannukset yhteensä]]-Taulukko13[[#This Row],[Siirtyvät tulot yhteensä]]</f>
        <v>-1291498.738771826</v>
      </c>
      <c r="O190" s="179">
        <f>Taulukko13[[#This Row],[Siirtyvien kustannusten ja tulojen erotus]]*$O$1</f>
        <v>774899.2432630955</v>
      </c>
    </row>
    <row r="191" spans="1:15" x14ac:dyDescent="0.2">
      <c r="A191">
        <v>604</v>
      </c>
      <c r="B191" t="s">
        <v>193</v>
      </c>
      <c r="C191" s="64">
        <v>20405</v>
      </c>
      <c r="D191" s="65">
        <v>64886556.375007823</v>
      </c>
      <c r="E191" s="65">
        <v>276265.25053988479</v>
      </c>
      <c r="F191" s="65">
        <f>Taulukko13[[#This Row],[Siirtyvät sote- ja pela-kustannukset (TP21+TP22)]]+Taulukko13[[#This Row],[Siirtyvät verotuskustannukset]]</f>
        <v>65162821.625547707</v>
      </c>
      <c r="G191" s="64">
        <v>7953508.6769853458</v>
      </c>
      <c r="H191" s="64">
        <v>2752382.9054887267</v>
      </c>
      <c r="I191" s="64">
        <v>58294099.50999999</v>
      </c>
      <c r="J191" s="64">
        <v>4894006.0345449969</v>
      </c>
      <c r="K191" s="64">
        <v>3981688.3363613989</v>
      </c>
      <c r="L191" s="64">
        <v>1846039.4366815586</v>
      </c>
      <c r="M191" s="65">
        <f>G191+H191+J191+I191-K191+Taulukko13[[#This Row],[Jälkikäteistarkistuksesta aiheutuva valtionosuuden lisäsiirto]]</f>
        <v>71758348.227339223</v>
      </c>
      <c r="N191" s="69">
        <f>Taulukko13[[#This Row],[Siirtyvät kustannukset yhteensä]]-Taulukko13[[#This Row],[Siirtyvät tulot yhteensä]]</f>
        <v>-6595526.6017915159</v>
      </c>
      <c r="O191" s="179">
        <f>Taulukko13[[#This Row],[Siirtyvien kustannusten ja tulojen erotus]]*$O$1</f>
        <v>3957315.9610749087</v>
      </c>
    </row>
    <row r="192" spans="1:15" x14ac:dyDescent="0.2">
      <c r="A192">
        <v>607</v>
      </c>
      <c r="B192" t="s">
        <v>194</v>
      </c>
      <c r="C192" s="64">
        <v>4084</v>
      </c>
      <c r="D192" s="65">
        <v>21074931.106618397</v>
      </c>
      <c r="E192" s="65">
        <v>29065.042187999574</v>
      </c>
      <c r="F192" s="65">
        <f>Taulukko13[[#This Row],[Siirtyvät sote- ja pela-kustannukset (TP21+TP22)]]+Taulukko13[[#This Row],[Siirtyvät verotuskustannukset]]</f>
        <v>21103996.148806397</v>
      </c>
      <c r="G192" s="64">
        <v>8529866.5673698187</v>
      </c>
      <c r="H192" s="64">
        <v>579144.35372267733</v>
      </c>
      <c r="I192" s="64">
        <v>5843373.8000000007</v>
      </c>
      <c r="J192" s="64">
        <v>2179211.9177650558</v>
      </c>
      <c r="K192" s="64">
        <v>-2679674.6346803079</v>
      </c>
      <c r="L192" s="64">
        <v>369479.29720203311</v>
      </c>
      <c r="M192" s="65">
        <f>G192+H192+J192+I192-K192+Taulukko13[[#This Row],[Jälkikäteistarkistuksesta aiheutuva valtionosuuden lisäsiirto]]</f>
        <v>20180750.570739891</v>
      </c>
      <c r="N192" s="69">
        <f>Taulukko13[[#This Row],[Siirtyvät kustannukset yhteensä]]-Taulukko13[[#This Row],[Siirtyvät tulot yhteensä]]</f>
        <v>923245.57806650549</v>
      </c>
      <c r="O192" s="179">
        <f>Taulukko13[[#This Row],[Siirtyvien kustannusten ja tulojen erotus]]*$O$1</f>
        <v>-553947.34683990316</v>
      </c>
    </row>
    <row r="193" spans="1:15" x14ac:dyDescent="0.2">
      <c r="A193">
        <v>608</v>
      </c>
      <c r="B193" t="s">
        <v>195</v>
      </c>
      <c r="C193" s="64">
        <v>1980</v>
      </c>
      <c r="D193" s="65">
        <v>9925072.6147599556</v>
      </c>
      <c r="E193" s="65">
        <v>16559.902171489128</v>
      </c>
      <c r="F193" s="65">
        <f>Taulukko13[[#This Row],[Siirtyvät sote- ja pela-kustannukset (TP21+TP22)]]+Taulukko13[[#This Row],[Siirtyvät verotuskustannukset]]</f>
        <v>9941632.5169314444</v>
      </c>
      <c r="G193" s="64">
        <v>3829191.3529191851</v>
      </c>
      <c r="H193" s="64">
        <v>269023.25436087558</v>
      </c>
      <c r="I193" s="64">
        <v>3390227.32</v>
      </c>
      <c r="J193" s="64">
        <v>984194.9973053931</v>
      </c>
      <c r="K193" s="64">
        <v>-962521.93413835322</v>
      </c>
      <c r="L193" s="64">
        <v>179130.51137610813</v>
      </c>
      <c r="M193" s="65">
        <f>G193+H193+J193+I193-K193+Taulukko13[[#This Row],[Jälkikäteistarkistuksesta aiheutuva valtionosuuden lisäsiirto]]</f>
        <v>9614289.3700999171</v>
      </c>
      <c r="N193" s="69">
        <f>Taulukko13[[#This Row],[Siirtyvät kustannukset yhteensä]]-Taulukko13[[#This Row],[Siirtyvät tulot yhteensä]]</f>
        <v>327343.14683152735</v>
      </c>
      <c r="O193" s="179">
        <f>Taulukko13[[#This Row],[Siirtyvien kustannusten ja tulojen erotus]]*$O$1</f>
        <v>-196405.88809891636</v>
      </c>
    </row>
    <row r="194" spans="1:15" x14ac:dyDescent="0.2">
      <c r="A194">
        <v>609</v>
      </c>
      <c r="B194" t="s">
        <v>196</v>
      </c>
      <c r="C194" s="64">
        <v>83205</v>
      </c>
      <c r="D194" s="65">
        <v>362338022.55052996</v>
      </c>
      <c r="E194" s="65">
        <v>842329.74151557917</v>
      </c>
      <c r="F194" s="65">
        <f>Taulukko13[[#This Row],[Siirtyvät sote- ja pela-kustannukset (TP21+TP22)]]+Taulukko13[[#This Row],[Siirtyvät verotuskustannukset]]</f>
        <v>363180352.29204553</v>
      </c>
      <c r="G194" s="64">
        <v>99709893.382741645</v>
      </c>
      <c r="H194" s="64">
        <v>7889797.2623165492</v>
      </c>
      <c r="I194" s="64">
        <v>178240263.08000004</v>
      </c>
      <c r="J194" s="64">
        <v>31146088.493806507</v>
      </c>
      <c r="K194" s="64">
        <v>-12327789.077922951</v>
      </c>
      <c r="L194" s="64">
        <v>7527552.6257823613</v>
      </c>
      <c r="M194" s="65">
        <f>G194+H194+J194+I194-K194+Taulukko13[[#This Row],[Jälkikäteistarkistuksesta aiheutuva valtionosuuden lisäsiirto]]</f>
        <v>336841383.92257005</v>
      </c>
      <c r="N194" s="69">
        <f>Taulukko13[[#This Row],[Siirtyvät kustannukset yhteensä]]-Taulukko13[[#This Row],[Siirtyvät tulot yhteensä]]</f>
        <v>26338968.369475484</v>
      </c>
      <c r="O194" s="179">
        <f>Taulukko13[[#This Row],[Siirtyvien kustannusten ja tulojen erotus]]*$O$1</f>
        <v>-15803381.021685287</v>
      </c>
    </row>
    <row r="195" spans="1:15" x14ac:dyDescent="0.2">
      <c r="A195">
        <v>611</v>
      </c>
      <c r="B195" t="s">
        <v>197</v>
      </c>
      <c r="C195" s="64">
        <v>5011</v>
      </c>
      <c r="D195" s="65">
        <v>15250230.2211648</v>
      </c>
      <c r="E195" s="65">
        <v>57093.719828963913</v>
      </c>
      <c r="F195" s="65">
        <f>Taulukko13[[#This Row],[Siirtyvät sote- ja pela-kustannukset (TP21+TP22)]]+Taulukko13[[#This Row],[Siirtyvät verotuskustannukset]]</f>
        <v>15307323.940993764</v>
      </c>
      <c r="G195" s="64">
        <v>1483497.1281135036</v>
      </c>
      <c r="H195" s="64">
        <v>236125.18077231938</v>
      </c>
      <c r="I195" s="64">
        <v>12379905.09</v>
      </c>
      <c r="J195" s="64">
        <v>1782093.0374852777</v>
      </c>
      <c r="K195" s="64">
        <v>168478.48371210453</v>
      </c>
      <c r="L195" s="64">
        <v>453344.9457099383</v>
      </c>
      <c r="M195" s="65">
        <f>G195+H195+J195+I195-K195+Taulukko13[[#This Row],[Jälkikäteistarkistuksesta aiheutuva valtionosuuden lisäsiirto]]</f>
        <v>16166486.898368934</v>
      </c>
      <c r="N195" s="69">
        <f>Taulukko13[[#This Row],[Siirtyvät kustannukset yhteensä]]-Taulukko13[[#This Row],[Siirtyvät tulot yhteensä]]</f>
        <v>-859162.95737517066</v>
      </c>
      <c r="O195" s="179">
        <f>Taulukko13[[#This Row],[Siirtyvien kustannusten ja tulojen erotus]]*$O$1</f>
        <v>515497.77442510228</v>
      </c>
    </row>
    <row r="196" spans="1:15" x14ac:dyDescent="0.2">
      <c r="A196">
        <v>614</v>
      </c>
      <c r="B196" t="s">
        <v>198</v>
      </c>
      <c r="C196" s="64">
        <v>2999</v>
      </c>
      <c r="D196" s="65">
        <v>20697086.458530653</v>
      </c>
      <c r="E196" s="65">
        <v>23291.338270234817</v>
      </c>
      <c r="F196" s="65">
        <f>Taulukko13[[#This Row],[Siirtyvät sote- ja pela-kustannukset (TP21+TP22)]]+Taulukko13[[#This Row],[Siirtyvät verotuskustannukset]]</f>
        <v>20720377.796800889</v>
      </c>
      <c r="G196" s="64">
        <v>10615705.411704395</v>
      </c>
      <c r="H196" s="64">
        <v>341204.39406728512</v>
      </c>
      <c r="I196" s="64">
        <v>4805495.2699999996</v>
      </c>
      <c r="J196" s="64">
        <v>1758367.4232313819</v>
      </c>
      <c r="K196" s="64">
        <v>-1790195.7809252101</v>
      </c>
      <c r="L196" s="64">
        <v>271319.39576613548</v>
      </c>
      <c r="M196" s="65">
        <f>G196+H196+J196+I196-K196+Taulukko13[[#This Row],[Jälkikäteistarkistuksesta aiheutuva valtionosuuden lisäsiirto]]</f>
        <v>19582287.675694406</v>
      </c>
      <c r="N196" s="69">
        <f>Taulukko13[[#This Row],[Siirtyvät kustannukset yhteensä]]-Taulukko13[[#This Row],[Siirtyvät tulot yhteensä]]</f>
        <v>1138090.121106483</v>
      </c>
      <c r="O196" s="179">
        <f>Taulukko13[[#This Row],[Siirtyvien kustannusten ja tulojen erotus]]*$O$1</f>
        <v>-682854.07266388962</v>
      </c>
    </row>
    <row r="197" spans="1:15" x14ac:dyDescent="0.2">
      <c r="A197">
        <v>615</v>
      </c>
      <c r="B197" t="s">
        <v>199</v>
      </c>
      <c r="C197" s="64">
        <v>7603</v>
      </c>
      <c r="D197" s="65">
        <v>38098554.391254507</v>
      </c>
      <c r="E197" s="65">
        <v>56861.331684852594</v>
      </c>
      <c r="F197" s="65">
        <f>Taulukko13[[#This Row],[Siirtyvät sote- ja pela-kustannukset (TP21+TP22)]]+Taulukko13[[#This Row],[Siirtyvät verotuskustannukset]]</f>
        <v>38155415.722939357</v>
      </c>
      <c r="G197" s="64">
        <v>20054232.400385045</v>
      </c>
      <c r="H197" s="64">
        <v>1230964.5163882975</v>
      </c>
      <c r="I197" s="64">
        <v>11333714.819999998</v>
      </c>
      <c r="J197" s="64">
        <v>3655606.8209520848</v>
      </c>
      <c r="K197" s="64">
        <v>-4601392.8698858954</v>
      </c>
      <c r="L197" s="64">
        <v>687843.06969320704</v>
      </c>
      <c r="M197" s="65">
        <f>G197+H197+J197+I197-K197+Taulukko13[[#This Row],[Jälkikäteistarkistuksesta aiheutuva valtionosuuden lisäsiirto]]</f>
        <v>41563754.497304529</v>
      </c>
      <c r="N197" s="69">
        <f>Taulukko13[[#This Row],[Siirtyvät kustannukset yhteensä]]-Taulukko13[[#This Row],[Siirtyvät tulot yhteensä]]</f>
        <v>-3408338.7743651718</v>
      </c>
      <c r="O197" s="179">
        <f>Taulukko13[[#This Row],[Siirtyvien kustannusten ja tulojen erotus]]*$O$1</f>
        <v>2045003.2646191027</v>
      </c>
    </row>
    <row r="198" spans="1:15" x14ac:dyDescent="0.2">
      <c r="A198">
        <v>616</v>
      </c>
      <c r="B198" t="s">
        <v>200</v>
      </c>
      <c r="C198" s="64">
        <v>1807</v>
      </c>
      <c r="D198" s="65">
        <v>7400159.1052757418</v>
      </c>
      <c r="E198" s="65">
        <v>17531.683695344287</v>
      </c>
      <c r="F198" s="65">
        <f>Taulukko13[[#This Row],[Siirtyvät sote- ja pela-kustannukset (TP21+TP22)]]+Taulukko13[[#This Row],[Siirtyvät verotuskustannukset]]</f>
        <v>7417690.788971086</v>
      </c>
      <c r="G198" s="64">
        <v>1697120.6043577378</v>
      </c>
      <c r="H198" s="64">
        <v>119468.34533517875</v>
      </c>
      <c r="I198" s="64">
        <v>3754517.3200000003</v>
      </c>
      <c r="J198" s="64">
        <v>905177.68596500857</v>
      </c>
      <c r="K198" s="64">
        <v>-424651.53969784314</v>
      </c>
      <c r="L198" s="64">
        <v>163479.20911950877</v>
      </c>
      <c r="M198" s="65">
        <f>G198+H198+J198+I198-K198+Taulukko13[[#This Row],[Jälkikäteistarkistuksesta aiheutuva valtionosuuden lisäsiirto]]</f>
        <v>7064414.7044752771</v>
      </c>
      <c r="N198" s="69">
        <f>Taulukko13[[#This Row],[Siirtyvät kustannukset yhteensä]]-Taulukko13[[#This Row],[Siirtyvät tulot yhteensä]]</f>
        <v>353276.08449580893</v>
      </c>
      <c r="O198" s="179">
        <f>Taulukko13[[#This Row],[Siirtyvien kustannusten ja tulojen erotus]]*$O$1</f>
        <v>-211965.65069748531</v>
      </c>
    </row>
    <row r="199" spans="1:15" x14ac:dyDescent="0.2">
      <c r="A199">
        <v>619</v>
      </c>
      <c r="B199" t="s">
        <v>201</v>
      </c>
      <c r="C199" s="64">
        <v>2675</v>
      </c>
      <c r="D199" s="65">
        <v>13269341.997885546</v>
      </c>
      <c r="E199" s="65">
        <v>21129.184875891809</v>
      </c>
      <c r="F199" s="65">
        <f>Taulukko13[[#This Row],[Siirtyvät sote- ja pela-kustannukset (TP21+TP22)]]+Taulukko13[[#This Row],[Siirtyvät verotuskustannukset]]</f>
        <v>13290471.182761438</v>
      </c>
      <c r="G199" s="64">
        <v>6619575.432017196</v>
      </c>
      <c r="H199" s="64">
        <v>260447.18453529431</v>
      </c>
      <c r="I199" s="64">
        <v>4408480.2700000005</v>
      </c>
      <c r="J199" s="64">
        <v>1538216.5470358238</v>
      </c>
      <c r="K199" s="64">
        <v>-1510799.3460243859</v>
      </c>
      <c r="L199" s="64">
        <v>242007.13026822687</v>
      </c>
      <c r="M199" s="65">
        <f>G199+H199+J199+I199-K199+Taulukko13[[#This Row],[Jälkikäteistarkistuksesta aiheutuva valtionosuuden lisäsiirto]]</f>
        <v>14579525.909880929</v>
      </c>
      <c r="N199" s="69">
        <f>Taulukko13[[#This Row],[Siirtyvät kustannukset yhteensä]]-Taulukko13[[#This Row],[Siirtyvät tulot yhteensä]]</f>
        <v>-1289054.7271194905</v>
      </c>
      <c r="O199" s="179">
        <f>Taulukko13[[#This Row],[Siirtyvien kustannusten ja tulojen erotus]]*$O$1</f>
        <v>773432.83627169416</v>
      </c>
    </row>
    <row r="200" spans="1:15" x14ac:dyDescent="0.2">
      <c r="A200">
        <v>620</v>
      </c>
      <c r="B200" t="s">
        <v>202</v>
      </c>
      <c r="C200" s="64">
        <v>2380</v>
      </c>
      <c r="D200" s="65">
        <v>16154960.993105058</v>
      </c>
      <c r="E200" s="65">
        <v>19171.754753552359</v>
      </c>
      <c r="F200" s="65">
        <f>Taulukko13[[#This Row],[Siirtyvät sote- ja pela-kustannukset (TP21+TP22)]]+Taulukko13[[#This Row],[Siirtyvät verotuskustannukset]]</f>
        <v>16174132.74785861</v>
      </c>
      <c r="G200" s="64">
        <v>9626236.8777879979</v>
      </c>
      <c r="H200" s="64">
        <v>593552.23757648584</v>
      </c>
      <c r="I200" s="64">
        <v>3642840.8200000003</v>
      </c>
      <c r="J200" s="64">
        <v>1313761.0568428261</v>
      </c>
      <c r="K200" s="64">
        <v>-1248746.8581390816</v>
      </c>
      <c r="L200" s="64">
        <v>215318.49347229156</v>
      </c>
      <c r="M200" s="65">
        <f>G200+H200+J200+I200-K200+Taulukko13[[#This Row],[Jälkikäteistarkistuksesta aiheutuva valtionosuuden lisäsiirto]]</f>
        <v>16640456.343818683</v>
      </c>
      <c r="N200" s="69">
        <f>Taulukko13[[#This Row],[Siirtyvät kustannukset yhteensä]]-Taulukko13[[#This Row],[Siirtyvät tulot yhteensä]]</f>
        <v>-466323.59596007317</v>
      </c>
      <c r="O200" s="179">
        <f>Taulukko13[[#This Row],[Siirtyvien kustannusten ja tulojen erotus]]*$O$1</f>
        <v>279794.15757604386</v>
      </c>
    </row>
    <row r="201" spans="1:15" x14ac:dyDescent="0.2">
      <c r="A201">
        <v>623</v>
      </c>
      <c r="B201" t="s">
        <v>203</v>
      </c>
      <c r="C201" s="64">
        <v>2107</v>
      </c>
      <c r="D201" s="65">
        <v>11940537.73767251</v>
      </c>
      <c r="E201" s="65">
        <v>22304.021002496265</v>
      </c>
      <c r="F201" s="65">
        <f>Taulukko13[[#This Row],[Siirtyvät sote- ja pela-kustannukset (TP21+TP22)]]+Taulukko13[[#This Row],[Siirtyvät verotuskustannukset]]</f>
        <v>11962841.758675005</v>
      </c>
      <c r="G201" s="64">
        <v>6305350.5927892299</v>
      </c>
      <c r="H201" s="64">
        <v>600804.41133162891</v>
      </c>
      <c r="I201" s="64">
        <v>4327727.22</v>
      </c>
      <c r="J201" s="64">
        <v>1104412.5035897675</v>
      </c>
      <c r="K201" s="64">
        <v>-279399.68075013877</v>
      </c>
      <c r="L201" s="64">
        <v>190620.19569164637</v>
      </c>
      <c r="M201" s="65">
        <f>G201+H201+J201+I201-K201+Taulukko13[[#This Row],[Jälkikäteistarkistuksesta aiheutuva valtionosuuden lisäsiirto]]</f>
        <v>12808314.604152413</v>
      </c>
      <c r="N201" s="69">
        <f>Taulukko13[[#This Row],[Siirtyvät kustannukset yhteensä]]-Taulukko13[[#This Row],[Siirtyvät tulot yhteensä]]</f>
        <v>-845472.8454774078</v>
      </c>
      <c r="O201" s="179">
        <f>Taulukko13[[#This Row],[Siirtyvien kustannusten ja tulojen erotus]]*$O$1</f>
        <v>507283.70728644455</v>
      </c>
    </row>
    <row r="202" spans="1:15" x14ac:dyDescent="0.2">
      <c r="A202">
        <v>624</v>
      </c>
      <c r="B202" t="s">
        <v>204</v>
      </c>
      <c r="C202" s="64">
        <v>5117</v>
      </c>
      <c r="D202" s="65">
        <v>19053297.598994236</v>
      </c>
      <c r="E202" s="65">
        <v>56062.261167899815</v>
      </c>
      <c r="F202" s="65">
        <f>Taulukko13[[#This Row],[Siirtyvät sote- ja pela-kustannukset (TP21+TP22)]]+Taulukko13[[#This Row],[Siirtyvät verotuskustannukset]]</f>
        <v>19109359.860162135</v>
      </c>
      <c r="G202" s="64">
        <v>5709579.6884973776</v>
      </c>
      <c r="H202" s="64">
        <v>376520.73038607207</v>
      </c>
      <c r="I202" s="64">
        <v>12011587.560000001</v>
      </c>
      <c r="J202" s="64">
        <v>1715132.6040068793</v>
      </c>
      <c r="K202" s="64">
        <v>-42312.073125440962</v>
      </c>
      <c r="L202" s="64">
        <v>462934.76096542692</v>
      </c>
      <c r="M202" s="65">
        <f>G202+H202+J202+I202-K202+Taulukko13[[#This Row],[Jälkikäteistarkistuksesta aiheutuva valtionosuuden lisäsiirto]]</f>
        <v>20318067.416981194</v>
      </c>
      <c r="N202" s="69">
        <f>Taulukko13[[#This Row],[Siirtyvät kustannukset yhteensä]]-Taulukko13[[#This Row],[Siirtyvät tulot yhteensä]]</f>
        <v>-1208707.556819059</v>
      </c>
      <c r="O202" s="179">
        <f>Taulukko13[[#This Row],[Siirtyvien kustannusten ja tulojen erotus]]*$O$1</f>
        <v>725224.53409143526</v>
      </c>
    </row>
    <row r="203" spans="1:15" x14ac:dyDescent="0.2">
      <c r="A203">
        <v>625</v>
      </c>
      <c r="B203" t="s">
        <v>205</v>
      </c>
      <c r="C203" s="64">
        <v>2991</v>
      </c>
      <c r="D203" s="65">
        <v>13249955.284014385</v>
      </c>
      <c r="E203" s="65">
        <v>29466.178082567636</v>
      </c>
      <c r="F203" s="65">
        <f>Taulukko13[[#This Row],[Siirtyvät sote- ja pela-kustannukset (TP21+TP22)]]+Taulukko13[[#This Row],[Siirtyvät verotuskustannukset]]</f>
        <v>13279421.462096952</v>
      </c>
      <c r="G203" s="64">
        <v>5877204.0339602139</v>
      </c>
      <c r="H203" s="64">
        <v>246139.1901500622</v>
      </c>
      <c r="I203" s="64">
        <v>6265018.1800000006</v>
      </c>
      <c r="J203" s="64">
        <v>1280222.9930144721</v>
      </c>
      <c r="K203" s="64">
        <v>-783343.37637360126</v>
      </c>
      <c r="L203" s="64">
        <v>270595.63612421183</v>
      </c>
      <c r="M203" s="65">
        <f>G203+H203+J203+I203-K203+Taulukko13[[#This Row],[Jälkikäteistarkistuksesta aiheutuva valtionosuuden lisäsiirto]]</f>
        <v>14722523.409622563</v>
      </c>
      <c r="N203" s="69">
        <f>Taulukko13[[#This Row],[Siirtyvät kustannukset yhteensä]]-Taulukko13[[#This Row],[Siirtyvät tulot yhteensä]]</f>
        <v>-1443101.9475256111</v>
      </c>
      <c r="O203" s="179">
        <f>Taulukko13[[#This Row],[Siirtyvien kustannusten ja tulojen erotus]]*$O$1</f>
        <v>865861.1685153665</v>
      </c>
    </row>
    <row r="204" spans="1:15" x14ac:dyDescent="0.2">
      <c r="A204">
        <v>626</v>
      </c>
      <c r="B204" t="s">
        <v>206</v>
      </c>
      <c r="C204" s="64">
        <v>4835</v>
      </c>
      <c r="D204" s="65">
        <v>29454008.494172167</v>
      </c>
      <c r="E204" s="65">
        <v>43792.271088595626</v>
      </c>
      <c r="F204" s="65">
        <f>Taulukko13[[#This Row],[Siirtyvät sote- ja pela-kustannukset (TP21+TP22)]]+Taulukko13[[#This Row],[Siirtyvät verotuskustannukset]]</f>
        <v>29497800.765260763</v>
      </c>
      <c r="G204" s="64">
        <v>15018607.600164548</v>
      </c>
      <c r="H204" s="64">
        <v>1005988.1903280541</v>
      </c>
      <c r="I204" s="64">
        <v>8670813.7300000004</v>
      </c>
      <c r="J204" s="64">
        <v>2245316.3125744998</v>
      </c>
      <c r="K204" s="64">
        <v>-767792.05750596104</v>
      </c>
      <c r="L204" s="64">
        <v>437422.23358761758</v>
      </c>
      <c r="M204" s="65">
        <f>G204+H204+J204+I204-K204+Taulukko13[[#This Row],[Jälkikäteistarkistuksesta aiheutuva valtionosuuden lisäsiirto]]</f>
        <v>28145940.124160681</v>
      </c>
      <c r="N204" s="69">
        <f>Taulukko13[[#This Row],[Siirtyvät kustannukset yhteensä]]-Taulukko13[[#This Row],[Siirtyvät tulot yhteensä]]</f>
        <v>1351860.6411000825</v>
      </c>
      <c r="O204" s="179">
        <f>Taulukko13[[#This Row],[Siirtyvien kustannusten ja tulojen erotus]]*$O$1</f>
        <v>-811116.38466004934</v>
      </c>
    </row>
    <row r="205" spans="1:15" x14ac:dyDescent="0.2">
      <c r="A205">
        <v>630</v>
      </c>
      <c r="B205" t="s">
        <v>207</v>
      </c>
      <c r="C205" s="64">
        <v>1635</v>
      </c>
      <c r="D205" s="65">
        <v>7509336.9626466231</v>
      </c>
      <c r="E205" s="65">
        <v>13573.610989719366</v>
      </c>
      <c r="F205" s="65">
        <f>Taulukko13[[#This Row],[Siirtyvät sote- ja pela-kustannukset (TP21+TP22)]]+Taulukko13[[#This Row],[Siirtyvät verotuskustannukset]]</f>
        <v>7522910.5736363428</v>
      </c>
      <c r="G205" s="64">
        <v>2567881.6474903533</v>
      </c>
      <c r="H205" s="64">
        <v>297985.43045925826</v>
      </c>
      <c r="I205" s="64">
        <v>2701382.76</v>
      </c>
      <c r="J205" s="64">
        <v>671233.53144408658</v>
      </c>
      <c r="K205" s="64">
        <v>-781337.55069369671</v>
      </c>
      <c r="L205" s="64">
        <v>147918.37681814987</v>
      </c>
      <c r="M205" s="65">
        <f>G205+H205+J205+I205-K205+Taulukko13[[#This Row],[Jälkikäteistarkistuksesta aiheutuva valtionosuuden lisäsiirto]]</f>
        <v>7167739.2969055446</v>
      </c>
      <c r="N205" s="69">
        <f>Taulukko13[[#This Row],[Siirtyvät kustannukset yhteensä]]-Taulukko13[[#This Row],[Siirtyvät tulot yhteensä]]</f>
        <v>355171.27673079818</v>
      </c>
      <c r="O205" s="179">
        <f>Taulukko13[[#This Row],[Siirtyvien kustannusten ja tulojen erotus]]*$O$1</f>
        <v>-213102.76603847888</v>
      </c>
    </row>
    <row r="206" spans="1:15" x14ac:dyDescent="0.2">
      <c r="A206">
        <v>631</v>
      </c>
      <c r="B206" t="s">
        <v>208</v>
      </c>
      <c r="C206" s="64">
        <v>1963</v>
      </c>
      <c r="D206" s="65">
        <v>7710651.3033166723</v>
      </c>
      <c r="E206" s="65">
        <v>19820.412400412464</v>
      </c>
      <c r="F206" s="65">
        <f>Taulukko13[[#This Row],[Siirtyvät sote- ja pela-kustannukset (TP21+TP22)]]+Taulukko13[[#This Row],[Siirtyvät verotuskustannukset]]</f>
        <v>7730471.7157170847</v>
      </c>
      <c r="G206" s="64">
        <v>2302996.955077054</v>
      </c>
      <c r="H206" s="64">
        <v>173197.43000468169</v>
      </c>
      <c r="I206" s="64">
        <v>4206529.8600000003</v>
      </c>
      <c r="J206" s="64">
        <v>820217.04998828121</v>
      </c>
      <c r="K206" s="64">
        <v>-286514.08549581718</v>
      </c>
      <c r="L206" s="64">
        <v>177592.52213702031</v>
      </c>
      <c r="M206" s="65">
        <f>G206+H206+J206+I206-K206+Taulukko13[[#This Row],[Jälkikäteistarkistuksesta aiheutuva valtionosuuden lisäsiirto]]</f>
        <v>7967047.9027028549</v>
      </c>
      <c r="N206" s="69">
        <f>Taulukko13[[#This Row],[Siirtyvät kustannukset yhteensä]]-Taulukko13[[#This Row],[Siirtyvät tulot yhteensä]]</f>
        <v>-236576.18698577024</v>
      </c>
      <c r="O206" s="179">
        <f>Taulukko13[[#This Row],[Siirtyvien kustannusten ja tulojen erotus]]*$O$1</f>
        <v>141945.71219146211</v>
      </c>
    </row>
    <row r="207" spans="1:15" x14ac:dyDescent="0.2">
      <c r="A207">
        <v>635</v>
      </c>
      <c r="B207" t="s">
        <v>209</v>
      </c>
      <c r="C207" s="64">
        <v>6347</v>
      </c>
      <c r="D207" s="65">
        <v>28279300.74008527</v>
      </c>
      <c r="E207" s="65">
        <v>57860.564122070944</v>
      </c>
      <c r="F207" s="65">
        <f>Taulukko13[[#This Row],[Siirtyvät sote- ja pela-kustannukset (TP21+TP22)]]+Taulukko13[[#This Row],[Siirtyvät verotuskustannukset]]</f>
        <v>28337161.30420734</v>
      </c>
      <c r="G207" s="64">
        <v>9907953.044198893</v>
      </c>
      <c r="H207" s="64">
        <v>594208.28059348138</v>
      </c>
      <c r="I207" s="64">
        <v>12191271.99</v>
      </c>
      <c r="J207" s="64">
        <v>2962245.4851803533</v>
      </c>
      <c r="K207" s="64">
        <v>-1915037.0663847493</v>
      </c>
      <c r="L207" s="64">
        <v>574212.80591119104</v>
      </c>
      <c r="M207" s="65">
        <f>G207+H207+J207+I207-K207+Taulukko13[[#This Row],[Jälkikäteistarkistuksesta aiheutuva valtionosuuden lisäsiirto]]</f>
        <v>28144928.672268666</v>
      </c>
      <c r="N207" s="69">
        <f>Taulukko13[[#This Row],[Siirtyvät kustannukset yhteensä]]-Taulukko13[[#This Row],[Siirtyvät tulot yhteensä]]</f>
        <v>192232.63193867356</v>
      </c>
      <c r="O207" s="179">
        <f>Taulukko13[[#This Row],[Siirtyvien kustannusten ja tulojen erotus]]*$O$1</f>
        <v>-115339.57916320411</v>
      </c>
    </row>
    <row r="208" spans="1:15" x14ac:dyDescent="0.2">
      <c r="A208">
        <v>636</v>
      </c>
      <c r="B208" t="s">
        <v>210</v>
      </c>
      <c r="C208" s="64">
        <v>8154</v>
      </c>
      <c r="D208" s="65">
        <v>30904650.648298539</v>
      </c>
      <c r="E208" s="65">
        <v>69711.325687682416</v>
      </c>
      <c r="F208" s="65">
        <f>Taulukko13[[#This Row],[Siirtyvät sote- ja pela-kustannukset (TP21+TP22)]]+Taulukko13[[#This Row],[Siirtyvät verotuskustannukset]]</f>
        <v>30974361.973986223</v>
      </c>
      <c r="G208" s="64">
        <v>9326091.5804705322</v>
      </c>
      <c r="H208" s="64">
        <v>926591.11835239339</v>
      </c>
      <c r="I208" s="64">
        <v>14477558.370000001</v>
      </c>
      <c r="J208" s="64">
        <v>3814395.3211643533</v>
      </c>
      <c r="K208" s="64">
        <v>-2917441.8741567107</v>
      </c>
      <c r="L208" s="64">
        <v>737692.01503069978</v>
      </c>
      <c r="M208" s="65">
        <f>G208+H208+J208+I208-K208+Taulukko13[[#This Row],[Jälkikäteistarkistuksesta aiheutuva valtionosuuden lisäsiirto]]</f>
        <v>32199770.279174689</v>
      </c>
      <c r="N208" s="69">
        <f>Taulukko13[[#This Row],[Siirtyvät kustannukset yhteensä]]-Taulukko13[[#This Row],[Siirtyvät tulot yhteensä]]</f>
        <v>-1225408.3051884659</v>
      </c>
      <c r="O208" s="179">
        <f>Taulukko13[[#This Row],[Siirtyvien kustannusten ja tulojen erotus]]*$O$1</f>
        <v>735244.98311307933</v>
      </c>
    </row>
    <row r="209" spans="1:15" x14ac:dyDescent="0.2">
      <c r="A209">
        <v>638</v>
      </c>
      <c r="B209" t="s">
        <v>211</v>
      </c>
      <c r="C209" s="64">
        <v>51232</v>
      </c>
      <c r="D209" s="65">
        <v>181154619.67635214</v>
      </c>
      <c r="E209" s="65">
        <v>722400.63434325031</v>
      </c>
      <c r="F209" s="65">
        <f>Taulukko13[[#This Row],[Siirtyvät sote- ja pela-kustannukset (TP21+TP22)]]+Taulukko13[[#This Row],[Siirtyvät verotuskustannukset]]</f>
        <v>181877020.31069538</v>
      </c>
      <c r="G209" s="64">
        <v>37173647.506630346</v>
      </c>
      <c r="H209" s="64">
        <v>21830911.242562644</v>
      </c>
      <c r="I209" s="64">
        <v>137798349.16999999</v>
      </c>
      <c r="J209" s="64">
        <v>16740874.265005462</v>
      </c>
      <c r="K209" s="64">
        <v>12107867.429783911</v>
      </c>
      <c r="L209" s="64">
        <v>4634956.7468791772</v>
      </c>
      <c r="M209" s="65">
        <f>G209+H209+J209+I209-K209+Taulukko13[[#This Row],[Jälkikäteistarkistuksesta aiheutuva valtionosuuden lisäsiirto]]</f>
        <v>206070871.50129372</v>
      </c>
      <c r="N209" s="69">
        <f>Taulukko13[[#This Row],[Siirtyvät kustannukset yhteensä]]-Taulukko13[[#This Row],[Siirtyvät tulot yhteensä]]</f>
        <v>-24193851.190598339</v>
      </c>
      <c r="O209" s="179">
        <f>Taulukko13[[#This Row],[Siirtyvien kustannusten ja tulojen erotus]]*$O$1</f>
        <v>14516310.714359</v>
      </c>
    </row>
    <row r="210" spans="1:15" x14ac:dyDescent="0.2">
      <c r="A210">
        <v>678</v>
      </c>
      <c r="B210" t="s">
        <v>212</v>
      </c>
      <c r="C210" s="64">
        <v>24073</v>
      </c>
      <c r="D210" s="65">
        <v>103923191.41262215</v>
      </c>
      <c r="E210" s="65">
        <v>248171.62256732272</v>
      </c>
      <c r="F210" s="65">
        <f>Taulukko13[[#This Row],[Siirtyvät sote- ja pela-kustannukset (TP21+TP22)]]+Taulukko13[[#This Row],[Siirtyvät verotuskustannukset]]</f>
        <v>104171363.03518948</v>
      </c>
      <c r="G210" s="64">
        <v>38276031.584333628</v>
      </c>
      <c r="H210" s="64">
        <v>1740048.488399866</v>
      </c>
      <c r="I210" s="64">
        <v>53098569.700000003</v>
      </c>
      <c r="J210" s="64">
        <v>8060514.7424046192</v>
      </c>
      <c r="K210" s="64">
        <v>-3335255.3677279213</v>
      </c>
      <c r="L210" s="64">
        <v>2177883.2325035608</v>
      </c>
      <c r="M210" s="65">
        <f>G210+H210+J210+I210-K210+Taulukko13[[#This Row],[Jälkikäteistarkistuksesta aiheutuva valtionosuuden lisäsiirto]]</f>
        <v>106688303.1153696</v>
      </c>
      <c r="N210" s="69">
        <f>Taulukko13[[#This Row],[Siirtyvät kustannukset yhteensä]]-Taulukko13[[#This Row],[Siirtyvät tulot yhteensä]]</f>
        <v>-2516940.0801801234</v>
      </c>
      <c r="O210" s="179">
        <f>Taulukko13[[#This Row],[Siirtyvien kustannusten ja tulojen erotus]]*$O$1</f>
        <v>1510164.0481080736</v>
      </c>
    </row>
    <row r="211" spans="1:15" x14ac:dyDescent="0.2">
      <c r="A211">
        <v>680</v>
      </c>
      <c r="B211" t="s">
        <v>213</v>
      </c>
      <c r="C211" s="64">
        <v>24942</v>
      </c>
      <c r="D211" s="65">
        <v>92730721.098995551</v>
      </c>
      <c r="E211" s="65">
        <v>288726.97660242859</v>
      </c>
      <c r="F211" s="65">
        <f>Taulukko13[[#This Row],[Siirtyvät sote- ja pela-kustannukset (TP21+TP22)]]+Taulukko13[[#This Row],[Siirtyvät verotuskustannukset]]</f>
        <v>93019448.075597987</v>
      </c>
      <c r="G211" s="64">
        <v>22934337.664371021</v>
      </c>
      <c r="H211" s="64">
        <v>2978719.8198700501</v>
      </c>
      <c r="I211" s="64">
        <v>60821436.969999999</v>
      </c>
      <c r="J211" s="64">
        <v>7863663.1266130982</v>
      </c>
      <c r="K211" s="64">
        <v>2528633.3776420504</v>
      </c>
      <c r="L211" s="64">
        <v>2256501.6236075195</v>
      </c>
      <c r="M211" s="65">
        <f>G211+H211+J211+I211-K211+Taulukko13[[#This Row],[Jälkikäteistarkistuksesta aiheutuva valtionosuuden lisäsiirto]]</f>
        <v>94326025.826819643</v>
      </c>
      <c r="N211" s="69">
        <f>Taulukko13[[#This Row],[Siirtyvät kustannukset yhteensä]]-Taulukko13[[#This Row],[Siirtyvät tulot yhteensä]]</f>
        <v>-1306577.7512216568</v>
      </c>
      <c r="O211" s="179">
        <f>Taulukko13[[#This Row],[Siirtyvien kustannusten ja tulojen erotus]]*$O$1</f>
        <v>783946.65073299396</v>
      </c>
    </row>
    <row r="212" spans="1:15" x14ac:dyDescent="0.2">
      <c r="A212">
        <v>681</v>
      </c>
      <c r="B212" t="s">
        <v>214</v>
      </c>
      <c r="C212" s="64">
        <v>3308</v>
      </c>
      <c r="D212" s="65">
        <v>16113626.702844553</v>
      </c>
      <c r="E212" s="65">
        <v>26960.446831416841</v>
      </c>
      <c r="F212" s="65">
        <f>Taulukko13[[#This Row],[Siirtyvät sote- ja pela-kustannukset (TP21+TP22)]]+Taulukko13[[#This Row],[Siirtyvät verotuskustannukset]]</f>
        <v>16140587.149675969</v>
      </c>
      <c r="G212" s="64">
        <v>7036898.8885235731</v>
      </c>
      <c r="H212" s="64">
        <v>578608.75504685333</v>
      </c>
      <c r="I212" s="64">
        <v>5378855.8199999994</v>
      </c>
      <c r="J212" s="64">
        <v>1819370.8429829716</v>
      </c>
      <c r="K212" s="64">
        <v>-1586587.9101265173</v>
      </c>
      <c r="L212" s="64">
        <v>299274.61193543719</v>
      </c>
      <c r="M212" s="65">
        <f>G212+H212+J212+I212-K212+Taulukko13[[#This Row],[Jälkikäteistarkistuksesta aiheutuva valtionosuuden lisäsiirto]]</f>
        <v>16699596.828615351</v>
      </c>
      <c r="N212" s="69">
        <f>Taulukko13[[#This Row],[Siirtyvät kustannukset yhteensä]]-Taulukko13[[#This Row],[Siirtyvät tulot yhteensä]]</f>
        <v>-559009.67893938161</v>
      </c>
      <c r="O212" s="179">
        <f>Taulukko13[[#This Row],[Siirtyvien kustannusten ja tulojen erotus]]*$O$1</f>
        <v>335405.80736362888</v>
      </c>
    </row>
    <row r="213" spans="1:15" x14ac:dyDescent="0.2">
      <c r="A213">
        <v>683</v>
      </c>
      <c r="B213" t="s">
        <v>215</v>
      </c>
      <c r="C213" s="64">
        <v>3618</v>
      </c>
      <c r="D213" s="65">
        <v>19040301.331224199</v>
      </c>
      <c r="E213" s="65">
        <v>24915.307982326063</v>
      </c>
      <c r="F213" s="65">
        <f>Taulukko13[[#This Row],[Siirtyvät sote- ja pela-kustannukset (TP21+TP22)]]+Taulukko13[[#This Row],[Siirtyvät verotuskustannukset]]</f>
        <v>19065216.639206525</v>
      </c>
      <c r="G213" s="64">
        <v>8775420.1829071194</v>
      </c>
      <c r="H213" s="64">
        <v>327711.8331146111</v>
      </c>
      <c r="I213" s="64">
        <v>5177837.3000000007</v>
      </c>
      <c r="J213" s="64">
        <v>1763660.2338358127</v>
      </c>
      <c r="K213" s="64">
        <v>-2477118.2924500187</v>
      </c>
      <c r="L213" s="64">
        <v>327320.2980599794</v>
      </c>
      <c r="M213" s="65">
        <f>G213+H213+J213+I213-K213+Taulukko13[[#This Row],[Jälkikäteistarkistuksesta aiheutuva valtionosuuden lisäsiirto]]</f>
        <v>18849068.140367541</v>
      </c>
      <c r="N213" s="69">
        <f>Taulukko13[[#This Row],[Siirtyvät kustannukset yhteensä]]-Taulukko13[[#This Row],[Siirtyvät tulot yhteensä]]</f>
        <v>216148.49883898348</v>
      </c>
      <c r="O213" s="179">
        <f>Taulukko13[[#This Row],[Siirtyvien kustannusten ja tulojen erotus]]*$O$1</f>
        <v>-129689.09930339006</v>
      </c>
    </row>
    <row r="214" spans="1:15" x14ac:dyDescent="0.2">
      <c r="A214">
        <v>684</v>
      </c>
      <c r="B214" t="s">
        <v>216</v>
      </c>
      <c r="C214" s="64">
        <v>38667</v>
      </c>
      <c r="D214" s="65">
        <v>158871066.60054088</v>
      </c>
      <c r="E214" s="65">
        <v>466004.23265523446</v>
      </c>
      <c r="F214" s="65">
        <f>Taulukko13[[#This Row],[Siirtyvät sote- ja pela-kustannukset (TP21+TP22)]]+Taulukko13[[#This Row],[Siirtyvät verotuskustannukset]]</f>
        <v>159337070.8331961</v>
      </c>
      <c r="G214" s="64">
        <v>41985502.121358238</v>
      </c>
      <c r="H214" s="64">
        <v>6022734.2660564799</v>
      </c>
      <c r="I214" s="64">
        <v>96950474.049999982</v>
      </c>
      <c r="J214" s="64">
        <v>16261367.994486528</v>
      </c>
      <c r="K214" s="64">
        <v>5930594.7938537607</v>
      </c>
      <c r="L214" s="64">
        <v>3498201.7592828143</v>
      </c>
      <c r="M214" s="65">
        <f>G214+H214+J214+I214-K214+Taulukko13[[#This Row],[Jälkikäteistarkistuksesta aiheutuva valtionosuuden lisäsiirto]]</f>
        <v>158787685.39733028</v>
      </c>
      <c r="N214" s="69">
        <f>Taulukko13[[#This Row],[Siirtyvät kustannukset yhteensä]]-Taulukko13[[#This Row],[Siirtyvät tulot yhteensä]]</f>
        <v>549385.43586581945</v>
      </c>
      <c r="O214" s="179">
        <f>Taulukko13[[#This Row],[Siirtyvien kustannusten ja tulojen erotus]]*$O$1</f>
        <v>-329631.26151949161</v>
      </c>
    </row>
    <row r="215" spans="1:15" x14ac:dyDescent="0.2">
      <c r="A215">
        <v>686</v>
      </c>
      <c r="B215" t="s">
        <v>217</v>
      </c>
      <c r="C215" s="64">
        <v>2964</v>
      </c>
      <c r="D215" s="65">
        <v>16459785.62214821</v>
      </c>
      <c r="E215" s="65">
        <v>24223.995242926969</v>
      </c>
      <c r="F215" s="65">
        <f>Taulukko13[[#This Row],[Siirtyvät sote- ja pela-kustannukset (TP21+TP22)]]+Taulukko13[[#This Row],[Siirtyvät verotuskustannukset]]</f>
        <v>16484009.617391137</v>
      </c>
      <c r="G215" s="64">
        <v>7513409.7793722413</v>
      </c>
      <c r="H215" s="64">
        <v>363029.52172764775</v>
      </c>
      <c r="I215" s="64">
        <v>4989759.8600000003</v>
      </c>
      <c r="J215" s="64">
        <v>1531343.4127541934</v>
      </c>
      <c r="K215" s="64">
        <v>-1516099.8308415459</v>
      </c>
      <c r="L215" s="64">
        <v>268152.9473327194</v>
      </c>
      <c r="M215" s="65">
        <f>G215+H215+J215+I215-K215+Taulukko13[[#This Row],[Jälkikäteistarkistuksesta aiheutuva valtionosuuden lisäsiirto]]</f>
        <v>16181795.352028346</v>
      </c>
      <c r="N215" s="69">
        <f>Taulukko13[[#This Row],[Siirtyvät kustannukset yhteensä]]-Taulukko13[[#This Row],[Siirtyvät tulot yhteensä]]</f>
        <v>302214.26536279172</v>
      </c>
      <c r="O215" s="179">
        <f>Taulukko13[[#This Row],[Siirtyvien kustannusten ja tulojen erotus]]*$O$1</f>
        <v>-181328.55921767498</v>
      </c>
    </row>
    <row r="216" spans="1:15" x14ac:dyDescent="0.2">
      <c r="A216">
        <v>687</v>
      </c>
      <c r="B216" t="s">
        <v>218</v>
      </c>
      <c r="C216" s="64">
        <v>1477</v>
      </c>
      <c r="D216" s="65">
        <v>9747884.7134381104</v>
      </c>
      <c r="E216" s="65">
        <v>12243.404941159853</v>
      </c>
      <c r="F216" s="65">
        <f>Taulukko13[[#This Row],[Siirtyvät sote- ja pela-kustannukset (TP21+TP22)]]+Taulukko13[[#This Row],[Siirtyvät verotuskustannukset]]</f>
        <v>9760128.1183792707</v>
      </c>
      <c r="G216" s="64">
        <v>5421524.6657568729</v>
      </c>
      <c r="H216" s="64">
        <v>648982.05764733837</v>
      </c>
      <c r="I216" s="64">
        <v>2056449.7799999998</v>
      </c>
      <c r="J216" s="64">
        <v>879098.11198731256</v>
      </c>
      <c r="K216" s="64">
        <v>-755366.68603612704</v>
      </c>
      <c r="L216" s="64">
        <v>133624.12389015741</v>
      </c>
      <c r="M216" s="65">
        <f>G216+H216+J216+I216-K216+Taulukko13[[#This Row],[Jälkikäteistarkistuksesta aiheutuva valtionosuuden lisäsiirto]]</f>
        <v>9895045.4253178071</v>
      </c>
      <c r="N216" s="69">
        <f>Taulukko13[[#This Row],[Siirtyvät kustannukset yhteensä]]-Taulukko13[[#This Row],[Siirtyvät tulot yhteensä]]</f>
        <v>-134917.30693853647</v>
      </c>
      <c r="O216" s="179">
        <f>Taulukko13[[#This Row],[Siirtyvien kustannusten ja tulojen erotus]]*$O$1</f>
        <v>80950.384163121867</v>
      </c>
    </row>
    <row r="217" spans="1:15" x14ac:dyDescent="0.2">
      <c r="A217">
        <v>689</v>
      </c>
      <c r="B217" t="s">
        <v>219</v>
      </c>
      <c r="C217" s="64">
        <v>3093</v>
      </c>
      <c r="D217" s="65">
        <v>16254165.063054603</v>
      </c>
      <c r="E217" s="65">
        <v>32917.743715329278</v>
      </c>
      <c r="F217" s="65">
        <f>Taulukko13[[#This Row],[Siirtyvät sote- ja pela-kustannukset (TP21+TP22)]]+Taulukko13[[#This Row],[Siirtyvät verotuskustannukset]]</f>
        <v>16287082.806769932</v>
      </c>
      <c r="G217" s="64">
        <v>9313506.5368163772</v>
      </c>
      <c r="H217" s="64">
        <v>1038773.2121173367</v>
      </c>
      <c r="I217" s="64">
        <v>6235078.4900000002</v>
      </c>
      <c r="J217" s="64">
        <v>1388679.8490936756</v>
      </c>
      <c r="K217" s="64">
        <v>-397648.51950906753</v>
      </c>
      <c r="L217" s="64">
        <v>279823.57155873859</v>
      </c>
      <c r="M217" s="65">
        <f>G217+H217+J217+I217-K217+Taulukko13[[#This Row],[Jälkikäteistarkistuksesta aiheutuva valtionosuuden lisäsiirto]]</f>
        <v>18653510.179095194</v>
      </c>
      <c r="N217" s="69">
        <f>Taulukko13[[#This Row],[Siirtyvät kustannukset yhteensä]]-Taulukko13[[#This Row],[Siirtyvät tulot yhteensä]]</f>
        <v>-2366427.3723252621</v>
      </c>
      <c r="O217" s="179">
        <f>Taulukko13[[#This Row],[Siirtyvien kustannusten ja tulojen erotus]]*$O$1</f>
        <v>1419856.4233951569</v>
      </c>
    </row>
    <row r="218" spans="1:15" x14ac:dyDescent="0.2">
      <c r="A218">
        <v>691</v>
      </c>
      <c r="B218" t="s">
        <v>220</v>
      </c>
      <c r="C218" s="64">
        <v>2636</v>
      </c>
      <c r="D218" s="65">
        <v>12709961.407711793</v>
      </c>
      <c r="E218" s="65">
        <v>19917.0618511498</v>
      </c>
      <c r="F218" s="65">
        <f>Taulukko13[[#This Row],[Siirtyvät sote- ja pela-kustannukset (TP21+TP22)]]+Taulukko13[[#This Row],[Siirtyvät verotuskustannukset]]</f>
        <v>12729878.469562942</v>
      </c>
      <c r="G218" s="64">
        <v>6043559.5534273703</v>
      </c>
      <c r="H218" s="64">
        <v>211587.80161184503</v>
      </c>
      <c r="I218" s="64">
        <v>4189496.1700000004</v>
      </c>
      <c r="J218" s="64">
        <v>1332837.7989863125</v>
      </c>
      <c r="K218" s="64">
        <v>-1613843.2320570813</v>
      </c>
      <c r="L218" s="64">
        <v>238478.802013849</v>
      </c>
      <c r="M218" s="65">
        <f>G218+H218+J218+I218-K218+Taulukko13[[#This Row],[Jälkikäteistarkistuksesta aiheutuva valtionosuuden lisäsiirto]]</f>
        <v>13629803.35809646</v>
      </c>
      <c r="N218" s="69">
        <f>Taulukko13[[#This Row],[Siirtyvät kustannukset yhteensä]]-Taulukko13[[#This Row],[Siirtyvät tulot yhteensä]]</f>
        <v>-899924.88853351772</v>
      </c>
      <c r="O218" s="179">
        <f>Taulukko13[[#This Row],[Siirtyvien kustannusten ja tulojen erotus]]*$O$1</f>
        <v>539954.93312011054</v>
      </c>
    </row>
    <row r="219" spans="1:15" x14ac:dyDescent="0.2">
      <c r="A219">
        <v>694</v>
      </c>
      <c r="B219" t="s">
        <v>221</v>
      </c>
      <c r="C219" s="64">
        <v>28349</v>
      </c>
      <c r="D219" s="65">
        <v>112388140.85162437</v>
      </c>
      <c r="E219" s="65">
        <v>327975.43961525435</v>
      </c>
      <c r="F219" s="65">
        <f>Taulukko13[[#This Row],[Siirtyvät sote- ja pela-kustannukset (TP21+TP22)]]+Taulukko13[[#This Row],[Siirtyvät verotuskustannukset]]</f>
        <v>112716116.29123962</v>
      </c>
      <c r="G219" s="64">
        <v>26898854.182596162</v>
      </c>
      <c r="H219" s="64">
        <v>4915215.2825446259</v>
      </c>
      <c r="I219" s="64">
        <v>67557695.689999998</v>
      </c>
      <c r="J219" s="64">
        <v>9809084.4329909515</v>
      </c>
      <c r="K219" s="64">
        <v>1491657.9496093022</v>
      </c>
      <c r="L219" s="64">
        <v>2564732.7611117624</v>
      </c>
      <c r="M219" s="65">
        <f>G219+H219+J219+I219-K219+Taulukko13[[#This Row],[Jälkikäteistarkistuksesta aiheutuva valtionosuuden lisäsiirto]]</f>
        <v>110253924.3996342</v>
      </c>
      <c r="N219" s="69">
        <f>Taulukko13[[#This Row],[Siirtyvät kustannukset yhteensä]]-Taulukko13[[#This Row],[Siirtyvät tulot yhteensä]]</f>
        <v>2462191.8916054219</v>
      </c>
      <c r="O219" s="179">
        <f>Taulukko13[[#This Row],[Siirtyvien kustannusten ja tulojen erotus]]*$O$1</f>
        <v>-1477315.1349632528</v>
      </c>
    </row>
    <row r="220" spans="1:15" x14ac:dyDescent="0.2">
      <c r="A220">
        <v>697</v>
      </c>
      <c r="B220" t="s">
        <v>222</v>
      </c>
      <c r="C220" s="64">
        <v>1174</v>
      </c>
      <c r="D220" s="65">
        <v>7926008.5839565536</v>
      </c>
      <c r="E220" s="65">
        <v>10384.046274772092</v>
      </c>
      <c r="F220" s="65">
        <f>Taulukko13[[#This Row],[Siirtyvät sote- ja pela-kustannukset (TP21+TP22)]]+Taulukko13[[#This Row],[Siirtyvät verotuskustannukset]]</f>
        <v>7936392.6302313255</v>
      </c>
      <c r="G220" s="64">
        <v>4152607.7908793921</v>
      </c>
      <c r="H220" s="64">
        <v>215756.20356001396</v>
      </c>
      <c r="I220" s="64">
        <v>2078812.1400000001</v>
      </c>
      <c r="J220" s="64">
        <v>680535.30398103537</v>
      </c>
      <c r="K220" s="64">
        <v>-486185.26227196644</v>
      </c>
      <c r="L220" s="64">
        <v>106211.72745229845</v>
      </c>
      <c r="M220" s="65">
        <f>G220+H220+J220+I220-K220+Taulukko13[[#This Row],[Jälkikäteistarkistuksesta aiheutuva valtionosuuden lisäsiirto]]</f>
        <v>7720108.4281447064</v>
      </c>
      <c r="N220" s="69">
        <f>Taulukko13[[#This Row],[Siirtyvät kustannukset yhteensä]]-Taulukko13[[#This Row],[Siirtyvät tulot yhteensä]]</f>
        <v>216284.2020866191</v>
      </c>
      <c r="O220" s="179">
        <f>Taulukko13[[#This Row],[Siirtyvien kustannusten ja tulojen erotus]]*$O$1</f>
        <v>-129770.52125197143</v>
      </c>
    </row>
    <row r="221" spans="1:15" x14ac:dyDescent="0.2">
      <c r="A221">
        <v>698</v>
      </c>
      <c r="B221" t="s">
        <v>223</v>
      </c>
      <c r="C221" s="64">
        <v>64535</v>
      </c>
      <c r="D221" s="65">
        <v>260216573.6091443</v>
      </c>
      <c r="E221" s="65">
        <v>656336.02150330623</v>
      </c>
      <c r="F221" s="65">
        <f>Taulukko13[[#This Row],[Siirtyvät sote- ja pela-kustannukset (TP21+TP22)]]+Taulukko13[[#This Row],[Siirtyvät verotuskustannukset]]</f>
        <v>260872909.6306476</v>
      </c>
      <c r="G221" s="64">
        <v>49434497.50592415</v>
      </c>
      <c r="H221" s="64">
        <v>6052586.522230003</v>
      </c>
      <c r="I221" s="64">
        <v>138978340.51999998</v>
      </c>
      <c r="J221" s="64">
        <v>22237896.846971843</v>
      </c>
      <c r="K221" s="64">
        <v>-8031839.4791375445</v>
      </c>
      <c r="L221" s="64">
        <v>5838478.5614429982</v>
      </c>
      <c r="M221" s="65">
        <f>G221+H221+J221+I221-K221+Taulukko13[[#This Row],[Jälkikäteistarkistuksesta aiheutuva valtionosuuden lisäsiirto]]</f>
        <v>230573639.43570653</v>
      </c>
      <c r="N221" s="69">
        <f>Taulukko13[[#This Row],[Siirtyvät kustannukset yhteensä]]-Taulukko13[[#This Row],[Siirtyvät tulot yhteensä]]</f>
        <v>30299270.194941074</v>
      </c>
      <c r="O221" s="179">
        <f>Taulukko13[[#This Row],[Siirtyvien kustannusten ja tulojen erotus]]*$O$1</f>
        <v>-18179562.116964642</v>
      </c>
    </row>
    <row r="222" spans="1:15" x14ac:dyDescent="0.2">
      <c r="A222">
        <v>700</v>
      </c>
      <c r="B222" t="s">
        <v>224</v>
      </c>
      <c r="C222" s="64">
        <v>4842</v>
      </c>
      <c r="D222" s="65">
        <v>23099212.11182614</v>
      </c>
      <c r="E222" s="65">
        <v>52341.251890109168</v>
      </c>
      <c r="F222" s="65">
        <f>Taulukko13[[#This Row],[Siirtyvät sote- ja pela-kustannukset (TP21+TP22)]]+Taulukko13[[#This Row],[Siirtyvät verotuskustannukset]]</f>
        <v>23151553.363716248</v>
      </c>
      <c r="G222" s="64">
        <v>9685924.8360234909</v>
      </c>
      <c r="H222" s="64">
        <v>742065.78987697768</v>
      </c>
      <c r="I222" s="64">
        <v>10823809.059999999</v>
      </c>
      <c r="J222" s="64">
        <v>1942140.7148067739</v>
      </c>
      <c r="K222" s="64">
        <v>-48849.675332455372</v>
      </c>
      <c r="L222" s="64">
        <v>438055.52327430074</v>
      </c>
      <c r="M222" s="65">
        <f>G222+H222+J222+I222-K222+Taulukko13[[#This Row],[Jälkikäteistarkistuksesta aiheutuva valtionosuuden lisäsiirto]]</f>
        <v>23680845.599314</v>
      </c>
      <c r="N222" s="69">
        <f>Taulukko13[[#This Row],[Siirtyvät kustannukset yhteensä]]-Taulukko13[[#This Row],[Siirtyvät tulot yhteensä]]</f>
        <v>-529292.23559775203</v>
      </c>
      <c r="O222" s="179">
        <f>Taulukko13[[#This Row],[Siirtyvien kustannusten ja tulojen erotus]]*$O$1</f>
        <v>317575.34135865117</v>
      </c>
    </row>
    <row r="223" spans="1:15" x14ac:dyDescent="0.2">
      <c r="A223">
        <v>702</v>
      </c>
      <c r="B223" t="s">
        <v>225</v>
      </c>
      <c r="C223" s="64">
        <v>4114</v>
      </c>
      <c r="D223" s="65">
        <v>21080479.921678074</v>
      </c>
      <c r="E223" s="65">
        <v>35786.810540095212</v>
      </c>
      <c r="F223" s="65">
        <f>Taulukko13[[#This Row],[Siirtyvät sote- ja pela-kustannukset (TP21+TP22)]]+Taulukko13[[#This Row],[Siirtyvät verotuskustannukset]]</f>
        <v>21116266.732218169</v>
      </c>
      <c r="G223" s="64">
        <v>10275101.464197889</v>
      </c>
      <c r="H223" s="64">
        <v>735037.64620253211</v>
      </c>
      <c r="I223" s="64">
        <v>7172793.3099999996</v>
      </c>
      <c r="J223" s="64">
        <v>2093778.3213161076</v>
      </c>
      <c r="K223" s="64">
        <v>-1518990.283383619</v>
      </c>
      <c r="L223" s="64">
        <v>372193.39585924684</v>
      </c>
      <c r="M223" s="65">
        <f>G223+H223+J223+I223-K223+Taulukko13[[#This Row],[Jälkikäteistarkistuksesta aiheutuva valtionosuuden lisäsiirto]]</f>
        <v>22167894.420959394</v>
      </c>
      <c r="N223" s="69">
        <f>Taulukko13[[#This Row],[Siirtyvät kustannukset yhteensä]]-Taulukko13[[#This Row],[Siirtyvät tulot yhteensä]]</f>
        <v>-1051627.6887412257</v>
      </c>
      <c r="O223" s="179">
        <f>Taulukko13[[#This Row],[Siirtyvien kustannusten ja tulojen erotus]]*$O$1</f>
        <v>630976.61324473529</v>
      </c>
    </row>
    <row r="224" spans="1:15" x14ac:dyDescent="0.2">
      <c r="A224">
        <v>704</v>
      </c>
      <c r="B224" t="s">
        <v>226</v>
      </c>
      <c r="C224" s="64">
        <v>6428</v>
      </c>
      <c r="D224" s="65">
        <v>19090998.533542853</v>
      </c>
      <c r="E224" s="65">
        <v>73229.770141773843</v>
      </c>
      <c r="F224" s="65">
        <f>Taulukko13[[#This Row],[Siirtyvät sote- ja pela-kustannukset (TP21+TP22)]]+Taulukko13[[#This Row],[Siirtyvät verotuskustannukset]]</f>
        <v>19164228.303684626</v>
      </c>
      <c r="G224" s="64">
        <v>2580783.2563337493</v>
      </c>
      <c r="H224" s="64">
        <v>508782.04978208954</v>
      </c>
      <c r="I224" s="64">
        <v>15672840.02</v>
      </c>
      <c r="J224" s="64">
        <v>2008451.1690571911</v>
      </c>
      <c r="K224" s="64">
        <v>657607.66705602698</v>
      </c>
      <c r="L224" s="64">
        <v>581540.87228566816</v>
      </c>
      <c r="M224" s="65">
        <f>G224+H224+J224+I224-K224+Taulukko13[[#This Row],[Jälkikäteistarkistuksesta aiheutuva valtionosuuden lisäsiirto]]</f>
        <v>20694789.70040267</v>
      </c>
      <c r="N224" s="69">
        <f>Taulukko13[[#This Row],[Siirtyvät kustannukset yhteensä]]-Taulukko13[[#This Row],[Siirtyvät tulot yhteensä]]</f>
        <v>-1530561.3967180438</v>
      </c>
      <c r="O224" s="179">
        <f>Taulukko13[[#This Row],[Siirtyvien kustannusten ja tulojen erotus]]*$O$1</f>
        <v>918336.83803082607</v>
      </c>
    </row>
    <row r="225" spans="1:15" x14ac:dyDescent="0.2">
      <c r="A225">
        <v>707</v>
      </c>
      <c r="B225" t="s">
        <v>227</v>
      </c>
      <c r="C225" s="64">
        <v>1960</v>
      </c>
      <c r="D225" s="65">
        <v>12159807.32882688</v>
      </c>
      <c r="E225" s="65">
        <v>13659.818346581542</v>
      </c>
      <c r="F225" s="65">
        <f>Taulukko13[[#This Row],[Siirtyvät sote- ja pela-kustannukset (TP21+TP22)]]+Taulukko13[[#This Row],[Siirtyvät verotuskustannukset]]</f>
        <v>12173467.147173462</v>
      </c>
      <c r="G225" s="64">
        <v>5931788.7095997054</v>
      </c>
      <c r="H225" s="64">
        <v>236482.45691308525</v>
      </c>
      <c r="I225" s="64">
        <v>2781935.02</v>
      </c>
      <c r="J225" s="64">
        <v>1205459.2118356642</v>
      </c>
      <c r="K225" s="64">
        <v>-1485537.5565142205</v>
      </c>
      <c r="L225" s="64">
        <v>177321.11227129895</v>
      </c>
      <c r="M225" s="65">
        <f>G225+H225+J225+I225-K225+Taulukko13[[#This Row],[Jälkikäteistarkistuksesta aiheutuva valtionosuuden lisäsiirto]]</f>
        <v>11818524.067133974</v>
      </c>
      <c r="N225" s="69">
        <f>Taulukko13[[#This Row],[Siirtyvät kustannukset yhteensä]]-Taulukko13[[#This Row],[Siirtyvät tulot yhteensä]]</f>
        <v>354943.08003948815</v>
      </c>
      <c r="O225" s="179">
        <f>Taulukko13[[#This Row],[Siirtyvien kustannusten ja tulojen erotus]]*$O$1</f>
        <v>-212965.84802369284</v>
      </c>
    </row>
    <row r="226" spans="1:15" x14ac:dyDescent="0.2">
      <c r="A226">
        <v>710</v>
      </c>
      <c r="B226" t="s">
        <v>228</v>
      </c>
      <c r="C226" s="64">
        <v>27306</v>
      </c>
      <c r="D226" s="65">
        <v>116223160.68917716</v>
      </c>
      <c r="E226" s="65">
        <v>278893.7944315403</v>
      </c>
      <c r="F226" s="65">
        <f>Taulukko13[[#This Row],[Siirtyvät sote- ja pela-kustannukset (TP21+TP22)]]+Taulukko13[[#This Row],[Siirtyvät verotuskustannukset]]</f>
        <v>116502054.48360869</v>
      </c>
      <c r="G226" s="64">
        <v>33733549.16938936</v>
      </c>
      <c r="H226" s="64">
        <v>1841151.866447818</v>
      </c>
      <c r="I226" s="64">
        <v>59786161.319999993</v>
      </c>
      <c r="J226" s="64">
        <v>11238983.18497142</v>
      </c>
      <c r="K226" s="64">
        <v>-3504934.5039023496</v>
      </c>
      <c r="L226" s="64">
        <v>2470372.5977959638</v>
      </c>
      <c r="M226" s="65">
        <f>G226+H226+J226+I226-K226+Taulukko13[[#This Row],[Jälkikäteistarkistuksesta aiheutuva valtionosuuden lisäsiirto]]</f>
        <v>112575152.6425069</v>
      </c>
      <c r="N226" s="69">
        <f>Taulukko13[[#This Row],[Siirtyvät kustannukset yhteensä]]-Taulukko13[[#This Row],[Siirtyvät tulot yhteensä]]</f>
        <v>3926901.8411017954</v>
      </c>
      <c r="O226" s="179">
        <f>Taulukko13[[#This Row],[Siirtyvien kustannusten ja tulojen erotus]]*$O$1</f>
        <v>-2356141.1046610768</v>
      </c>
    </row>
    <row r="227" spans="1:15" x14ac:dyDescent="0.2">
      <c r="A227">
        <v>729</v>
      </c>
      <c r="B227" t="s">
        <v>229</v>
      </c>
      <c r="C227" s="64">
        <v>8975</v>
      </c>
      <c r="D227" s="65">
        <v>44840889.859377153</v>
      </c>
      <c r="E227" s="65">
        <v>70991.03439224411</v>
      </c>
      <c r="F227" s="65">
        <f>Taulukko13[[#This Row],[Siirtyvät sote- ja pela-kustannukset (TP21+TP22)]]+Taulukko13[[#This Row],[Siirtyvät verotuskustannukset]]</f>
        <v>44911880.893769398</v>
      </c>
      <c r="G227" s="64">
        <v>18514189.290161975</v>
      </c>
      <c r="H227" s="64">
        <v>988243.65564258094</v>
      </c>
      <c r="I227" s="64">
        <v>14698683.760000002</v>
      </c>
      <c r="J227" s="64">
        <v>4415364.0011076359</v>
      </c>
      <c r="K227" s="64">
        <v>-4636943.4979972495</v>
      </c>
      <c r="L227" s="64">
        <v>811967.84828311636</v>
      </c>
      <c r="M227" s="65">
        <f>G227+H227+J227+I227-K227+Taulukko13[[#This Row],[Jälkikäteistarkistuksesta aiheutuva valtionosuuden lisäsiirto]]</f>
        <v>44065392.053192556</v>
      </c>
      <c r="N227" s="69">
        <f>Taulukko13[[#This Row],[Siirtyvät kustannukset yhteensä]]-Taulukko13[[#This Row],[Siirtyvät tulot yhteensä]]</f>
        <v>846488.84057684243</v>
      </c>
      <c r="O227" s="179">
        <f>Taulukko13[[#This Row],[Siirtyvien kustannusten ja tulojen erotus]]*$O$1</f>
        <v>-507893.30434610532</v>
      </c>
    </row>
    <row r="228" spans="1:15" x14ac:dyDescent="0.2">
      <c r="A228">
        <v>732</v>
      </c>
      <c r="B228" t="s">
        <v>230</v>
      </c>
      <c r="C228" s="64">
        <v>3336</v>
      </c>
      <c r="D228" s="65">
        <v>23772437.644738808</v>
      </c>
      <c r="E228" s="65">
        <v>28431.685853267871</v>
      </c>
      <c r="F228" s="65">
        <f>Taulukko13[[#This Row],[Siirtyvät sote- ja pela-kustannukset (TP21+TP22)]]+Taulukko13[[#This Row],[Siirtyvät verotuskustannukset]]</f>
        <v>23800869.330592077</v>
      </c>
      <c r="G228" s="64">
        <v>12757710.888910841</v>
      </c>
      <c r="H228" s="64">
        <v>515979.4105436455</v>
      </c>
      <c r="I228" s="64">
        <v>5766585.6499999994</v>
      </c>
      <c r="J228" s="64">
        <v>1742627.8073291911</v>
      </c>
      <c r="K228" s="64">
        <v>-1531275.2830452253</v>
      </c>
      <c r="L228" s="64">
        <v>301807.77068217006</v>
      </c>
      <c r="M228" s="65">
        <f>G228+H228+J228+I228-K228+Taulukko13[[#This Row],[Jälkikäteistarkistuksesta aiheutuva valtionosuuden lisäsiirto]]</f>
        <v>22615986.810511071</v>
      </c>
      <c r="N228" s="69">
        <f>Taulukko13[[#This Row],[Siirtyvät kustannukset yhteensä]]-Taulukko13[[#This Row],[Siirtyvät tulot yhteensä]]</f>
        <v>1184882.520081006</v>
      </c>
      <c r="O228" s="179">
        <f>Taulukko13[[#This Row],[Siirtyvien kustannusten ja tulojen erotus]]*$O$1</f>
        <v>-710929.51204860338</v>
      </c>
    </row>
    <row r="229" spans="1:15" x14ac:dyDescent="0.2">
      <c r="A229">
        <v>734</v>
      </c>
      <c r="B229" t="s">
        <v>231</v>
      </c>
      <c r="C229" s="64">
        <v>50933</v>
      </c>
      <c r="D229" s="65">
        <v>216470192.45576102</v>
      </c>
      <c r="E229" s="65">
        <v>502049.75489203719</v>
      </c>
      <c r="F229" s="65">
        <f>Taulukko13[[#This Row],[Siirtyvät sote- ja pela-kustannukset (TP21+TP22)]]+Taulukko13[[#This Row],[Siirtyvät verotuskustannukset]]</f>
        <v>216972242.21065307</v>
      </c>
      <c r="G229" s="64">
        <v>67030761.839532867</v>
      </c>
      <c r="H229" s="64">
        <v>5780326.4163530916</v>
      </c>
      <c r="I229" s="64">
        <v>105157880.52000001</v>
      </c>
      <c r="J229" s="64">
        <v>21151844.98923979</v>
      </c>
      <c r="K229" s="64">
        <v>-10751204.144930048</v>
      </c>
      <c r="L229" s="64">
        <v>4607906.2302622804</v>
      </c>
      <c r="M229" s="65">
        <f>G229+H229+J229+I229-K229+Taulukko13[[#This Row],[Jälkikäteistarkistuksesta aiheutuva valtionosuuden lisäsiirto]]</f>
        <v>214479924.14031807</v>
      </c>
      <c r="N229" s="69">
        <f>Taulukko13[[#This Row],[Siirtyvät kustannukset yhteensä]]-Taulukko13[[#This Row],[Siirtyvät tulot yhteensä]]</f>
        <v>2492318.0703350008</v>
      </c>
      <c r="O229" s="179">
        <f>Taulukko13[[#This Row],[Siirtyvien kustannusten ja tulojen erotus]]*$O$1</f>
        <v>-1495390.8422010001</v>
      </c>
    </row>
    <row r="230" spans="1:15" x14ac:dyDescent="0.2">
      <c r="A230">
        <v>738</v>
      </c>
      <c r="B230" t="s">
        <v>232</v>
      </c>
      <c r="C230" s="64">
        <v>2917</v>
      </c>
      <c r="D230" s="65">
        <v>10570891.321327379</v>
      </c>
      <c r="E230" s="65">
        <v>28702.481532498525</v>
      </c>
      <c r="F230" s="65">
        <f>Taulukko13[[#This Row],[Siirtyvät sote- ja pela-kustannukset (TP21+TP22)]]+Taulukko13[[#This Row],[Siirtyvät verotuskustannukset]]</f>
        <v>10599593.802859878</v>
      </c>
      <c r="G230" s="64">
        <v>2347638.1969661615</v>
      </c>
      <c r="H230" s="64">
        <v>246103.03881712066</v>
      </c>
      <c r="I230" s="64">
        <v>6096299.8900000006</v>
      </c>
      <c r="J230" s="64">
        <v>1340943.3356323713</v>
      </c>
      <c r="K230" s="64">
        <v>-466202.4421270992</v>
      </c>
      <c r="L230" s="64">
        <v>263900.85943641787</v>
      </c>
      <c r="M230" s="65">
        <f>G230+H230+J230+I230-K230+Taulukko13[[#This Row],[Jälkikäteistarkistuksesta aiheutuva valtionosuuden lisäsiirto]]</f>
        <v>10761087.76297917</v>
      </c>
      <c r="N230" s="69">
        <f>Taulukko13[[#This Row],[Siirtyvät kustannukset yhteensä]]-Taulukko13[[#This Row],[Siirtyvät tulot yhteensä]]</f>
        <v>-161493.96011929214</v>
      </c>
      <c r="O230" s="179">
        <f>Taulukko13[[#This Row],[Siirtyvien kustannusten ja tulojen erotus]]*$O$1</f>
        <v>96896.376071575258</v>
      </c>
    </row>
    <row r="231" spans="1:15" x14ac:dyDescent="0.2">
      <c r="A231">
        <v>739</v>
      </c>
      <c r="B231" t="s">
        <v>233</v>
      </c>
      <c r="C231" s="64">
        <v>3256</v>
      </c>
      <c r="D231" s="65">
        <v>16395385.975839721</v>
      </c>
      <c r="E231" s="65">
        <v>27950.006786430509</v>
      </c>
      <c r="F231" s="65">
        <f>Taulukko13[[#This Row],[Siirtyvät sote- ja pela-kustannukset (TP21+TP22)]]+Taulukko13[[#This Row],[Siirtyvät verotuskustannukset]]</f>
        <v>16423335.982626151</v>
      </c>
      <c r="G231" s="64">
        <v>9174577.8905857131</v>
      </c>
      <c r="H231" s="64">
        <v>423972.73560740252</v>
      </c>
      <c r="I231" s="64">
        <v>5752155.4400000004</v>
      </c>
      <c r="J231" s="64">
        <v>1697505.9304797887</v>
      </c>
      <c r="K231" s="64">
        <v>-1101780.5244617905</v>
      </c>
      <c r="L231" s="64">
        <v>294570.17426293337</v>
      </c>
      <c r="M231" s="65">
        <f>G231+H231+J231+I231-K231+Taulukko13[[#This Row],[Jälkikäteistarkistuksesta aiheutuva valtionosuuden lisäsiirto]]</f>
        <v>18444562.69539763</v>
      </c>
      <c r="N231" s="69">
        <f>Taulukko13[[#This Row],[Siirtyvät kustannukset yhteensä]]-Taulukko13[[#This Row],[Siirtyvät tulot yhteensä]]</f>
        <v>-2021226.712771479</v>
      </c>
      <c r="O231" s="179">
        <f>Taulukko13[[#This Row],[Siirtyvien kustannusten ja tulojen erotus]]*$O$1</f>
        <v>1212736.0276628872</v>
      </c>
    </row>
    <row r="232" spans="1:15" x14ac:dyDescent="0.2">
      <c r="A232">
        <v>740</v>
      </c>
      <c r="B232" t="s">
        <v>234</v>
      </c>
      <c r="C232" s="64">
        <v>32085</v>
      </c>
      <c r="D232" s="65">
        <v>164429624.05605769</v>
      </c>
      <c r="E232" s="65">
        <v>307557.0452379596</v>
      </c>
      <c r="F232" s="65">
        <f>Taulukko13[[#This Row],[Siirtyvät sote- ja pela-kustannukset (TP21+TP22)]]+Taulukko13[[#This Row],[Siirtyvät verotuskustannukset]]</f>
        <v>164737181.10129565</v>
      </c>
      <c r="G232" s="64">
        <v>62894191.920212388</v>
      </c>
      <c r="H232" s="64">
        <v>4281850.4204221107</v>
      </c>
      <c r="I232" s="64">
        <v>63679196.859999999</v>
      </c>
      <c r="J232" s="64">
        <v>14251833.42120707</v>
      </c>
      <c r="K232" s="64">
        <v>-7579081.6773386458</v>
      </c>
      <c r="L232" s="64">
        <v>2902728.5138901155</v>
      </c>
      <c r="M232" s="65">
        <f>G232+H232+J232+I232-K232+Taulukko13[[#This Row],[Jälkikäteistarkistuksesta aiheutuva valtionosuuden lisäsiirto]]</f>
        <v>155588882.81307033</v>
      </c>
      <c r="N232" s="69">
        <f>Taulukko13[[#This Row],[Siirtyvät kustannukset yhteensä]]-Taulukko13[[#This Row],[Siirtyvät tulot yhteensä]]</f>
        <v>9148298.288225323</v>
      </c>
      <c r="O232" s="179">
        <f>Taulukko13[[#This Row],[Siirtyvien kustannusten ja tulojen erotus]]*$O$1</f>
        <v>-5488978.9729351923</v>
      </c>
    </row>
    <row r="233" spans="1:15" x14ac:dyDescent="0.2">
      <c r="A233">
        <v>742</v>
      </c>
      <c r="B233" t="s">
        <v>235</v>
      </c>
      <c r="C233" s="64">
        <v>988</v>
      </c>
      <c r="D233" s="65">
        <v>5666814.640477011</v>
      </c>
      <c r="E233" s="65">
        <v>10239.935904795597</v>
      </c>
      <c r="F233" s="65">
        <f>Taulukko13[[#This Row],[Siirtyvät sote- ja pela-kustannukset (TP21+TP22)]]+Taulukko13[[#This Row],[Siirtyvät verotuskustannukset]]</f>
        <v>5677054.5763818063</v>
      </c>
      <c r="G233" s="64">
        <v>2713889.2174634039</v>
      </c>
      <c r="H233" s="64">
        <v>448717.64685872791</v>
      </c>
      <c r="I233" s="64">
        <v>1814006.55</v>
      </c>
      <c r="J233" s="64">
        <v>532205.5818433126</v>
      </c>
      <c r="K233" s="64">
        <v>-73478.929814228279</v>
      </c>
      <c r="L233" s="64">
        <v>89384.315777573138</v>
      </c>
      <c r="M233" s="65">
        <f>G233+H233+J233+I233-K233+Taulukko13[[#This Row],[Jälkikäteistarkistuksesta aiheutuva valtionosuuden lisäsiirto]]</f>
        <v>5671682.2417572448</v>
      </c>
      <c r="N233" s="69">
        <f>Taulukko13[[#This Row],[Siirtyvät kustannukset yhteensä]]-Taulukko13[[#This Row],[Siirtyvät tulot yhteensä]]</f>
        <v>5372.3346245614812</v>
      </c>
      <c r="O233" s="179">
        <f>Taulukko13[[#This Row],[Siirtyvien kustannusten ja tulojen erotus]]*$O$1</f>
        <v>-3223.4007747368878</v>
      </c>
    </row>
    <row r="234" spans="1:15" x14ac:dyDescent="0.2">
      <c r="A234">
        <v>743</v>
      </c>
      <c r="B234" t="s">
        <v>236</v>
      </c>
      <c r="C234" s="64">
        <v>65323</v>
      </c>
      <c r="D234" s="65">
        <v>252722753.41026482</v>
      </c>
      <c r="E234" s="65">
        <v>671299.74806470599</v>
      </c>
      <c r="F234" s="65">
        <f>Taulukko13[[#This Row],[Siirtyvät sote- ja pela-kustannukset (TP21+TP22)]]+Taulukko13[[#This Row],[Siirtyvät verotuskustannukset]]</f>
        <v>253394053.15832952</v>
      </c>
      <c r="G234" s="64">
        <v>56315072.075081706</v>
      </c>
      <c r="H234" s="64">
        <v>7842226.3453541975</v>
      </c>
      <c r="I234" s="64">
        <v>140495243.48000002</v>
      </c>
      <c r="J234" s="64">
        <v>22663897.273512483</v>
      </c>
      <c r="K234" s="64">
        <v>-5934326.6763225943</v>
      </c>
      <c r="L234" s="64">
        <v>5909768.8861724799</v>
      </c>
      <c r="M234" s="65">
        <f>G234+H234+J234+I234-K234+Taulukko13[[#This Row],[Jälkikäteistarkistuksesta aiheutuva valtionosuuden lisäsiirto]]</f>
        <v>239160534.73644346</v>
      </c>
      <c r="N234" s="69">
        <f>Taulukko13[[#This Row],[Siirtyvät kustannukset yhteensä]]-Taulukko13[[#This Row],[Siirtyvät tulot yhteensä]]</f>
        <v>14233518.421886057</v>
      </c>
      <c r="O234" s="179">
        <f>Taulukko13[[#This Row],[Siirtyvien kustannusten ja tulojen erotus]]*$O$1</f>
        <v>-8540111.0531316325</v>
      </c>
    </row>
    <row r="235" spans="1:15" x14ac:dyDescent="0.2">
      <c r="A235">
        <v>746</v>
      </c>
      <c r="B235" t="s">
        <v>237</v>
      </c>
      <c r="C235" s="64">
        <v>4735</v>
      </c>
      <c r="D235" s="65">
        <v>21805747.118083909</v>
      </c>
      <c r="E235" s="65">
        <v>38802.119150396764</v>
      </c>
      <c r="F235" s="65">
        <f>Taulukko13[[#This Row],[Siirtyvät sote- ja pela-kustannukset (TP21+TP22)]]+Taulukko13[[#This Row],[Siirtyvät verotuskustannukset]]</f>
        <v>21844549.237234306</v>
      </c>
      <c r="G235" s="64">
        <v>7833126.848073516</v>
      </c>
      <c r="H235" s="64">
        <v>1345626.2670424078</v>
      </c>
      <c r="I235" s="64">
        <v>7228499.0699999994</v>
      </c>
      <c r="J235" s="64">
        <v>2076563.5632261739</v>
      </c>
      <c r="K235" s="64">
        <v>-2683386.3800235037</v>
      </c>
      <c r="L235" s="64">
        <v>428375.23806357168</v>
      </c>
      <c r="M235" s="65">
        <f>G235+H235+J235+I235-K235+Taulukko13[[#This Row],[Jälkikäteistarkistuksesta aiheutuva valtionosuuden lisäsiirto]]</f>
        <v>21595577.366429169</v>
      </c>
      <c r="N235" s="69">
        <f>Taulukko13[[#This Row],[Siirtyvät kustannukset yhteensä]]-Taulukko13[[#This Row],[Siirtyvät tulot yhteensä]]</f>
        <v>248971.87080513686</v>
      </c>
      <c r="O235" s="179">
        <f>Taulukko13[[#This Row],[Siirtyvien kustannusten ja tulojen erotus]]*$O$1</f>
        <v>-149383.12248308209</v>
      </c>
    </row>
    <row r="236" spans="1:15" x14ac:dyDescent="0.2">
      <c r="A236">
        <v>747</v>
      </c>
      <c r="B236" t="s">
        <v>238</v>
      </c>
      <c r="C236" s="64">
        <v>1308</v>
      </c>
      <c r="D236" s="65">
        <v>6445551.8267565025</v>
      </c>
      <c r="E236" s="65">
        <v>9962.4526247843132</v>
      </c>
      <c r="F236" s="65">
        <f>Taulukko13[[#This Row],[Siirtyvät sote- ja pela-kustannukset (TP21+TP22)]]+Taulukko13[[#This Row],[Siirtyvät verotuskustannukset]]</f>
        <v>6455514.2793812864</v>
      </c>
      <c r="G236" s="64">
        <v>3075077.927718678</v>
      </c>
      <c r="H236" s="64">
        <v>280005.14580959058</v>
      </c>
      <c r="I236" s="64">
        <v>1921403.4200000002</v>
      </c>
      <c r="J236" s="64">
        <v>782079.8196221909</v>
      </c>
      <c r="K236" s="64">
        <v>-884238.65980655374</v>
      </c>
      <c r="L236" s="64">
        <v>118334.70145451991</v>
      </c>
      <c r="M236" s="65">
        <f>G236+H236+J236+I236-K236+Taulukko13[[#This Row],[Jälkikäteistarkistuksesta aiheutuva valtionosuuden lisäsiirto]]</f>
        <v>7061139.6744115334</v>
      </c>
      <c r="N236" s="69">
        <f>Taulukko13[[#This Row],[Siirtyvät kustannukset yhteensä]]-Taulukko13[[#This Row],[Siirtyvät tulot yhteensä]]</f>
        <v>-605625.39503024705</v>
      </c>
      <c r="O236" s="179">
        <f>Taulukko13[[#This Row],[Siirtyvien kustannusten ja tulojen erotus]]*$O$1</f>
        <v>363375.23701814812</v>
      </c>
    </row>
    <row r="237" spans="1:15" x14ac:dyDescent="0.2">
      <c r="A237">
        <v>748</v>
      </c>
      <c r="B237" t="s">
        <v>239</v>
      </c>
      <c r="C237" s="64">
        <v>4897</v>
      </c>
      <c r="D237" s="65">
        <v>23447770.036402639</v>
      </c>
      <c r="E237" s="65">
        <v>40836.212007736933</v>
      </c>
      <c r="F237" s="65">
        <f>Taulukko13[[#This Row],[Siirtyvät sote- ja pela-kustannukset (TP21+TP22)]]+Taulukko13[[#This Row],[Siirtyvät verotuskustannukset]]</f>
        <v>23488606.248410378</v>
      </c>
      <c r="G237" s="64">
        <v>7810242.9940716699</v>
      </c>
      <c r="H237" s="64">
        <v>549847.71017987328</v>
      </c>
      <c r="I237" s="64">
        <v>8473752.2300000004</v>
      </c>
      <c r="J237" s="64">
        <v>2266850.0448810151</v>
      </c>
      <c r="K237" s="64">
        <v>-2442216.2061863029</v>
      </c>
      <c r="L237" s="64">
        <v>443031.37081252597</v>
      </c>
      <c r="M237" s="65">
        <f>G237+H237+J237+I237-K237+Taulukko13[[#This Row],[Jälkikäteistarkistuksesta aiheutuva valtionosuuden lisäsiirto]]</f>
        <v>21985940.556131385</v>
      </c>
      <c r="N237" s="69">
        <f>Taulukko13[[#This Row],[Siirtyvät kustannukset yhteensä]]-Taulukko13[[#This Row],[Siirtyvät tulot yhteensä]]</f>
        <v>1502665.6922789924</v>
      </c>
      <c r="O237" s="179">
        <f>Taulukko13[[#This Row],[Siirtyvien kustannusten ja tulojen erotus]]*$O$1</f>
        <v>-901599.41536739527</v>
      </c>
    </row>
    <row r="238" spans="1:15" x14ac:dyDescent="0.2">
      <c r="A238">
        <v>749</v>
      </c>
      <c r="B238" t="s">
        <v>240</v>
      </c>
      <c r="C238" s="64">
        <v>21232</v>
      </c>
      <c r="D238" s="65">
        <v>84094027.321770489</v>
      </c>
      <c r="E238" s="65">
        <v>226156.16715130227</v>
      </c>
      <c r="F238" s="65">
        <f>Taulukko13[[#This Row],[Siirtyvät sote- ja pela-kustannukset (TP21+TP22)]]+Taulukko13[[#This Row],[Siirtyvät verotuskustannukset]]</f>
        <v>84320183.488921791</v>
      </c>
      <c r="G238" s="64">
        <v>21051830.47137351</v>
      </c>
      <c r="H238" s="64">
        <v>2170273.5113941971</v>
      </c>
      <c r="I238" s="64">
        <v>47803577.539999999</v>
      </c>
      <c r="J238" s="64">
        <v>7121426.1837632041</v>
      </c>
      <c r="K238" s="64">
        <v>-924824.26437933673</v>
      </c>
      <c r="L238" s="64">
        <v>1920858.089665418</v>
      </c>
      <c r="M238" s="65">
        <f>G238+H238+J238+I238-K238+Taulukko13[[#This Row],[Jälkikäteistarkistuksesta aiheutuva valtionosuuden lisäsiirto]]</f>
        <v>80992790.060575664</v>
      </c>
      <c r="N238" s="69">
        <f>Taulukko13[[#This Row],[Siirtyvät kustannukset yhteensä]]-Taulukko13[[#This Row],[Siirtyvät tulot yhteensä]]</f>
        <v>3327393.4283461273</v>
      </c>
      <c r="O238" s="179">
        <f>Taulukko13[[#This Row],[Siirtyvien kustannusten ja tulojen erotus]]*$O$1</f>
        <v>-1996436.057007676</v>
      </c>
    </row>
    <row r="239" spans="1:15" x14ac:dyDescent="0.2">
      <c r="A239">
        <v>751</v>
      </c>
      <c r="B239" t="s">
        <v>241</v>
      </c>
      <c r="C239" s="64">
        <v>2877</v>
      </c>
      <c r="D239" s="65">
        <v>13154720.186134741</v>
      </c>
      <c r="E239" s="65">
        <v>28487.532657844979</v>
      </c>
      <c r="F239" s="65">
        <f>Taulukko13[[#This Row],[Siirtyvät sote- ja pela-kustannukset (TP21+TP22)]]+Taulukko13[[#This Row],[Siirtyvät verotuskustannukset]]</f>
        <v>13183207.718792586</v>
      </c>
      <c r="G239" s="64">
        <v>5251734.2089106692</v>
      </c>
      <c r="H239" s="64">
        <v>135833.17927417671</v>
      </c>
      <c r="I239" s="64">
        <v>6159072.3800000008</v>
      </c>
      <c r="J239" s="64">
        <v>1236168.883768721</v>
      </c>
      <c r="K239" s="64">
        <v>-603532.94665609626</v>
      </c>
      <c r="L239" s="64">
        <v>260282.06122679953</v>
      </c>
      <c r="M239" s="65">
        <f>G239+H239+J239+I239-K239+Taulukko13[[#This Row],[Jälkikäteistarkistuksesta aiheutuva valtionosuuden lisäsiirto]]</f>
        <v>13646623.659836464</v>
      </c>
      <c r="N239" s="69">
        <f>Taulukko13[[#This Row],[Siirtyvät kustannukset yhteensä]]-Taulukko13[[#This Row],[Siirtyvät tulot yhteensä]]</f>
        <v>-463415.94104387797</v>
      </c>
      <c r="O239" s="179">
        <f>Taulukko13[[#This Row],[Siirtyvien kustannusten ja tulojen erotus]]*$O$1</f>
        <v>278049.56462632673</v>
      </c>
    </row>
    <row r="240" spans="1:15" x14ac:dyDescent="0.2">
      <c r="A240">
        <v>753</v>
      </c>
      <c r="B240" t="s">
        <v>242</v>
      </c>
      <c r="C240" s="64">
        <v>22320</v>
      </c>
      <c r="D240" s="65">
        <v>66702141.527244315</v>
      </c>
      <c r="E240" s="65">
        <v>309157.03956828057</v>
      </c>
      <c r="F240" s="65">
        <f>Taulukko13[[#This Row],[Siirtyvät sote- ja pela-kustannukset (TP21+TP22)]]+Taulukko13[[#This Row],[Siirtyvät verotuskustannukset]]</f>
        <v>67011298.566812597</v>
      </c>
      <c r="G240" s="64">
        <v>7977758.534100268</v>
      </c>
      <c r="H240" s="64">
        <v>2193594.1863417579</v>
      </c>
      <c r="I240" s="64">
        <v>66121004.709999993</v>
      </c>
      <c r="J240" s="64">
        <v>5728613.1988278618</v>
      </c>
      <c r="K240" s="64">
        <v>5999191.7620714447</v>
      </c>
      <c r="L240" s="64">
        <v>2019289.4009670371</v>
      </c>
      <c r="M240" s="65">
        <f>G240+H240+J240+I240-K240+Taulukko13[[#This Row],[Jälkikäteistarkistuksesta aiheutuva valtionosuuden lisäsiirto]]</f>
        <v>78041068.268165469</v>
      </c>
      <c r="N240" s="69">
        <f>Taulukko13[[#This Row],[Siirtyvät kustannukset yhteensä]]-Taulukko13[[#This Row],[Siirtyvät tulot yhteensä]]</f>
        <v>-11029769.701352872</v>
      </c>
      <c r="O240" s="179">
        <f>Taulukko13[[#This Row],[Siirtyvien kustannusten ja tulojen erotus]]*$O$1</f>
        <v>6617861.8208117215</v>
      </c>
    </row>
    <row r="241" spans="1:15" x14ac:dyDescent="0.2">
      <c r="A241">
        <v>755</v>
      </c>
      <c r="B241" t="s">
        <v>243</v>
      </c>
      <c r="C241" s="64">
        <v>6217</v>
      </c>
      <c r="D241" s="65">
        <v>19875878.285427012</v>
      </c>
      <c r="E241" s="65">
        <v>79588.791687292221</v>
      </c>
      <c r="F241" s="65">
        <f>Taulukko13[[#This Row],[Siirtyvät sote- ja pela-kustannukset (TP21+TP22)]]+Taulukko13[[#This Row],[Siirtyvät verotuskustannukset]]</f>
        <v>19955467.077114303</v>
      </c>
      <c r="G241" s="64">
        <v>2264902.094260165</v>
      </c>
      <c r="H241" s="64">
        <v>365146.58345199935</v>
      </c>
      <c r="I241" s="64">
        <v>17221631.93</v>
      </c>
      <c r="J241" s="64">
        <v>2127318.5543030035</v>
      </c>
      <c r="K241" s="64">
        <v>1010761.6083054199</v>
      </c>
      <c r="L241" s="64">
        <v>562451.71172993141</v>
      </c>
      <c r="M241" s="65">
        <f>G241+H241+J241+I241-K241+Taulukko13[[#This Row],[Jälkikäteistarkistuksesta aiheutuva valtionosuuden lisäsiirto]]</f>
        <v>21530689.265439682</v>
      </c>
      <c r="N241" s="69">
        <f>Taulukko13[[#This Row],[Siirtyvät kustannukset yhteensä]]-Taulukko13[[#This Row],[Siirtyvät tulot yhteensä]]</f>
        <v>-1575222.188325379</v>
      </c>
      <c r="O241" s="179">
        <f>Taulukko13[[#This Row],[Siirtyvien kustannusten ja tulojen erotus]]*$O$1</f>
        <v>945133.31299522717</v>
      </c>
    </row>
    <row r="242" spans="1:15" x14ac:dyDescent="0.2">
      <c r="A242">
        <v>758</v>
      </c>
      <c r="B242" t="s">
        <v>244</v>
      </c>
      <c r="C242" s="64">
        <v>8134</v>
      </c>
      <c r="D242" s="65">
        <v>42391978.095957592</v>
      </c>
      <c r="E242" s="65">
        <v>86114.484406741642</v>
      </c>
      <c r="F242" s="65">
        <f>Taulukko13[[#This Row],[Siirtyvät sote- ja pela-kustannukset (TP21+TP22)]]+Taulukko13[[#This Row],[Siirtyvät verotuskustannukset]]</f>
        <v>42478092.580364332</v>
      </c>
      <c r="G242" s="64">
        <v>15098262.538497116</v>
      </c>
      <c r="H242" s="64">
        <v>1321990.1469228715</v>
      </c>
      <c r="I242" s="64">
        <v>17706774.23</v>
      </c>
      <c r="J242" s="64">
        <v>3539304.8003575057</v>
      </c>
      <c r="K242" s="64">
        <v>-209464.95972533923</v>
      </c>
      <c r="L242" s="64">
        <v>735882.61592589063</v>
      </c>
      <c r="M242" s="65">
        <f>G242+H242+J242+I242-K242+Taulukko13[[#This Row],[Jälkikäteistarkistuksesta aiheutuva valtionosuuden lisäsiirto]]</f>
        <v>38611679.29142873</v>
      </c>
      <c r="N242" s="69">
        <f>Taulukko13[[#This Row],[Siirtyvät kustannukset yhteensä]]-Taulukko13[[#This Row],[Siirtyvät tulot yhteensä]]</f>
        <v>3866413.2889356017</v>
      </c>
      <c r="O242" s="179">
        <f>Taulukko13[[#This Row],[Siirtyvien kustannusten ja tulojen erotus]]*$O$1</f>
        <v>-2319847.9733613604</v>
      </c>
    </row>
    <row r="243" spans="1:15" x14ac:dyDescent="0.2">
      <c r="A243">
        <v>759</v>
      </c>
      <c r="B243" t="s">
        <v>245</v>
      </c>
      <c r="C243" s="64">
        <v>1942</v>
      </c>
      <c r="D243" s="65">
        <v>10069847.450728865</v>
      </c>
      <c r="E243" s="65">
        <v>14347.841618323966</v>
      </c>
      <c r="F243" s="65">
        <f>Taulukko13[[#This Row],[Siirtyvät sote- ja pela-kustannukset (TP21+TP22)]]+Taulukko13[[#This Row],[Siirtyvät verotuskustannukset]]</f>
        <v>10084195.292347189</v>
      </c>
      <c r="G243" s="64">
        <v>4436184.4925973043</v>
      </c>
      <c r="H243" s="64">
        <v>431957.85284587287</v>
      </c>
      <c r="I243" s="64">
        <v>2738492.5000000005</v>
      </c>
      <c r="J243" s="64">
        <v>1088343.6027701583</v>
      </c>
      <c r="K243" s="64">
        <v>-1351339.713914393</v>
      </c>
      <c r="L243" s="64">
        <v>175692.65307697069</v>
      </c>
      <c r="M243" s="65">
        <f>G243+H243+J243+I243-K243+Taulukko13[[#This Row],[Jälkikäteistarkistuksesta aiheutuva valtionosuuden lisäsiirto]]</f>
        <v>10222010.815204699</v>
      </c>
      <c r="N243" s="69">
        <f>Taulukko13[[#This Row],[Siirtyvät kustannukset yhteensä]]-Taulukko13[[#This Row],[Siirtyvät tulot yhteensä]]</f>
        <v>-137815.52285750955</v>
      </c>
      <c r="O243" s="179">
        <f>Taulukko13[[#This Row],[Siirtyvien kustannusten ja tulojen erotus]]*$O$1</f>
        <v>82689.313714505712</v>
      </c>
    </row>
    <row r="244" spans="1:15" x14ac:dyDescent="0.2">
      <c r="A244">
        <v>761</v>
      </c>
      <c r="B244" t="s">
        <v>246</v>
      </c>
      <c r="C244" s="64">
        <v>8426</v>
      </c>
      <c r="D244" s="65">
        <v>39032817.179008164</v>
      </c>
      <c r="E244" s="65">
        <v>74963.101976409656</v>
      </c>
      <c r="F244" s="65">
        <f>Taulukko13[[#This Row],[Siirtyvät sote- ja pela-kustannukset (TP21+TP22)]]+Taulukko13[[#This Row],[Siirtyvät verotuskustannukset]]</f>
        <v>39107780.280984573</v>
      </c>
      <c r="G244" s="64">
        <v>16412128.302291401</v>
      </c>
      <c r="H244" s="64">
        <v>698552.2064284205</v>
      </c>
      <c r="I244" s="64">
        <v>15866085.140000001</v>
      </c>
      <c r="J244" s="64">
        <v>4170232.8907801225</v>
      </c>
      <c r="K244" s="64">
        <v>-3170130.0664124074</v>
      </c>
      <c r="L244" s="64">
        <v>762299.8428561046</v>
      </c>
      <c r="M244" s="65">
        <f>G244+H244+J244+I244-K244+Taulukko13[[#This Row],[Jälkikäteistarkistuksesta aiheutuva valtionosuuden lisäsiirto]]</f>
        <v>41079428.448768444</v>
      </c>
      <c r="N244" s="69">
        <f>Taulukko13[[#This Row],[Siirtyvät kustannukset yhteensä]]-Taulukko13[[#This Row],[Siirtyvät tulot yhteensä]]</f>
        <v>-1971648.1677838713</v>
      </c>
      <c r="O244" s="179">
        <f>Taulukko13[[#This Row],[Siirtyvien kustannusten ja tulojen erotus]]*$O$1</f>
        <v>1182988.9006703226</v>
      </c>
    </row>
    <row r="245" spans="1:15" x14ac:dyDescent="0.2">
      <c r="A245">
        <v>762</v>
      </c>
      <c r="B245" t="s">
        <v>247</v>
      </c>
      <c r="C245" s="64">
        <v>3672</v>
      </c>
      <c r="D245" s="65">
        <v>19088223.083484631</v>
      </c>
      <c r="E245" s="65">
        <v>30755.827097627513</v>
      </c>
      <c r="F245" s="65">
        <f>Taulukko13[[#This Row],[Siirtyvät sote- ja pela-kustannukset (TP21+TP22)]]+Taulukko13[[#This Row],[Siirtyvät verotuskustannukset]]</f>
        <v>19118978.910582259</v>
      </c>
      <c r="G245" s="64">
        <v>10282600.367174409</v>
      </c>
      <c r="H245" s="64">
        <v>885039.35324832378</v>
      </c>
      <c r="I245" s="64">
        <v>5911092.46</v>
      </c>
      <c r="J245" s="64">
        <v>1987238.4294740942</v>
      </c>
      <c r="K245" s="64">
        <v>-1608737.9408705931</v>
      </c>
      <c r="L245" s="64">
        <v>332205.67564296414</v>
      </c>
      <c r="M245" s="65">
        <f>G245+H245+J245+I245-K245+Taulukko13[[#This Row],[Jälkikäteistarkistuksesta aiheutuva valtionosuuden lisäsiirto]]</f>
        <v>21006914.226410385</v>
      </c>
      <c r="N245" s="69">
        <f>Taulukko13[[#This Row],[Siirtyvät kustannukset yhteensä]]-Taulukko13[[#This Row],[Siirtyvät tulot yhteensä]]</f>
        <v>-1887935.3158281259</v>
      </c>
      <c r="O245" s="179">
        <f>Taulukko13[[#This Row],[Siirtyvien kustannusten ja tulojen erotus]]*$O$1</f>
        <v>1132761.1894968753</v>
      </c>
    </row>
    <row r="246" spans="1:15" x14ac:dyDescent="0.2">
      <c r="A246">
        <v>765</v>
      </c>
      <c r="B246" t="s">
        <v>248</v>
      </c>
      <c r="C246" s="64">
        <v>10354</v>
      </c>
      <c r="D246" s="65">
        <v>46660865.992943734</v>
      </c>
      <c r="E246" s="65">
        <v>103736.76975586408</v>
      </c>
      <c r="F246" s="65">
        <f>Taulukko13[[#This Row],[Siirtyvät sote- ja pela-kustannukset (TP21+TP22)]]+Taulukko13[[#This Row],[Siirtyvät verotuskustannukset]]</f>
        <v>46764602.762699597</v>
      </c>
      <c r="G246" s="64">
        <v>14790622.011480827</v>
      </c>
      <c r="H246" s="64">
        <v>1439228.4688873752</v>
      </c>
      <c r="I246" s="64">
        <v>21483541.869999997</v>
      </c>
      <c r="J246" s="64">
        <v>4385301.451723421</v>
      </c>
      <c r="K246" s="64">
        <v>-1986990.7919890026</v>
      </c>
      <c r="L246" s="64">
        <v>936725.91655970877</v>
      </c>
      <c r="M246" s="65">
        <f>G246+H246+J246+I246-K246+Taulukko13[[#This Row],[Jälkikäteistarkistuksesta aiheutuva valtionosuuden lisäsiirto]]</f>
        <v>45022410.510640338</v>
      </c>
      <c r="N246" s="69">
        <f>Taulukko13[[#This Row],[Siirtyvät kustannukset yhteensä]]-Taulukko13[[#This Row],[Siirtyvät tulot yhteensä]]</f>
        <v>1742192.2520592585</v>
      </c>
      <c r="O246" s="179">
        <f>Taulukko13[[#This Row],[Siirtyvien kustannusten ja tulojen erotus]]*$O$1</f>
        <v>-1045315.3512355549</v>
      </c>
    </row>
    <row r="247" spans="1:15" x14ac:dyDescent="0.2">
      <c r="A247">
        <v>768</v>
      </c>
      <c r="B247" t="s">
        <v>249</v>
      </c>
      <c r="C247" s="64">
        <v>2375</v>
      </c>
      <c r="D247" s="65">
        <v>12872438.071760951</v>
      </c>
      <c r="E247" s="65">
        <v>19214.905937813219</v>
      </c>
      <c r="F247" s="65">
        <f>Taulukko13[[#This Row],[Siirtyvät sote- ja pela-kustannukset (TP21+TP22)]]+Taulukko13[[#This Row],[Siirtyvät verotuskustannukset]]</f>
        <v>12891652.977698764</v>
      </c>
      <c r="G247" s="64">
        <v>6568447.0956547558</v>
      </c>
      <c r="H247" s="64">
        <v>499609.61819239869</v>
      </c>
      <c r="I247" s="64">
        <v>3746318.58</v>
      </c>
      <c r="J247" s="64">
        <v>1322441.5144957218</v>
      </c>
      <c r="K247" s="64">
        <v>-1132914.5693300229</v>
      </c>
      <c r="L247" s="64">
        <v>214866.14369608928</v>
      </c>
      <c r="M247" s="65">
        <f>G247+H247+J247+I247-K247+Taulukko13[[#This Row],[Jälkikäteistarkistuksesta aiheutuva valtionosuuden lisäsiirto]]</f>
        <v>13484597.521368988</v>
      </c>
      <c r="N247" s="69">
        <f>Taulukko13[[#This Row],[Siirtyvät kustannukset yhteensä]]-Taulukko13[[#This Row],[Siirtyvät tulot yhteensä]]</f>
        <v>-592944.54367022403</v>
      </c>
      <c r="O247" s="179">
        <f>Taulukko13[[#This Row],[Siirtyvien kustannusten ja tulojen erotus]]*$O$1</f>
        <v>355766.72620213433</v>
      </c>
    </row>
    <row r="248" spans="1:15" x14ac:dyDescent="0.2">
      <c r="A248">
        <v>777</v>
      </c>
      <c r="B248" t="s">
        <v>250</v>
      </c>
      <c r="C248" s="64">
        <v>7367</v>
      </c>
      <c r="D248" s="65">
        <v>41695506.31108015</v>
      </c>
      <c r="E248" s="65">
        <v>62731.92828345875</v>
      </c>
      <c r="F248" s="65">
        <f>Taulukko13[[#This Row],[Siirtyvät sote- ja pela-kustannukset (TP21+TP22)]]+Taulukko13[[#This Row],[Siirtyvät verotuskustannukset]]</f>
        <v>41758238.239363611</v>
      </c>
      <c r="G248" s="64">
        <v>20861805.507134754</v>
      </c>
      <c r="H248" s="64">
        <v>1286127.8443390131</v>
      </c>
      <c r="I248" s="64">
        <v>12575780.41</v>
      </c>
      <c r="J248" s="64">
        <v>3609195.9569893838</v>
      </c>
      <c r="K248" s="64">
        <v>-3255788.74026806</v>
      </c>
      <c r="L248" s="64">
        <v>666492.1602564588</v>
      </c>
      <c r="M248" s="65">
        <f>G248+H248+J248+I248-K248+Taulukko13[[#This Row],[Jälkikäteistarkistuksesta aiheutuva valtionosuuden lisäsiirto]]</f>
        <v>42255190.618987672</v>
      </c>
      <c r="N248" s="69">
        <f>Taulukko13[[#This Row],[Siirtyvät kustannukset yhteensä]]-Taulukko13[[#This Row],[Siirtyvät tulot yhteensä]]</f>
        <v>-496952.37962406129</v>
      </c>
      <c r="O248" s="179">
        <f>Taulukko13[[#This Row],[Siirtyvien kustannusten ja tulojen erotus]]*$O$1</f>
        <v>298171.42777443671</v>
      </c>
    </row>
    <row r="249" spans="1:15" x14ac:dyDescent="0.2">
      <c r="A249">
        <v>778</v>
      </c>
      <c r="B249" t="s">
        <v>251</v>
      </c>
      <c r="C249" s="64">
        <v>6763</v>
      </c>
      <c r="D249" s="65">
        <v>35475557.193755552</v>
      </c>
      <c r="E249" s="65">
        <v>58095.445625048313</v>
      </c>
      <c r="F249" s="65">
        <f>Taulukko13[[#This Row],[Siirtyvät sote- ja pela-kustannukset (TP21+TP22)]]+Taulukko13[[#This Row],[Siirtyvät verotuskustannukset]]</f>
        <v>35533652.639380604</v>
      </c>
      <c r="G249" s="64">
        <v>17339006.454968531</v>
      </c>
      <c r="H249" s="64">
        <v>778919.14383995277</v>
      </c>
      <c r="I249" s="64">
        <v>12058463.020000001</v>
      </c>
      <c r="J249" s="64">
        <v>3143816.6178578958</v>
      </c>
      <c r="K249" s="64">
        <v>-2825057.4061737671</v>
      </c>
      <c r="L249" s="64">
        <v>611848.3072912218</v>
      </c>
      <c r="M249" s="65">
        <f>G249+H249+J249+I249-K249+Taulukko13[[#This Row],[Jälkikäteistarkistuksesta aiheutuva valtionosuuden lisäsiirto]]</f>
        <v>36757110.950131372</v>
      </c>
      <c r="N249" s="69">
        <f>Taulukko13[[#This Row],[Siirtyvät kustannukset yhteensä]]-Taulukko13[[#This Row],[Siirtyvät tulot yhteensä]]</f>
        <v>-1223458.3107507676</v>
      </c>
      <c r="O249" s="179">
        <f>Taulukko13[[#This Row],[Siirtyvien kustannusten ja tulojen erotus]]*$O$1</f>
        <v>734074.98645046039</v>
      </c>
    </row>
    <row r="250" spans="1:15" x14ac:dyDescent="0.2">
      <c r="A250">
        <v>781</v>
      </c>
      <c r="B250" t="s">
        <v>252</v>
      </c>
      <c r="C250" s="64">
        <v>3504</v>
      </c>
      <c r="D250" s="65">
        <v>18486827.417348109</v>
      </c>
      <c r="E250" s="65">
        <v>30291.005263918771</v>
      </c>
      <c r="F250" s="65">
        <f>Taulukko13[[#This Row],[Siirtyvät sote- ja pela-kustannukset (TP21+TP22)]]+Taulukko13[[#This Row],[Siirtyvät verotuskustannukset]]</f>
        <v>18517118.422612026</v>
      </c>
      <c r="G250" s="64">
        <v>11089840.856270727</v>
      </c>
      <c r="H250" s="64">
        <v>634990.59026948176</v>
      </c>
      <c r="I250" s="64">
        <v>6058429.2899999991</v>
      </c>
      <c r="J250" s="64">
        <v>1850420.9963269997</v>
      </c>
      <c r="K250" s="64">
        <v>-1538913.3185343521</v>
      </c>
      <c r="L250" s="64">
        <v>317006.72316256707</v>
      </c>
      <c r="M250" s="65">
        <f>G250+H250+J250+I250-K250+Taulukko13[[#This Row],[Jälkikäteistarkistuksesta aiheutuva valtionosuuden lisäsiirto]]</f>
        <v>21489601.774564125</v>
      </c>
      <c r="N250" s="69">
        <f>Taulukko13[[#This Row],[Siirtyvät kustannukset yhteensä]]-Taulukko13[[#This Row],[Siirtyvät tulot yhteensä]]</f>
        <v>-2972483.3519520983</v>
      </c>
      <c r="O250" s="179">
        <f>Taulukko13[[#This Row],[Siirtyvien kustannusten ja tulojen erotus]]*$O$1</f>
        <v>1783490.0111712585</v>
      </c>
    </row>
    <row r="251" spans="1:15" x14ac:dyDescent="0.2">
      <c r="A251">
        <v>783</v>
      </c>
      <c r="B251" t="s">
        <v>253</v>
      </c>
      <c r="C251" s="64">
        <v>6419</v>
      </c>
      <c r="D251" s="65">
        <v>29117367.183843181</v>
      </c>
      <c r="E251" s="65">
        <v>66765.342759075138</v>
      </c>
      <c r="F251" s="65">
        <f>Taulukko13[[#This Row],[Siirtyvät sote- ja pela-kustannukset (TP21+TP22)]]+Taulukko13[[#This Row],[Siirtyvät verotuskustannukset]]</f>
        <v>29184132.526602257</v>
      </c>
      <c r="G251" s="64">
        <v>10058991.059852039</v>
      </c>
      <c r="H251" s="64">
        <v>675879.64103825716</v>
      </c>
      <c r="I251" s="64">
        <v>14077294.399999999</v>
      </c>
      <c r="J251" s="64">
        <v>2895704.6166634299</v>
      </c>
      <c r="K251" s="64">
        <v>-701603.12263802998</v>
      </c>
      <c r="L251" s="64">
        <v>580726.64268850407</v>
      </c>
      <c r="M251" s="65">
        <f>G251+H251+J251+I251-K251+Taulukko13[[#This Row],[Jälkikäteistarkistuksesta aiheutuva valtionosuuden lisäsiirto]]</f>
        <v>28990199.482880265</v>
      </c>
      <c r="N251" s="69">
        <f>Taulukko13[[#This Row],[Siirtyvät kustannukset yhteensä]]-Taulukko13[[#This Row],[Siirtyvät tulot yhteensä]]</f>
        <v>193933.04372199252</v>
      </c>
      <c r="O251" s="179">
        <f>Taulukko13[[#This Row],[Siirtyvien kustannusten ja tulojen erotus]]*$O$1</f>
        <v>-116359.82623319549</v>
      </c>
    </row>
    <row r="252" spans="1:15" x14ac:dyDescent="0.2">
      <c r="A252">
        <v>785</v>
      </c>
      <c r="B252" t="s">
        <v>254</v>
      </c>
      <c r="C252" s="64">
        <v>2626</v>
      </c>
      <c r="D252" s="65">
        <v>14575216.152547194</v>
      </c>
      <c r="E252" s="65">
        <v>21231.761968640287</v>
      </c>
      <c r="F252" s="65">
        <f>Taulukko13[[#This Row],[Siirtyvät sote- ja pela-kustannukset (TP21+TP22)]]+Taulukko13[[#This Row],[Siirtyvät verotuskustannukset]]</f>
        <v>14596447.914515834</v>
      </c>
      <c r="G252" s="64">
        <v>9229306.8273254037</v>
      </c>
      <c r="H252" s="64">
        <v>301038.64041618956</v>
      </c>
      <c r="I252" s="64">
        <v>4390555.33</v>
      </c>
      <c r="J252" s="64">
        <v>1371530.2172884587</v>
      </c>
      <c r="K252" s="64">
        <v>-1382010.6783292403</v>
      </c>
      <c r="L252" s="64">
        <v>237574.10246144442</v>
      </c>
      <c r="M252" s="65">
        <f>G252+H252+J252+I252-K252+Taulukko13[[#This Row],[Jälkikäteistarkistuksesta aiheutuva valtionosuuden lisäsiirto]]</f>
        <v>16912015.795820739</v>
      </c>
      <c r="N252" s="69">
        <f>Taulukko13[[#This Row],[Siirtyvät kustannukset yhteensä]]-Taulukko13[[#This Row],[Siirtyvät tulot yhteensä]]</f>
        <v>-2315567.8813049048</v>
      </c>
      <c r="O252" s="179">
        <f>Taulukko13[[#This Row],[Siirtyvien kustannusten ja tulojen erotus]]*$O$1</f>
        <v>1389340.7287829425</v>
      </c>
    </row>
    <row r="253" spans="1:15" x14ac:dyDescent="0.2">
      <c r="A253">
        <v>790</v>
      </c>
      <c r="B253" t="s">
        <v>255</v>
      </c>
      <c r="C253" s="64">
        <v>23734</v>
      </c>
      <c r="D253" s="65">
        <v>106544984.79550916</v>
      </c>
      <c r="E253" s="65">
        <v>214233.12980788937</v>
      </c>
      <c r="F253" s="65">
        <f>Taulukko13[[#This Row],[Siirtyvät sote- ja pela-kustannukset (TP21+TP22)]]+Taulukko13[[#This Row],[Siirtyvät verotuskustannukset]]</f>
        <v>106759217.92531705</v>
      </c>
      <c r="G253" s="64">
        <v>42426325.768808067</v>
      </c>
      <c r="H253" s="64">
        <v>2467895.8057709401</v>
      </c>
      <c r="I253" s="64">
        <v>44871315.210000001</v>
      </c>
      <c r="J253" s="64">
        <v>10359481.895242117</v>
      </c>
      <c r="K253" s="64">
        <v>-8405052.9722963944</v>
      </c>
      <c r="L253" s="64">
        <v>2147213.9176770453</v>
      </c>
      <c r="M253" s="65">
        <f>G253+H253+J253+I253-K253+Taulukko13[[#This Row],[Jälkikäteistarkistuksesta aiheutuva valtionosuuden lisäsiirto]]</f>
        <v>110677285.56979457</v>
      </c>
      <c r="N253" s="69">
        <f>Taulukko13[[#This Row],[Siirtyvät kustannukset yhteensä]]-Taulukko13[[#This Row],[Siirtyvät tulot yhteensä]]</f>
        <v>-3918067.6444775164</v>
      </c>
      <c r="O253" s="179">
        <f>Taulukko13[[#This Row],[Siirtyvien kustannusten ja tulojen erotus]]*$O$1</f>
        <v>2350840.5866865092</v>
      </c>
    </row>
    <row r="254" spans="1:15" x14ac:dyDescent="0.2">
      <c r="A254">
        <v>791</v>
      </c>
      <c r="B254" t="s">
        <v>256</v>
      </c>
      <c r="C254" s="64">
        <v>5029</v>
      </c>
      <c r="D254" s="65">
        <v>26694892.939678926</v>
      </c>
      <c r="E254" s="65">
        <v>38015.126064010547</v>
      </c>
      <c r="F254" s="65">
        <f>Taulukko13[[#This Row],[Siirtyvät sote- ja pela-kustannukset (TP21+TP22)]]+Taulukko13[[#This Row],[Siirtyvät verotuskustannukset]]</f>
        <v>26732908.065742936</v>
      </c>
      <c r="G254" s="64">
        <v>13128571.65762884</v>
      </c>
      <c r="H254" s="64">
        <v>590487.12743015727</v>
      </c>
      <c r="I254" s="64">
        <v>7809735.9199999999</v>
      </c>
      <c r="J254" s="64">
        <v>2838922.3545872103</v>
      </c>
      <c r="K254" s="64">
        <v>-2833412.4386425084</v>
      </c>
      <c r="L254" s="64">
        <v>454973.40490426653</v>
      </c>
      <c r="M254" s="65">
        <f>G254+H254+J254+I254-K254+Taulukko13[[#This Row],[Jälkikäteistarkistuksesta aiheutuva valtionosuuden lisäsiirto]]</f>
        <v>27656102.903192982</v>
      </c>
      <c r="N254" s="69">
        <f>Taulukko13[[#This Row],[Siirtyvät kustannukset yhteensä]]-Taulukko13[[#This Row],[Siirtyvät tulot yhteensä]]</f>
        <v>-923194.83745004609</v>
      </c>
      <c r="O254" s="179">
        <f>Taulukko13[[#This Row],[Siirtyvien kustannusten ja tulojen erotus]]*$O$1</f>
        <v>553916.90247002756</v>
      </c>
    </row>
    <row r="255" spans="1:15" x14ac:dyDescent="0.2">
      <c r="A255">
        <v>831</v>
      </c>
      <c r="B255" t="s">
        <v>257</v>
      </c>
      <c r="C255" s="64">
        <v>4559</v>
      </c>
      <c r="D255" s="65">
        <v>16198891.478254963</v>
      </c>
      <c r="E255" s="65">
        <v>50330.747462648418</v>
      </c>
      <c r="F255" s="65">
        <f>Taulukko13[[#This Row],[Siirtyvät sote- ja pela-kustannukset (TP21+TP22)]]+Taulukko13[[#This Row],[Siirtyvät verotuskustannukset]]</f>
        <v>16249222.225717612</v>
      </c>
      <c r="G255" s="64">
        <v>3524165.9824235351</v>
      </c>
      <c r="H255" s="64">
        <v>279462.33489776833</v>
      </c>
      <c r="I255" s="64">
        <v>10842150.260000002</v>
      </c>
      <c r="J255" s="64">
        <v>1621677.0181259895</v>
      </c>
      <c r="K255" s="64">
        <v>186969.50357376781</v>
      </c>
      <c r="L255" s="64">
        <v>412452.52594125096</v>
      </c>
      <c r="M255" s="65">
        <f>G255+H255+J255+I255-K255+Taulukko13[[#This Row],[Jälkikäteistarkistuksesta aiheutuva valtionosuuden lisäsiirto]]</f>
        <v>16492938.617814777</v>
      </c>
      <c r="N255" s="69">
        <f>Taulukko13[[#This Row],[Siirtyvät kustannukset yhteensä]]-Taulukko13[[#This Row],[Siirtyvät tulot yhteensä]]</f>
        <v>-243716.39209716581</v>
      </c>
      <c r="O255" s="179">
        <f>Taulukko13[[#This Row],[Siirtyvien kustannusten ja tulojen erotus]]*$O$1</f>
        <v>146229.83525829946</v>
      </c>
    </row>
    <row r="256" spans="1:15" x14ac:dyDescent="0.2">
      <c r="A256">
        <v>832</v>
      </c>
      <c r="B256" t="s">
        <v>258</v>
      </c>
      <c r="C256" s="64">
        <v>3825</v>
      </c>
      <c r="D256" s="65">
        <v>19161399.679232068</v>
      </c>
      <c r="E256" s="65">
        <v>30549.477808953859</v>
      </c>
      <c r="F256" s="65">
        <f>Taulukko13[[#This Row],[Siirtyvät sote- ja pela-kustannukset (TP21+TP22)]]+Taulukko13[[#This Row],[Siirtyvät verotuskustannukset]]</f>
        <v>19191949.157041021</v>
      </c>
      <c r="G256" s="64">
        <v>10986140.825962022</v>
      </c>
      <c r="H256" s="64">
        <v>644585.65888867341</v>
      </c>
      <c r="I256" s="64">
        <v>6105949.0399999991</v>
      </c>
      <c r="J256" s="64">
        <v>1793932.1972759899</v>
      </c>
      <c r="K256" s="64">
        <v>-2004212.6426115781</v>
      </c>
      <c r="L256" s="64">
        <v>346047.57879475434</v>
      </c>
      <c r="M256" s="65">
        <f>G256+H256+J256+I256-K256+Taulukko13[[#This Row],[Jälkikäteistarkistuksesta aiheutuva valtionosuuden lisäsiirto]]</f>
        <v>21880867.943533018</v>
      </c>
      <c r="N256" s="69">
        <f>Taulukko13[[#This Row],[Siirtyvät kustannukset yhteensä]]-Taulukko13[[#This Row],[Siirtyvät tulot yhteensä]]</f>
        <v>-2688918.7864919975</v>
      </c>
      <c r="O256" s="179">
        <f>Taulukko13[[#This Row],[Siirtyvien kustannusten ja tulojen erotus]]*$O$1</f>
        <v>1613351.2718951982</v>
      </c>
    </row>
    <row r="257" spans="1:15" x14ac:dyDescent="0.2">
      <c r="A257">
        <v>833</v>
      </c>
      <c r="B257" t="s">
        <v>259</v>
      </c>
      <c r="C257" s="64">
        <v>1691</v>
      </c>
      <c r="D257" s="65">
        <v>7225977.1622982034</v>
      </c>
      <c r="E257" s="65">
        <v>15923.543565297352</v>
      </c>
      <c r="F257" s="65">
        <f>Taulukko13[[#This Row],[Siirtyvät sote- ja pela-kustannukset (TP21+TP22)]]+Taulukko13[[#This Row],[Siirtyvät verotuskustannukset]]</f>
        <v>7241900.7058635009</v>
      </c>
      <c r="G257" s="64">
        <v>3240008.8114224127</v>
      </c>
      <c r="H257" s="64">
        <v>110168.52762716782</v>
      </c>
      <c r="I257" s="64">
        <v>3408465.54</v>
      </c>
      <c r="J257" s="64">
        <v>772757.11887231073</v>
      </c>
      <c r="K257" s="64">
        <v>-300576.87604140135</v>
      </c>
      <c r="L257" s="64">
        <v>152984.69431161557</v>
      </c>
      <c r="M257" s="65">
        <f>G257+H257+J257+I257-K257+Taulukko13[[#This Row],[Jälkikäteistarkistuksesta aiheutuva valtionosuuden lisäsiirto]]</f>
        <v>7984961.5682749087</v>
      </c>
      <c r="N257" s="69">
        <f>Taulukko13[[#This Row],[Siirtyvät kustannukset yhteensä]]-Taulukko13[[#This Row],[Siirtyvät tulot yhteensä]]</f>
        <v>-743060.86241140775</v>
      </c>
      <c r="O257" s="179">
        <f>Taulukko13[[#This Row],[Siirtyvien kustannusten ja tulojen erotus]]*$O$1</f>
        <v>445836.51744684455</v>
      </c>
    </row>
    <row r="258" spans="1:15" x14ac:dyDescent="0.2">
      <c r="A258">
        <v>834</v>
      </c>
      <c r="B258" t="s">
        <v>260</v>
      </c>
      <c r="C258" s="64">
        <v>5879</v>
      </c>
      <c r="D258" s="65">
        <v>22563431.466627885</v>
      </c>
      <c r="E258" s="65">
        <v>59450.022427550524</v>
      </c>
      <c r="F258" s="65">
        <f>Taulukko13[[#This Row],[Siirtyvät sote- ja pela-kustannukset (TP21+TP22)]]+Taulukko13[[#This Row],[Siirtyvät verotuskustannukset]]</f>
        <v>22622881.489055436</v>
      </c>
      <c r="G258" s="64">
        <v>7874226.4260995891</v>
      </c>
      <c r="H258" s="64">
        <v>618442.47538317693</v>
      </c>
      <c r="I258" s="64">
        <v>12518261.259999998</v>
      </c>
      <c r="J258" s="64">
        <v>2596886.845520095</v>
      </c>
      <c r="K258" s="64">
        <v>-1190423.0156592787</v>
      </c>
      <c r="L258" s="64">
        <v>531872.8668586564</v>
      </c>
      <c r="M258" s="65">
        <f>G258+H258+J258+I258-K258+Taulukko13[[#This Row],[Jälkikäteistarkistuksesta aiheutuva valtionosuuden lisäsiirto]]</f>
        <v>25330112.889520798</v>
      </c>
      <c r="N258" s="69">
        <f>Taulukko13[[#This Row],[Siirtyvät kustannukset yhteensä]]-Taulukko13[[#This Row],[Siirtyvät tulot yhteensä]]</f>
        <v>-2707231.4004653618</v>
      </c>
      <c r="O258" s="179">
        <f>Taulukko13[[#This Row],[Siirtyvien kustannusten ja tulojen erotus]]*$O$1</f>
        <v>1624338.8402792166</v>
      </c>
    </row>
    <row r="259" spans="1:15" x14ac:dyDescent="0.2">
      <c r="A259">
        <v>837</v>
      </c>
      <c r="B259" t="s">
        <v>261</v>
      </c>
      <c r="C259" s="64">
        <v>249009</v>
      </c>
      <c r="D259" s="65">
        <v>926935654.54734373</v>
      </c>
      <c r="E259" s="65">
        <v>2813342.1894002883</v>
      </c>
      <c r="F259" s="65">
        <f>Taulukko13[[#This Row],[Siirtyvät sote- ja pela-kustannukset (TP21+TP22)]]+Taulukko13[[#This Row],[Siirtyvät verotuskustannukset]]</f>
        <v>929748996.73674405</v>
      </c>
      <c r="G259" s="64">
        <v>158132696.00585082</v>
      </c>
      <c r="H259" s="64">
        <v>41732464.521653488</v>
      </c>
      <c r="I259" s="64">
        <v>579933286.63000011</v>
      </c>
      <c r="J259" s="64">
        <v>81961423.255090192</v>
      </c>
      <c r="K259" s="64">
        <v>12822457.587895351</v>
      </c>
      <c r="L259" s="64">
        <v>22527833.084471367</v>
      </c>
      <c r="M259" s="65">
        <f>G259+H259+J259+I259-K259+Taulukko13[[#This Row],[Jälkikäteistarkistuksesta aiheutuva valtionosuuden lisäsiirto]]</f>
        <v>871465245.90917051</v>
      </c>
      <c r="N259" s="69">
        <f>Taulukko13[[#This Row],[Siirtyvät kustannukset yhteensä]]-Taulukko13[[#This Row],[Siirtyvät tulot yhteensä]]</f>
        <v>58283750.827573538</v>
      </c>
      <c r="O259" s="179">
        <f>Taulukko13[[#This Row],[Siirtyvien kustannusten ja tulojen erotus]]*$O$1</f>
        <v>-34970250.496544115</v>
      </c>
    </row>
    <row r="260" spans="1:15" x14ac:dyDescent="0.2">
      <c r="A260">
        <v>844</v>
      </c>
      <c r="B260" t="s">
        <v>262</v>
      </c>
      <c r="C260" s="64">
        <v>1441</v>
      </c>
      <c r="D260" s="65">
        <v>8703618.8830545004</v>
      </c>
      <c r="E260" s="65">
        <v>11044.961714528205</v>
      </c>
      <c r="F260" s="65">
        <f>Taulukko13[[#This Row],[Siirtyvät sote- ja pela-kustannukset (TP21+TP22)]]+Taulukko13[[#This Row],[Siirtyvät verotuskustannukset]]</f>
        <v>8714663.8447690289</v>
      </c>
      <c r="G260" s="64">
        <v>4718744.2068623397</v>
      </c>
      <c r="H260" s="64">
        <v>206032.75714005262</v>
      </c>
      <c r="I260" s="64">
        <v>2234578.4300000002</v>
      </c>
      <c r="J260" s="64">
        <v>848527.03310493147</v>
      </c>
      <c r="K260" s="64">
        <v>-835615.56100289663</v>
      </c>
      <c r="L260" s="64">
        <v>130367.20550150091</v>
      </c>
      <c r="M260" s="65">
        <f>G260+H260+J260+I260-K260+Taulukko13[[#This Row],[Jälkikäteistarkistuksesta aiheutuva valtionosuuden lisäsiirto]]</f>
        <v>8973865.1936117206</v>
      </c>
      <c r="N260" s="69">
        <f>Taulukko13[[#This Row],[Siirtyvät kustannukset yhteensä]]-Taulukko13[[#This Row],[Siirtyvät tulot yhteensä]]</f>
        <v>-259201.34884269163</v>
      </c>
      <c r="O260" s="179">
        <f>Taulukko13[[#This Row],[Siirtyvien kustannusten ja tulojen erotus]]*$O$1</f>
        <v>155520.80930561494</v>
      </c>
    </row>
    <row r="261" spans="1:15" x14ac:dyDescent="0.2">
      <c r="A261">
        <v>845</v>
      </c>
      <c r="B261" t="s">
        <v>263</v>
      </c>
      <c r="C261" s="64">
        <v>2863</v>
      </c>
      <c r="D261" s="65">
        <v>13864957.366452601</v>
      </c>
      <c r="E261" s="65">
        <v>25318.794512379798</v>
      </c>
      <c r="F261" s="65">
        <f>Taulukko13[[#This Row],[Siirtyvät sote- ja pela-kustannukset (TP21+TP22)]]+Taulukko13[[#This Row],[Siirtyvät verotuskustannukset]]</f>
        <v>13890276.160964981</v>
      </c>
      <c r="G261" s="64">
        <v>5954302.1648312639</v>
      </c>
      <c r="H261" s="64">
        <v>266415.85074158933</v>
      </c>
      <c r="I261" s="64">
        <v>5328291.9200000009</v>
      </c>
      <c r="J261" s="64">
        <v>1332910.9313766679</v>
      </c>
      <c r="K261" s="64">
        <v>-1101605.3076943827</v>
      </c>
      <c r="L261" s="64">
        <v>259015.4818534331</v>
      </c>
      <c r="M261" s="65">
        <f>G261+H261+J261+I261-K261+Taulukko13[[#This Row],[Jälkikäteistarkistuksesta aiheutuva valtionosuuden lisäsiirto]]</f>
        <v>14242541.656497337</v>
      </c>
      <c r="N261" s="69">
        <f>Taulukko13[[#This Row],[Siirtyvät kustannukset yhteensä]]-Taulukko13[[#This Row],[Siirtyvät tulot yhteensä]]</f>
        <v>-352265.4955323562</v>
      </c>
      <c r="O261" s="179">
        <f>Taulukko13[[#This Row],[Siirtyvien kustannusten ja tulojen erotus]]*$O$1</f>
        <v>211359.29731941369</v>
      </c>
    </row>
    <row r="262" spans="1:15" x14ac:dyDescent="0.2">
      <c r="A262">
        <v>846</v>
      </c>
      <c r="B262" t="s">
        <v>264</v>
      </c>
      <c r="C262" s="64">
        <v>4862</v>
      </c>
      <c r="D262" s="65">
        <v>24065673.236981116</v>
      </c>
      <c r="E262" s="65">
        <v>38633.888694346468</v>
      </c>
      <c r="F262" s="65">
        <f>Taulukko13[[#This Row],[Siirtyvät sote- ja pela-kustannukset (TP21+TP22)]]+Taulukko13[[#This Row],[Siirtyvät verotuskustannukset]]</f>
        <v>24104307.125675462</v>
      </c>
      <c r="G262" s="64">
        <v>12142384.700924372</v>
      </c>
      <c r="H262" s="64">
        <v>425838.9918249133</v>
      </c>
      <c r="I262" s="64">
        <v>8111112.3699999992</v>
      </c>
      <c r="J262" s="64">
        <v>2617646.1963538723</v>
      </c>
      <c r="K262" s="64">
        <v>-2552776.6007201928</v>
      </c>
      <c r="L262" s="64">
        <v>439864.92237910995</v>
      </c>
      <c r="M262" s="65">
        <f>G262+H262+J262+I262-K262+Taulukko13[[#This Row],[Jälkikäteistarkistuksesta aiheutuva valtionosuuden lisäsiirto]]</f>
        <v>26289623.78220246</v>
      </c>
      <c r="N262" s="69">
        <f>Taulukko13[[#This Row],[Siirtyvät kustannukset yhteensä]]-Taulukko13[[#This Row],[Siirtyvät tulot yhteensä]]</f>
        <v>-2185316.6565269977</v>
      </c>
      <c r="O262" s="179">
        <f>Taulukko13[[#This Row],[Siirtyvien kustannusten ja tulojen erotus]]*$O$1</f>
        <v>1311189.9939161984</v>
      </c>
    </row>
    <row r="263" spans="1:15" x14ac:dyDescent="0.2">
      <c r="A263">
        <v>848</v>
      </c>
      <c r="B263" t="s">
        <v>265</v>
      </c>
      <c r="C263" s="64">
        <v>4160</v>
      </c>
      <c r="D263" s="65">
        <v>21189099.662436049</v>
      </c>
      <c r="E263" s="65">
        <v>31562.363187950923</v>
      </c>
      <c r="F263" s="65">
        <f>Taulukko13[[#This Row],[Siirtyvät sote- ja pela-kustannukset (TP21+TP22)]]+Taulukko13[[#This Row],[Siirtyvät verotuskustannukset]]</f>
        <v>21220662.025624</v>
      </c>
      <c r="G263" s="64">
        <v>9333473.863402281</v>
      </c>
      <c r="H263" s="64">
        <v>431054.97105183546</v>
      </c>
      <c r="I263" s="64">
        <v>6543297.5599999996</v>
      </c>
      <c r="J263" s="64">
        <v>2227507.0880516381</v>
      </c>
      <c r="K263" s="64">
        <v>-2371726.133142984</v>
      </c>
      <c r="L263" s="64">
        <v>376355.01380030799</v>
      </c>
      <c r="M263" s="65">
        <f>G263+H263+J263+I263-K263+Taulukko13[[#This Row],[Jälkikäteistarkistuksesta aiheutuva valtionosuuden lisäsiirto]]</f>
        <v>21283414.629449047</v>
      </c>
      <c r="N263" s="69">
        <f>Taulukko13[[#This Row],[Siirtyvät kustannukset yhteensä]]-Taulukko13[[#This Row],[Siirtyvät tulot yhteensä]]</f>
        <v>-62752.603825047612</v>
      </c>
      <c r="O263" s="179">
        <f>Taulukko13[[#This Row],[Siirtyvien kustannusten ja tulojen erotus]]*$O$1</f>
        <v>37651.562295028561</v>
      </c>
    </row>
    <row r="264" spans="1:15" x14ac:dyDescent="0.2">
      <c r="A264">
        <v>849</v>
      </c>
      <c r="B264" t="s">
        <v>266</v>
      </c>
      <c r="C264" s="64">
        <v>2903</v>
      </c>
      <c r="D264" s="65">
        <v>11955912.07952331</v>
      </c>
      <c r="E264" s="65">
        <v>22182.620986794602</v>
      </c>
      <c r="F264" s="65">
        <f>Taulukko13[[#This Row],[Siirtyvät sote- ja pela-kustannukset (TP21+TP22)]]+Taulukko13[[#This Row],[Siirtyvät verotuskustannukset]]</f>
        <v>11978094.700510105</v>
      </c>
      <c r="G264" s="64">
        <v>4829188.4401675537</v>
      </c>
      <c r="H264" s="64">
        <v>370080.38394548802</v>
      </c>
      <c r="I264" s="64">
        <v>4531625.42</v>
      </c>
      <c r="J264" s="64">
        <v>1515864.5334759364</v>
      </c>
      <c r="K264" s="64">
        <v>-1633795.4769767721</v>
      </c>
      <c r="L264" s="64">
        <v>262634.28006305144</v>
      </c>
      <c r="M264" s="65">
        <f>G264+H264+J264+I264-K264+Taulukko13[[#This Row],[Jälkikäteistarkistuksesta aiheutuva valtionosuuden lisäsiirto]]</f>
        <v>13143188.534628803</v>
      </c>
      <c r="N264" s="69">
        <f>Taulukko13[[#This Row],[Siirtyvät kustannukset yhteensä]]-Taulukko13[[#This Row],[Siirtyvät tulot yhteensä]]</f>
        <v>-1165093.8341186978</v>
      </c>
      <c r="O264" s="179">
        <f>Taulukko13[[#This Row],[Siirtyvien kustannusten ja tulojen erotus]]*$O$1</f>
        <v>699056.30047121854</v>
      </c>
    </row>
    <row r="265" spans="1:15" x14ac:dyDescent="0.2">
      <c r="A265">
        <v>850</v>
      </c>
      <c r="B265" t="s">
        <v>267</v>
      </c>
      <c r="C265" s="64">
        <v>2407</v>
      </c>
      <c r="D265" s="65">
        <v>9440335.7798209097</v>
      </c>
      <c r="E265" s="65">
        <v>21091.614658084261</v>
      </c>
      <c r="F265" s="65">
        <f>Taulukko13[[#This Row],[Siirtyvät sote- ja pela-kustannukset (TP21+TP22)]]+Taulukko13[[#This Row],[Siirtyvät verotuskustannukset]]</f>
        <v>9461427.3944789935</v>
      </c>
      <c r="G265" s="64">
        <v>3185765.2670285581</v>
      </c>
      <c r="H265" s="64">
        <v>299436.9831068666</v>
      </c>
      <c r="I265" s="64">
        <v>4361188.5600000005</v>
      </c>
      <c r="J265" s="64">
        <v>999711.74048468994</v>
      </c>
      <c r="K265" s="64">
        <v>-820692.61840396794</v>
      </c>
      <c r="L265" s="64">
        <v>217761.18226378397</v>
      </c>
      <c r="M265" s="65">
        <f>G265+H265+J265+I265-K265+Taulukko13[[#This Row],[Jälkikäteistarkistuksesta aiheutuva valtionosuuden lisäsiirto]]</f>
        <v>9884556.3512878679</v>
      </c>
      <c r="N265" s="69">
        <f>Taulukko13[[#This Row],[Siirtyvät kustannukset yhteensä]]-Taulukko13[[#This Row],[Siirtyvät tulot yhteensä]]</f>
        <v>-423128.95680887438</v>
      </c>
      <c r="O265" s="179">
        <f>Taulukko13[[#This Row],[Siirtyvien kustannusten ja tulojen erotus]]*$O$1</f>
        <v>253877.37408532458</v>
      </c>
    </row>
    <row r="266" spans="1:15" x14ac:dyDescent="0.2">
      <c r="A266">
        <v>851</v>
      </c>
      <c r="B266" t="s">
        <v>268</v>
      </c>
      <c r="C266" s="64">
        <v>21227</v>
      </c>
      <c r="D266" s="65">
        <v>87468052.783072963</v>
      </c>
      <c r="E266" s="65">
        <v>221530.42970999496</v>
      </c>
      <c r="F266" s="65">
        <f>Taulukko13[[#This Row],[Siirtyvät sote- ja pela-kustannukset (TP21+TP22)]]+Taulukko13[[#This Row],[Siirtyvät verotuskustannukset]]</f>
        <v>87689583.212782964</v>
      </c>
      <c r="G266" s="64">
        <v>21085823.41030401</v>
      </c>
      <c r="H266" s="64">
        <v>1499060.3673527418</v>
      </c>
      <c r="I266" s="64">
        <v>47452638.970000006</v>
      </c>
      <c r="J266" s="64">
        <v>7621369.5440103533</v>
      </c>
      <c r="K266" s="64">
        <v>-2377198.9119422468</v>
      </c>
      <c r="L266" s="64">
        <v>1920405.7398892157</v>
      </c>
      <c r="M266" s="65">
        <f>G266+H266+J266+I266-K266+Taulukko13[[#This Row],[Jälkikäteistarkistuksesta aiheutuva valtionosuuden lisäsiirto]]</f>
        <v>81956496.943498567</v>
      </c>
      <c r="N266" s="69">
        <f>Taulukko13[[#This Row],[Siirtyvät kustannukset yhteensä]]-Taulukko13[[#This Row],[Siirtyvät tulot yhteensä]]</f>
        <v>5733086.2692843974</v>
      </c>
      <c r="O266" s="179">
        <f>Taulukko13[[#This Row],[Siirtyvien kustannusten ja tulojen erotus]]*$O$1</f>
        <v>-3439851.7615706376</v>
      </c>
    </row>
    <row r="267" spans="1:15" x14ac:dyDescent="0.2">
      <c r="A267">
        <v>853</v>
      </c>
      <c r="B267" t="s">
        <v>269</v>
      </c>
      <c r="C267" s="64">
        <v>197900</v>
      </c>
      <c r="D267" s="65">
        <v>757175748.79437113</v>
      </c>
      <c r="E267" s="65">
        <v>2236807.1475630705</v>
      </c>
      <c r="F267" s="65">
        <f>Taulukko13[[#This Row],[Siirtyvät sote- ja pela-kustannukset (TP21+TP22)]]+Taulukko13[[#This Row],[Siirtyvät verotuskustannukset]]</f>
        <v>759412555.94193423</v>
      </c>
      <c r="G267" s="64">
        <v>153552571.48854727</v>
      </c>
      <c r="H267" s="64">
        <v>55396237.375761881</v>
      </c>
      <c r="I267" s="64">
        <v>438872252.53999996</v>
      </c>
      <c r="J267" s="64">
        <v>70753178.546770796</v>
      </c>
      <c r="K267" s="64">
        <v>12369407.247135738</v>
      </c>
      <c r="L267" s="64">
        <v>17904004.142086767</v>
      </c>
      <c r="M267" s="65">
        <f>G267+H267+J267+I267-K267+Taulukko13[[#This Row],[Jälkikäteistarkistuksesta aiheutuva valtionosuuden lisäsiirto]]</f>
        <v>724108836.84603083</v>
      </c>
      <c r="N267" s="69">
        <f>Taulukko13[[#This Row],[Siirtyvät kustannukset yhteensä]]-Taulukko13[[#This Row],[Siirtyvät tulot yhteensä]]</f>
        <v>35303719.095903397</v>
      </c>
      <c r="O267" s="179">
        <f>Taulukko13[[#This Row],[Siirtyvien kustannusten ja tulojen erotus]]*$O$1</f>
        <v>-21182231.457542032</v>
      </c>
    </row>
    <row r="268" spans="1:15" x14ac:dyDescent="0.2">
      <c r="A268">
        <v>854</v>
      </c>
      <c r="B268" t="s">
        <v>270</v>
      </c>
      <c r="C268" s="64">
        <v>3262</v>
      </c>
      <c r="D268" s="65">
        <v>21343166.494215056</v>
      </c>
      <c r="E268" s="65">
        <v>29163.249332675321</v>
      </c>
      <c r="F268" s="65">
        <f>Taulukko13[[#This Row],[Siirtyvät sote- ja pela-kustannukset (TP21+TP22)]]+Taulukko13[[#This Row],[Siirtyvät verotuskustannukset]]</f>
        <v>21372329.74354773</v>
      </c>
      <c r="G268" s="64">
        <v>11334474.369078675</v>
      </c>
      <c r="H268" s="64">
        <v>394067.64980519179</v>
      </c>
      <c r="I268" s="64">
        <v>6050151.3900000006</v>
      </c>
      <c r="J268" s="64">
        <v>1588056.5667535104</v>
      </c>
      <c r="K268" s="64">
        <v>-1278897.0715935237</v>
      </c>
      <c r="L268" s="64">
        <v>295112.9939943761</v>
      </c>
      <c r="M268" s="65">
        <f>G268+H268+J268+I268-K268+Taulukko13[[#This Row],[Jälkikäteistarkistuksesta aiheutuva valtionosuuden lisäsiirto]]</f>
        <v>20940760.041225277</v>
      </c>
      <c r="N268" s="69">
        <f>Taulukko13[[#This Row],[Siirtyvät kustannukset yhteensä]]-Taulukko13[[#This Row],[Siirtyvät tulot yhteensä]]</f>
        <v>431569.70232245326</v>
      </c>
      <c r="O268" s="179">
        <f>Taulukko13[[#This Row],[Siirtyvien kustannusten ja tulojen erotus]]*$O$1</f>
        <v>-258941.82139347191</v>
      </c>
    </row>
    <row r="269" spans="1:15" x14ac:dyDescent="0.2">
      <c r="A269">
        <v>857</v>
      </c>
      <c r="B269" t="s">
        <v>271</v>
      </c>
      <c r="C269" s="64">
        <v>2394</v>
      </c>
      <c r="D269" s="65">
        <v>15320282.876416769</v>
      </c>
      <c r="E269" s="65">
        <v>18550.991773533678</v>
      </c>
      <c r="F269" s="65">
        <f>Taulukko13[[#This Row],[Siirtyvät sote- ja pela-kustannukset (TP21+TP22)]]+Taulukko13[[#This Row],[Siirtyvät verotuskustannukset]]</f>
        <v>15338833.868190303</v>
      </c>
      <c r="G269" s="64">
        <v>6750124.9056027904</v>
      </c>
      <c r="H269" s="64">
        <v>367051.24482620123</v>
      </c>
      <c r="I269" s="64">
        <v>3732171.48</v>
      </c>
      <c r="J269" s="64">
        <v>1263643.8394012882</v>
      </c>
      <c r="K269" s="64">
        <v>-1304821.5398212546</v>
      </c>
      <c r="L269" s="64">
        <v>216585.072845658</v>
      </c>
      <c r="M269" s="65">
        <f>G269+H269+J269+I269-K269+Taulukko13[[#This Row],[Jälkikäteistarkistuksesta aiheutuva valtionosuuden lisäsiirto]]</f>
        <v>13634398.082497193</v>
      </c>
      <c r="N269" s="69">
        <f>Taulukko13[[#This Row],[Siirtyvät kustannukset yhteensä]]-Taulukko13[[#This Row],[Siirtyvät tulot yhteensä]]</f>
        <v>1704435.7856931109</v>
      </c>
      <c r="O269" s="179">
        <f>Taulukko13[[#This Row],[Siirtyvien kustannusten ja tulojen erotus]]*$O$1</f>
        <v>-1022661.4714158663</v>
      </c>
    </row>
    <row r="270" spans="1:15" x14ac:dyDescent="0.2">
      <c r="A270">
        <v>858</v>
      </c>
      <c r="B270" t="s">
        <v>272</v>
      </c>
      <c r="C270" s="64">
        <v>40384</v>
      </c>
      <c r="D270" s="65">
        <v>133104901.94803284</v>
      </c>
      <c r="E270" s="65">
        <v>559793.52617221931</v>
      </c>
      <c r="F270" s="65">
        <f>Taulukko13[[#This Row],[Siirtyvät sote- ja pela-kustannukset (TP21+TP22)]]+Taulukko13[[#This Row],[Siirtyvät verotuskustannukset]]</f>
        <v>133664695.47420506</v>
      </c>
      <c r="G270" s="64">
        <v>16967147.356582116</v>
      </c>
      <c r="H270" s="64">
        <v>4103058.6392594464</v>
      </c>
      <c r="I270" s="64">
        <v>119594820.78999999</v>
      </c>
      <c r="J270" s="64">
        <v>10533293.744825207</v>
      </c>
      <c r="K270" s="64">
        <v>10224845.990895959</v>
      </c>
      <c r="L270" s="64">
        <v>3653538.672430682</v>
      </c>
      <c r="M270" s="65">
        <f>G270+H270+J270+I270-K270+Taulukko13[[#This Row],[Jälkikäteistarkistuksesta aiheutuva valtionosuuden lisäsiirto]]</f>
        <v>144627013.21220151</v>
      </c>
      <c r="N270" s="69">
        <f>Taulukko13[[#This Row],[Siirtyvät kustannukset yhteensä]]-Taulukko13[[#This Row],[Siirtyvät tulot yhteensä]]</f>
        <v>-10962317.737996444</v>
      </c>
      <c r="O270" s="179">
        <f>Taulukko13[[#This Row],[Siirtyvien kustannusten ja tulojen erotus]]*$O$1</f>
        <v>6577390.642797865</v>
      </c>
    </row>
    <row r="271" spans="1:15" x14ac:dyDescent="0.2">
      <c r="A271">
        <v>859</v>
      </c>
      <c r="B271" t="s">
        <v>273</v>
      </c>
      <c r="C271" s="64">
        <v>6562</v>
      </c>
      <c r="D271" s="65">
        <v>23341245.686687164</v>
      </c>
      <c r="E271" s="65">
        <v>50358.220236804322</v>
      </c>
      <c r="F271" s="65">
        <f>Taulukko13[[#This Row],[Siirtyvät sote- ja pela-kustannukset (TP21+TP22)]]+Taulukko13[[#This Row],[Siirtyvät verotuskustannukset]]</f>
        <v>23391603.906923968</v>
      </c>
      <c r="G271" s="64">
        <v>3177598.834559422</v>
      </c>
      <c r="H271" s="64">
        <v>261976.26871988433</v>
      </c>
      <c r="I271" s="64">
        <v>10865707.000000002</v>
      </c>
      <c r="J271" s="64">
        <v>2319506.3234496545</v>
      </c>
      <c r="K271" s="64">
        <v>-3527291.4700255352</v>
      </c>
      <c r="L271" s="64">
        <v>593663.84628788964</v>
      </c>
      <c r="M271" s="65">
        <f>G271+H271+J271+I271-K271+Taulukko13[[#This Row],[Jälkikäteistarkistuksesta aiheutuva valtionosuuden lisäsiirto]]</f>
        <v>20745743.743042391</v>
      </c>
      <c r="N271" s="69">
        <f>Taulukko13[[#This Row],[Siirtyvät kustannukset yhteensä]]-Taulukko13[[#This Row],[Siirtyvät tulot yhteensä]]</f>
        <v>2645860.1638815776</v>
      </c>
      <c r="O271" s="179">
        <f>Taulukko13[[#This Row],[Siirtyvien kustannusten ja tulojen erotus]]*$O$1</f>
        <v>-1587516.0983289462</v>
      </c>
    </row>
    <row r="272" spans="1:15" x14ac:dyDescent="0.2">
      <c r="A272">
        <v>886</v>
      </c>
      <c r="B272" t="s">
        <v>274</v>
      </c>
      <c r="C272" s="64">
        <v>12599</v>
      </c>
      <c r="D272" s="65">
        <v>49534947.405698888</v>
      </c>
      <c r="E272" s="65">
        <v>132267.69843543426</v>
      </c>
      <c r="F272" s="65">
        <f>Taulukko13[[#This Row],[Siirtyvät sote- ja pela-kustannukset (TP21+TP22)]]+Taulukko13[[#This Row],[Siirtyvät verotuskustannukset]]</f>
        <v>49667215.104134321</v>
      </c>
      <c r="G272" s="64">
        <v>12433133.84842997</v>
      </c>
      <c r="H272" s="64">
        <v>1150692.870644893</v>
      </c>
      <c r="I272" s="64">
        <v>28076572.27</v>
      </c>
      <c r="J272" s="64">
        <v>4533985.0479117893</v>
      </c>
      <c r="K272" s="64">
        <v>-1385744.9894433161</v>
      </c>
      <c r="L272" s="64">
        <v>1139830.9660745384</v>
      </c>
      <c r="M272" s="65">
        <f>G272+H272+J272+I272-K272+Taulukko13[[#This Row],[Jälkikäteistarkistuksesta aiheutuva valtionosuuden lisäsiirto]]</f>
        <v>48719959.992504507</v>
      </c>
      <c r="N272" s="69">
        <f>Taulukko13[[#This Row],[Siirtyvät kustannukset yhteensä]]-Taulukko13[[#This Row],[Siirtyvät tulot yhteensä]]</f>
        <v>947255.11162981391</v>
      </c>
      <c r="O272" s="179">
        <f>Taulukko13[[#This Row],[Siirtyvien kustannusten ja tulojen erotus]]*$O$1</f>
        <v>-568353.06697788823</v>
      </c>
    </row>
    <row r="273" spans="1:15" x14ac:dyDescent="0.2">
      <c r="A273">
        <v>887</v>
      </c>
      <c r="B273" t="s">
        <v>275</v>
      </c>
      <c r="C273" s="64">
        <v>4569</v>
      </c>
      <c r="D273" s="65">
        <v>22358208.699692842</v>
      </c>
      <c r="E273" s="65">
        <v>36308.905404772646</v>
      </c>
      <c r="F273" s="65">
        <f>Taulukko13[[#This Row],[Siirtyvät sote- ja pela-kustannukset (TP21+TP22)]]+Taulukko13[[#This Row],[Siirtyvät verotuskustannukset]]</f>
        <v>22394517.605097614</v>
      </c>
      <c r="G273" s="64">
        <v>8377959.1389566744</v>
      </c>
      <c r="H273" s="64">
        <v>388498.8119320526</v>
      </c>
      <c r="I273" s="64">
        <v>7634699.7300000004</v>
      </c>
      <c r="J273" s="64">
        <v>2404803.7065717755</v>
      </c>
      <c r="K273" s="64">
        <v>-2199831.2077838723</v>
      </c>
      <c r="L273" s="64">
        <v>413357.22549365554</v>
      </c>
      <c r="M273" s="65">
        <f>G273+H273+J273+I273-K273+Taulukko13[[#This Row],[Jälkikäteistarkistuksesta aiheutuva valtionosuuden lisäsiirto]]</f>
        <v>21419149.820738032</v>
      </c>
      <c r="N273" s="69">
        <f>Taulukko13[[#This Row],[Siirtyvät kustannukset yhteensä]]-Taulukko13[[#This Row],[Siirtyvät tulot yhteensä]]</f>
        <v>975367.78435958177</v>
      </c>
      <c r="O273" s="179">
        <f>Taulukko13[[#This Row],[Siirtyvien kustannusten ja tulojen erotus]]*$O$1</f>
        <v>-585220.67061574897</v>
      </c>
    </row>
    <row r="274" spans="1:15" x14ac:dyDescent="0.2">
      <c r="A274">
        <v>889</v>
      </c>
      <c r="B274" t="s">
        <v>276</v>
      </c>
      <c r="C274" s="64">
        <v>2523</v>
      </c>
      <c r="D274" s="65">
        <v>12032819.246545924</v>
      </c>
      <c r="E274" s="65">
        <v>20137.199634961376</v>
      </c>
      <c r="F274" s="65">
        <f>Taulukko13[[#This Row],[Siirtyvät sote- ja pela-kustannukset (TP21+TP22)]]+Taulukko13[[#This Row],[Siirtyvät verotuskustannukset]]</f>
        <v>12052956.446180886</v>
      </c>
      <c r="G274" s="64">
        <v>6502722.8695046315</v>
      </c>
      <c r="H274" s="64">
        <v>383586.10722885909</v>
      </c>
      <c r="I274" s="64">
        <v>4066141.83</v>
      </c>
      <c r="J274" s="64">
        <v>1267118.6274779181</v>
      </c>
      <c r="K274" s="64">
        <v>-1365977.2509725783</v>
      </c>
      <c r="L274" s="64">
        <v>228255.69707167716</v>
      </c>
      <c r="M274" s="65">
        <f>G274+H274+J274+I274-K274+Taulukko13[[#This Row],[Jälkikäteistarkistuksesta aiheutuva valtionosuuden lisäsiirto]]</f>
        <v>13813802.382255664</v>
      </c>
      <c r="N274" s="69">
        <f>Taulukko13[[#This Row],[Siirtyvät kustannukset yhteensä]]-Taulukko13[[#This Row],[Siirtyvät tulot yhteensä]]</f>
        <v>-1760845.9360747784</v>
      </c>
      <c r="O274" s="179">
        <f>Taulukko13[[#This Row],[Siirtyvien kustannusten ja tulojen erotus]]*$O$1</f>
        <v>1056507.5616448668</v>
      </c>
    </row>
    <row r="275" spans="1:15" x14ac:dyDescent="0.2">
      <c r="A275">
        <v>890</v>
      </c>
      <c r="B275" t="s">
        <v>277</v>
      </c>
      <c r="C275" s="64">
        <v>1180</v>
      </c>
      <c r="D275" s="65">
        <v>7289270.0702602882</v>
      </c>
      <c r="E275" s="65">
        <v>11131.748828587641</v>
      </c>
      <c r="F275" s="65">
        <f>Taulukko13[[#This Row],[Siirtyvät sote- ja pela-kustannukset (TP21+TP22)]]+Taulukko13[[#This Row],[Siirtyvät verotuskustannukset]]</f>
        <v>7300401.8190888762</v>
      </c>
      <c r="G275" s="64">
        <v>3775519.082685844</v>
      </c>
      <c r="H275" s="64">
        <v>53957.89285654905</v>
      </c>
      <c r="I275" s="64">
        <v>2405830.69</v>
      </c>
      <c r="J275" s="64">
        <v>542103.53054677392</v>
      </c>
      <c r="K275" s="64">
        <v>-347805.16625812335</v>
      </c>
      <c r="L275" s="64">
        <v>106754.5471837412</v>
      </c>
      <c r="M275" s="65">
        <f>G275+H275+J275+I275-K275+Taulukko13[[#This Row],[Jälkikäteistarkistuksesta aiheutuva valtionosuuden lisäsiirto]]</f>
        <v>7231970.9095310317</v>
      </c>
      <c r="N275" s="69">
        <f>Taulukko13[[#This Row],[Siirtyvät kustannukset yhteensä]]-Taulukko13[[#This Row],[Siirtyvät tulot yhteensä]]</f>
        <v>68430.909557844512</v>
      </c>
      <c r="O275" s="179">
        <f>Taulukko13[[#This Row],[Siirtyvien kustannusten ja tulojen erotus]]*$O$1</f>
        <v>-41058.545734706699</v>
      </c>
    </row>
    <row r="276" spans="1:15" x14ac:dyDescent="0.2">
      <c r="A276">
        <v>892</v>
      </c>
      <c r="B276" t="s">
        <v>278</v>
      </c>
      <c r="C276" s="64">
        <v>3592</v>
      </c>
      <c r="D276" s="65">
        <v>11135101.959418075</v>
      </c>
      <c r="E276" s="65">
        <v>29066.826807747737</v>
      </c>
      <c r="F276" s="65">
        <f>Taulukko13[[#This Row],[Siirtyvät sote- ja pela-kustannukset (TP21+TP22)]]+Taulukko13[[#This Row],[Siirtyvät verotuskustannukset]]</f>
        <v>11164168.786225824</v>
      </c>
      <c r="G276" s="64">
        <v>2085188.291726239</v>
      </c>
      <c r="H276" s="64">
        <v>285808.83211742446</v>
      </c>
      <c r="I276" s="64">
        <v>6137103.6699999999</v>
      </c>
      <c r="J276" s="64">
        <v>1408636.6525419035</v>
      </c>
      <c r="K276" s="64">
        <v>-1768999.6122588213</v>
      </c>
      <c r="L276" s="64">
        <v>324968.07922372746</v>
      </c>
      <c r="M276" s="65">
        <f>G276+H276+J276+I276-K276+Taulukko13[[#This Row],[Jälkikäteistarkistuksesta aiheutuva valtionosuuden lisäsiirto]]</f>
        <v>12010705.137868116</v>
      </c>
      <c r="N276" s="69">
        <f>Taulukko13[[#This Row],[Siirtyvät kustannukset yhteensä]]-Taulukko13[[#This Row],[Siirtyvät tulot yhteensä]]</f>
        <v>-846536.35164229199</v>
      </c>
      <c r="O276" s="179">
        <f>Taulukko13[[#This Row],[Siirtyvien kustannusten ja tulojen erotus]]*$O$1</f>
        <v>507921.81098537508</v>
      </c>
    </row>
    <row r="277" spans="1:15" x14ac:dyDescent="0.2">
      <c r="A277">
        <v>893</v>
      </c>
      <c r="B277" t="s">
        <v>279</v>
      </c>
      <c r="C277" s="64">
        <v>7434</v>
      </c>
      <c r="D277" s="65">
        <v>30953629.35839178</v>
      </c>
      <c r="E277" s="65">
        <v>65346.186569545047</v>
      </c>
      <c r="F277" s="65">
        <f>Taulukko13[[#This Row],[Siirtyvät sote- ja pela-kustannukset (TP21+TP22)]]+Taulukko13[[#This Row],[Siirtyvät verotuskustannukset]]</f>
        <v>31018975.544961326</v>
      </c>
      <c r="G277" s="64">
        <v>9035358.6563180983</v>
      </c>
      <c r="H277" s="64">
        <v>1094046.887278826</v>
      </c>
      <c r="I277" s="64">
        <v>13345535.439999999</v>
      </c>
      <c r="J277" s="64">
        <v>3454761.1820558165</v>
      </c>
      <c r="K277" s="64">
        <v>-2605701.2071249047</v>
      </c>
      <c r="L277" s="64">
        <v>672553.6472575696</v>
      </c>
      <c r="M277" s="65">
        <f>G277+H277+J277+I277-K277+Taulukko13[[#This Row],[Jälkikäteistarkistuksesta aiheutuva valtionosuuden lisäsiirto]]</f>
        <v>30207957.020035211</v>
      </c>
      <c r="N277" s="69">
        <f>Taulukko13[[#This Row],[Siirtyvät kustannukset yhteensä]]-Taulukko13[[#This Row],[Siirtyvät tulot yhteensä]]</f>
        <v>811018.52492611483</v>
      </c>
      <c r="O277" s="179">
        <f>Taulukko13[[#This Row],[Siirtyvien kustannusten ja tulojen erotus]]*$O$1</f>
        <v>-486611.1149556688</v>
      </c>
    </row>
    <row r="278" spans="1:15" x14ac:dyDescent="0.2">
      <c r="A278">
        <v>895</v>
      </c>
      <c r="B278" t="s">
        <v>280</v>
      </c>
      <c r="C278" s="64">
        <v>15092</v>
      </c>
      <c r="D278" s="65">
        <v>65004426.017862953</v>
      </c>
      <c r="E278" s="65">
        <v>165165.99025507801</v>
      </c>
      <c r="F278" s="65">
        <f>Taulukko13[[#This Row],[Siirtyvät sote- ja pela-kustannukset (TP21+TP22)]]+Taulukko13[[#This Row],[Siirtyvät verotuskustannukset]]</f>
        <v>65169592.008118033</v>
      </c>
      <c r="G278" s="64">
        <v>21940891.022265621</v>
      </c>
      <c r="H278" s="64">
        <v>2155381.8668108024</v>
      </c>
      <c r="I278" s="64">
        <v>34341436.680000007</v>
      </c>
      <c r="J278" s="64">
        <v>5925451.1444623563</v>
      </c>
      <c r="K278" s="64">
        <v>-568731.03512426594</v>
      </c>
      <c r="L278" s="64">
        <v>1365372.5644890019</v>
      </c>
      <c r="M278" s="65">
        <f>G278+H278+J278+I278-K278+Taulukko13[[#This Row],[Jälkikäteistarkistuksesta aiheutuva valtionosuuden lisäsiirto]]</f>
        <v>66297264.313152052</v>
      </c>
      <c r="N278" s="69">
        <f>Taulukko13[[#This Row],[Siirtyvät kustannukset yhteensä]]-Taulukko13[[#This Row],[Siirtyvät tulot yhteensä]]</f>
        <v>-1127672.3050340191</v>
      </c>
      <c r="O278" s="179">
        <f>Taulukko13[[#This Row],[Siirtyvien kustannusten ja tulojen erotus]]*$O$1</f>
        <v>676603.38302041125</v>
      </c>
    </row>
    <row r="279" spans="1:15" x14ac:dyDescent="0.2">
      <c r="A279">
        <v>905</v>
      </c>
      <c r="B279" t="s">
        <v>281</v>
      </c>
      <c r="C279" s="64">
        <v>67988</v>
      </c>
      <c r="D279" s="65">
        <v>272809658.76939827</v>
      </c>
      <c r="E279" s="65">
        <v>758095.99238419742</v>
      </c>
      <c r="F279" s="65">
        <f>Taulukko13[[#This Row],[Siirtyvät sote- ja pela-kustannukset (TP21+TP22)]]+Taulukko13[[#This Row],[Siirtyvät verotuskustannukset]]</f>
        <v>273567754.76178247</v>
      </c>
      <c r="G279" s="64">
        <v>53302210.688830867</v>
      </c>
      <c r="H279" s="64">
        <v>10989107.020372465</v>
      </c>
      <c r="I279" s="64">
        <v>156527776.04000002</v>
      </c>
      <c r="J279" s="64">
        <v>23784545.310887668</v>
      </c>
      <c r="K279" s="64">
        <v>1636496.5683385644</v>
      </c>
      <c r="L279" s="64">
        <v>6150871.3168883026</v>
      </c>
      <c r="M279" s="65">
        <f>G279+H279+J279+I279-K279+Taulukko13[[#This Row],[Jälkikäteistarkistuksesta aiheutuva valtionosuuden lisäsiirto]]</f>
        <v>249118013.80864075</v>
      </c>
      <c r="N279" s="69">
        <f>Taulukko13[[#This Row],[Siirtyvät kustannukset yhteensä]]-Taulukko13[[#This Row],[Siirtyvät tulot yhteensä]]</f>
        <v>24449740.953141719</v>
      </c>
      <c r="O279" s="179">
        <f>Taulukko13[[#This Row],[Siirtyvien kustannusten ja tulojen erotus]]*$O$1</f>
        <v>-14669844.571885029</v>
      </c>
    </row>
    <row r="280" spans="1:15" x14ac:dyDescent="0.2">
      <c r="A280">
        <v>908</v>
      </c>
      <c r="B280" t="s">
        <v>282</v>
      </c>
      <c r="C280" s="64">
        <v>20703</v>
      </c>
      <c r="D280" s="65">
        <v>89769151.217734739</v>
      </c>
      <c r="E280" s="65">
        <v>225130.2824985724</v>
      </c>
      <c r="F280" s="65">
        <f>Taulukko13[[#This Row],[Siirtyvät sote- ja pela-kustannukset (TP21+TP22)]]+Taulukko13[[#This Row],[Siirtyvät verotuskustannukset]]</f>
        <v>89994281.500233307</v>
      </c>
      <c r="G280" s="64">
        <v>27408834.956231918</v>
      </c>
      <c r="H280" s="64">
        <v>2244047.0226560812</v>
      </c>
      <c r="I280" s="64">
        <v>47503113.740000002</v>
      </c>
      <c r="J280" s="64">
        <v>6713147.0887512267</v>
      </c>
      <c r="K280" s="64">
        <v>-302609.77381248795</v>
      </c>
      <c r="L280" s="64">
        <v>1872999.4833432154</v>
      </c>
      <c r="M280" s="65">
        <f>G280+H280+J280+I280-K280+Taulukko13[[#This Row],[Jälkikäteistarkistuksesta aiheutuva valtionosuuden lisäsiirto]]</f>
        <v>86044752.064794928</v>
      </c>
      <c r="N280" s="69">
        <f>Taulukko13[[#This Row],[Siirtyvät kustannukset yhteensä]]-Taulukko13[[#This Row],[Siirtyvät tulot yhteensä]]</f>
        <v>3949529.4354383796</v>
      </c>
      <c r="O280" s="179">
        <f>Taulukko13[[#This Row],[Siirtyvien kustannusten ja tulojen erotus]]*$O$1</f>
        <v>-2369717.6612630272</v>
      </c>
    </row>
    <row r="281" spans="1:15" x14ac:dyDescent="0.2">
      <c r="A281">
        <v>915</v>
      </c>
      <c r="B281" t="s">
        <v>283</v>
      </c>
      <c r="C281" s="64">
        <v>19759</v>
      </c>
      <c r="D281" s="65">
        <v>100277625.06946193</v>
      </c>
      <c r="E281" s="65">
        <v>199550.1023414637</v>
      </c>
      <c r="F281" s="65">
        <f>Taulukko13[[#This Row],[Siirtyvät sote- ja pela-kustannukset (TP21+TP22)]]+Taulukko13[[#This Row],[Siirtyvät verotuskustannukset]]</f>
        <v>100477175.17180339</v>
      </c>
      <c r="G281" s="64">
        <v>43649453.98403199</v>
      </c>
      <c r="H281" s="64">
        <v>1883595.154074227</v>
      </c>
      <c r="I281" s="64">
        <v>42211099.310000002</v>
      </c>
      <c r="J281" s="64">
        <v>7676174.4879237916</v>
      </c>
      <c r="K281" s="64">
        <v>-2792148.2208146639</v>
      </c>
      <c r="L281" s="64">
        <v>1787595.8455962224</v>
      </c>
      <c r="M281" s="65">
        <f>G281+H281+J281+I281-K281+Taulukko13[[#This Row],[Jälkikäteistarkistuksesta aiheutuva valtionosuuden lisäsiirto]]</f>
        <v>100000067.0024409</v>
      </c>
      <c r="N281" s="69">
        <f>Taulukko13[[#This Row],[Siirtyvät kustannukset yhteensä]]-Taulukko13[[#This Row],[Siirtyvät tulot yhteensä]]</f>
        <v>477108.16936248541</v>
      </c>
      <c r="O281" s="179">
        <f>Taulukko13[[#This Row],[Siirtyvien kustannusten ja tulojen erotus]]*$O$1</f>
        <v>-286264.90161749121</v>
      </c>
    </row>
    <row r="282" spans="1:15" x14ac:dyDescent="0.2">
      <c r="A282">
        <v>918</v>
      </c>
      <c r="B282" t="s">
        <v>284</v>
      </c>
      <c r="C282" s="64">
        <v>2228</v>
      </c>
      <c r="D282" s="65">
        <v>10022541.615519064</v>
      </c>
      <c r="E282" s="65">
        <v>19362.618696579386</v>
      </c>
      <c r="F282" s="65">
        <f>Taulukko13[[#This Row],[Siirtyvät sote- ja pela-kustannukset (TP21+TP22)]]+Taulukko13[[#This Row],[Siirtyvät verotuskustannukset]]</f>
        <v>10041904.234215643</v>
      </c>
      <c r="G282" s="64">
        <v>3645839.8666867083</v>
      </c>
      <c r="H282" s="64">
        <v>255632.83670052746</v>
      </c>
      <c r="I282" s="64">
        <v>4022935.53</v>
      </c>
      <c r="J282" s="64">
        <v>1183052.5520914686</v>
      </c>
      <c r="K282" s="64">
        <v>-702726.19226703141</v>
      </c>
      <c r="L282" s="64">
        <v>201567.06027574185</v>
      </c>
      <c r="M282" s="65">
        <f>G282+H282+J282+I282-K282+Taulukko13[[#This Row],[Jälkikäteistarkistuksesta aiheutuva valtionosuuden lisäsiirto]]</f>
        <v>10011754.038021475</v>
      </c>
      <c r="N282" s="69">
        <f>Taulukko13[[#This Row],[Siirtyvät kustannukset yhteensä]]-Taulukko13[[#This Row],[Siirtyvät tulot yhteensä]]</f>
        <v>30150.19619416818</v>
      </c>
      <c r="O282" s="179">
        <f>Taulukko13[[#This Row],[Siirtyvien kustannusten ja tulojen erotus]]*$O$1</f>
        <v>-18090.117716500903</v>
      </c>
    </row>
    <row r="283" spans="1:15" x14ac:dyDescent="0.2">
      <c r="A283">
        <v>921</v>
      </c>
      <c r="B283" t="s">
        <v>285</v>
      </c>
      <c r="C283" s="64">
        <v>1894</v>
      </c>
      <c r="D283" s="65">
        <v>12006054.985716186</v>
      </c>
      <c r="E283" s="65">
        <v>14197.27150609126</v>
      </c>
      <c r="F283" s="65">
        <f>Taulukko13[[#This Row],[Siirtyvät sote- ja pela-kustannukset (TP21+TP22)]]+Taulukko13[[#This Row],[Siirtyvät verotuskustannukset]]</f>
        <v>12020252.257222278</v>
      </c>
      <c r="G283" s="64">
        <v>7637291.3658867721</v>
      </c>
      <c r="H283" s="64">
        <v>260051.59339078737</v>
      </c>
      <c r="I283" s="64">
        <v>2877127.1999999997</v>
      </c>
      <c r="J283" s="64">
        <v>1122931.7663583159</v>
      </c>
      <c r="K283" s="64">
        <v>-1145047.0948251893</v>
      </c>
      <c r="L283" s="64">
        <v>171350.09522542867</v>
      </c>
      <c r="M283" s="65">
        <f>G283+H283+J283+I283-K283+Taulukko13[[#This Row],[Jälkikäteistarkistuksesta aiheutuva valtionosuuden lisäsiirto]]</f>
        <v>13213799.115686493</v>
      </c>
      <c r="N283" s="69">
        <f>Taulukko13[[#This Row],[Siirtyvät kustannukset yhteensä]]-Taulukko13[[#This Row],[Siirtyvät tulot yhteensä]]</f>
        <v>-1193546.858464215</v>
      </c>
      <c r="O283" s="179">
        <f>Taulukko13[[#This Row],[Siirtyvien kustannusten ja tulojen erotus]]*$O$1</f>
        <v>716128.11507852876</v>
      </c>
    </row>
    <row r="284" spans="1:15" x14ac:dyDescent="0.2">
      <c r="A284">
        <v>922</v>
      </c>
      <c r="B284" t="s">
        <v>286</v>
      </c>
      <c r="C284" s="64">
        <v>4501</v>
      </c>
      <c r="D284" s="65">
        <v>15385377.537343873</v>
      </c>
      <c r="E284" s="65">
        <v>46732.860954971729</v>
      </c>
      <c r="F284" s="65">
        <f>Taulukko13[[#This Row],[Siirtyvät sote- ja pela-kustannukset (TP21+TP22)]]+Taulukko13[[#This Row],[Siirtyvät verotuskustannukset]]</f>
        <v>15432110.398298845</v>
      </c>
      <c r="G284" s="64">
        <v>2266499.9215089893</v>
      </c>
      <c r="H284" s="64">
        <v>264240.2797527014</v>
      </c>
      <c r="I284" s="64">
        <v>10062345.379999999</v>
      </c>
      <c r="J284" s="64">
        <v>1707629.6793762373</v>
      </c>
      <c r="K284" s="64">
        <v>-506996.72870316409</v>
      </c>
      <c r="L284" s="64">
        <v>407205.26853730436</v>
      </c>
      <c r="M284" s="65">
        <f>G284+H284+J284+I284-K284+Taulukko13[[#This Row],[Jälkikäteistarkistuksesta aiheutuva valtionosuuden lisäsiirto]]</f>
        <v>15214917.257878397</v>
      </c>
      <c r="N284" s="69">
        <f>Taulukko13[[#This Row],[Siirtyvät kustannukset yhteensä]]-Taulukko13[[#This Row],[Siirtyvät tulot yhteensä]]</f>
        <v>217193.14042044804</v>
      </c>
      <c r="O284" s="179">
        <f>Taulukko13[[#This Row],[Siirtyvien kustannusten ja tulojen erotus]]*$O$1</f>
        <v>-130315.88425226879</v>
      </c>
    </row>
    <row r="285" spans="1:15" x14ac:dyDescent="0.2">
      <c r="A285">
        <v>924</v>
      </c>
      <c r="B285" t="s">
        <v>287</v>
      </c>
      <c r="C285" s="64">
        <v>2946</v>
      </c>
      <c r="D285" s="65">
        <v>14160105.357097859</v>
      </c>
      <c r="E285" s="65">
        <v>23384.048332813414</v>
      </c>
      <c r="F285" s="65">
        <f>Taulukko13[[#This Row],[Siirtyvät sote- ja pela-kustannukset (TP21+TP22)]]+Taulukko13[[#This Row],[Siirtyvät verotuskustannukset]]</f>
        <v>14183489.405430673</v>
      </c>
      <c r="G285" s="64">
        <v>5845495.6381079881</v>
      </c>
      <c r="H285" s="64">
        <v>303571.12693404348</v>
      </c>
      <c r="I285" s="64">
        <v>4863614.7299999995</v>
      </c>
      <c r="J285" s="64">
        <v>1632415.7663089675</v>
      </c>
      <c r="K285" s="64">
        <v>-1508247.0349029235</v>
      </c>
      <c r="L285" s="64">
        <v>266524.48813839117</v>
      </c>
      <c r="M285" s="65">
        <f>G285+H285+J285+I285-K285+Taulukko13[[#This Row],[Jälkikäteistarkistuksesta aiheutuva valtionosuuden lisäsiirto]]</f>
        <v>14419868.78439231</v>
      </c>
      <c r="N285" s="69">
        <f>Taulukko13[[#This Row],[Siirtyvät kustannukset yhteensä]]-Taulukko13[[#This Row],[Siirtyvät tulot yhteensä]]</f>
        <v>-236379.37896163762</v>
      </c>
      <c r="O285" s="179">
        <f>Taulukko13[[#This Row],[Siirtyvien kustannusten ja tulojen erotus]]*$O$1</f>
        <v>141827.62737698253</v>
      </c>
    </row>
    <row r="286" spans="1:15" x14ac:dyDescent="0.2">
      <c r="A286">
        <v>925</v>
      </c>
      <c r="B286" t="s">
        <v>288</v>
      </c>
      <c r="C286" s="64">
        <v>3427</v>
      </c>
      <c r="D286" s="65">
        <v>14627551.312189419</v>
      </c>
      <c r="E286" s="65">
        <v>32990.22186988702</v>
      </c>
      <c r="F286" s="65">
        <f>Taulukko13[[#This Row],[Siirtyvät sote- ja pela-kustannukset (TP21+TP22)]]+Taulukko13[[#This Row],[Siirtyvät verotuskustannukset]]</f>
        <v>14660541.534059307</v>
      </c>
      <c r="G286" s="64">
        <v>6682267.8937852494</v>
      </c>
      <c r="H286" s="64">
        <v>1333514.8492834084</v>
      </c>
      <c r="I286" s="64">
        <v>5956352.3900000006</v>
      </c>
      <c r="J286" s="64">
        <v>1811780.3429675952</v>
      </c>
      <c r="K286" s="64">
        <v>-645777.0265015543</v>
      </c>
      <c r="L286" s="64">
        <v>310040.53660905181</v>
      </c>
      <c r="M286" s="65">
        <f>G286+H286+J286+I286-K286+Taulukko13[[#This Row],[Jälkikäteistarkistuksesta aiheutuva valtionosuuden lisäsiirto]]</f>
        <v>16739733.039146861</v>
      </c>
      <c r="N286" s="69">
        <f>Taulukko13[[#This Row],[Siirtyvät kustannukset yhteensä]]-Taulukko13[[#This Row],[Siirtyvät tulot yhteensä]]</f>
        <v>-2079191.5050875545</v>
      </c>
      <c r="O286" s="179">
        <f>Taulukko13[[#This Row],[Siirtyvien kustannusten ja tulojen erotus]]*$O$1</f>
        <v>1247514.9030525323</v>
      </c>
    </row>
    <row r="287" spans="1:15" x14ac:dyDescent="0.2">
      <c r="A287">
        <v>927</v>
      </c>
      <c r="B287" t="s">
        <v>289</v>
      </c>
      <c r="C287" s="64">
        <v>28913</v>
      </c>
      <c r="D287" s="65">
        <v>96975387.846120432</v>
      </c>
      <c r="E287" s="65">
        <v>355723.85720560781</v>
      </c>
      <c r="F287" s="65">
        <f>Taulukko13[[#This Row],[Siirtyvät sote- ja pela-kustannukset (TP21+TP22)]]+Taulukko13[[#This Row],[Siirtyvät verotuskustannukset]]</f>
        <v>97331111.703326046</v>
      </c>
      <c r="G287" s="64">
        <v>13109661.695141992</v>
      </c>
      <c r="H287" s="64">
        <v>1796589.7140380568</v>
      </c>
      <c r="I287" s="64">
        <v>76807904.159999996</v>
      </c>
      <c r="J287" s="64">
        <v>9635957.58485494</v>
      </c>
      <c r="K287" s="64">
        <v>4344552.5373031897</v>
      </c>
      <c r="L287" s="64">
        <v>2615757.8158673807</v>
      </c>
      <c r="M287" s="65">
        <f>G287+H287+J287+I287-K287+Taulukko13[[#This Row],[Jälkikäteistarkistuksesta aiheutuva valtionosuuden lisäsiirto]]</f>
        <v>99621318.432599172</v>
      </c>
      <c r="N287" s="69">
        <f>Taulukko13[[#This Row],[Siirtyvät kustannukset yhteensä]]-Taulukko13[[#This Row],[Siirtyvät tulot yhteensä]]</f>
        <v>-2290206.7292731255</v>
      </c>
      <c r="O287" s="179">
        <f>Taulukko13[[#This Row],[Siirtyvien kustannusten ja tulojen erotus]]*$O$1</f>
        <v>1374124.0375638751</v>
      </c>
    </row>
    <row r="288" spans="1:15" x14ac:dyDescent="0.2">
      <c r="A288">
        <v>931</v>
      </c>
      <c r="B288" t="s">
        <v>290</v>
      </c>
      <c r="C288" s="64">
        <v>5951</v>
      </c>
      <c r="D288" s="65">
        <v>31103800.829806678</v>
      </c>
      <c r="E288" s="65">
        <v>49500.448800215141</v>
      </c>
      <c r="F288" s="65">
        <f>Taulukko13[[#This Row],[Siirtyvät sote- ja pela-kustannukset (TP21+TP22)]]+Taulukko13[[#This Row],[Siirtyvät verotuskustannukset]]</f>
        <v>31153301.278606892</v>
      </c>
      <c r="G288" s="64">
        <v>17930252.930994038</v>
      </c>
      <c r="H288" s="64">
        <v>1009470.708632784</v>
      </c>
      <c r="I288" s="64">
        <v>9928670.339999998</v>
      </c>
      <c r="J288" s="64">
        <v>3047599.551956322</v>
      </c>
      <c r="K288" s="64">
        <v>-2736431.3004189231</v>
      </c>
      <c r="L288" s="64">
        <v>538386.70363596943</v>
      </c>
      <c r="M288" s="65">
        <f>G288+H288+J288+I288-K288+Taulukko13[[#This Row],[Jälkikäteistarkistuksesta aiheutuva valtionosuuden lisäsiirto]]</f>
        <v>35190811.535638034</v>
      </c>
      <c r="N288" s="69">
        <f>Taulukko13[[#This Row],[Siirtyvät kustannukset yhteensä]]-Taulukko13[[#This Row],[Siirtyvät tulot yhteensä]]</f>
        <v>-4037510.2570311427</v>
      </c>
      <c r="O288" s="179">
        <f>Taulukko13[[#This Row],[Siirtyvien kustannusten ja tulojen erotus]]*$O$1</f>
        <v>2422506.1542186849</v>
      </c>
    </row>
    <row r="289" spans="1:15" x14ac:dyDescent="0.2">
      <c r="A289">
        <v>934</v>
      </c>
      <c r="B289" t="s">
        <v>291</v>
      </c>
      <c r="C289" s="64">
        <v>2671</v>
      </c>
      <c r="D289" s="65">
        <v>12571114.042342225</v>
      </c>
      <c r="E289" s="65">
        <v>23808.279618509157</v>
      </c>
      <c r="F289" s="65">
        <f>Taulukko13[[#This Row],[Siirtyvät sote- ja pela-kustannukset (TP21+TP22)]]+Taulukko13[[#This Row],[Siirtyvät verotuskustannukset]]</f>
        <v>12594922.321960734</v>
      </c>
      <c r="G289" s="64">
        <v>5419081.2394180801</v>
      </c>
      <c r="H289" s="64">
        <v>286499.85447901185</v>
      </c>
      <c r="I289" s="64">
        <v>4974428.6199999992</v>
      </c>
      <c r="J289" s="64">
        <v>1279548.32158956</v>
      </c>
      <c r="K289" s="64">
        <v>-1039425.7105209024</v>
      </c>
      <c r="L289" s="64">
        <v>241645.25044726505</v>
      </c>
      <c r="M289" s="65">
        <f>G289+H289+J289+I289-K289+Taulukko13[[#This Row],[Jälkikäteistarkistuksesta aiheutuva valtionosuuden lisäsiirto]]</f>
        <v>13240628.99645482</v>
      </c>
      <c r="N289" s="69">
        <f>Taulukko13[[#This Row],[Siirtyvät kustannukset yhteensä]]-Taulukko13[[#This Row],[Siirtyvät tulot yhteensä]]</f>
        <v>-645706.67449408583</v>
      </c>
      <c r="O289" s="179">
        <f>Taulukko13[[#This Row],[Siirtyvien kustannusten ja tulojen erotus]]*$O$1</f>
        <v>387424.00469645142</v>
      </c>
    </row>
    <row r="290" spans="1:15" x14ac:dyDescent="0.2">
      <c r="A290">
        <v>935</v>
      </c>
      <c r="B290" t="s">
        <v>292</v>
      </c>
      <c r="C290" s="64">
        <v>2985</v>
      </c>
      <c r="D290" s="65">
        <v>14369699.967853609</v>
      </c>
      <c r="E290" s="65">
        <v>25660.203184761285</v>
      </c>
      <c r="F290" s="65">
        <f>Taulukko13[[#This Row],[Siirtyvät sote- ja pela-kustannukset (TP21+TP22)]]+Taulukko13[[#This Row],[Siirtyvät verotuskustannukset]]</f>
        <v>14395360.171038371</v>
      </c>
      <c r="G290" s="64">
        <v>5944996.1739177285</v>
      </c>
      <c r="H290" s="64">
        <v>371174.66045233048</v>
      </c>
      <c r="I290" s="64">
        <v>5298974.3699999992</v>
      </c>
      <c r="J290" s="64">
        <v>1458131.502821988</v>
      </c>
      <c r="K290" s="64">
        <v>-1136528.5285673724</v>
      </c>
      <c r="L290" s="64">
        <v>270052.81639276905</v>
      </c>
      <c r="M290" s="65">
        <f>G290+H290+J290+I290-K290+Taulukko13[[#This Row],[Jälkikäteistarkistuksesta aiheutuva valtionosuuden lisäsiirto]]</f>
        <v>14479858.052152187</v>
      </c>
      <c r="N290" s="69">
        <f>Taulukko13[[#This Row],[Siirtyvät kustannukset yhteensä]]-Taulukko13[[#This Row],[Siirtyvät tulot yhteensä]]</f>
        <v>-84497.881113816053</v>
      </c>
      <c r="O290" s="179">
        <f>Taulukko13[[#This Row],[Siirtyvien kustannusten ja tulojen erotus]]*$O$1</f>
        <v>50698.728668289623</v>
      </c>
    </row>
    <row r="291" spans="1:15" x14ac:dyDescent="0.2">
      <c r="A291">
        <v>936</v>
      </c>
      <c r="B291" t="s">
        <v>293</v>
      </c>
      <c r="C291" s="64">
        <v>6395</v>
      </c>
      <c r="D291" s="65">
        <v>33283117.471895166</v>
      </c>
      <c r="E291" s="65">
        <v>55415.960234499944</v>
      </c>
      <c r="F291" s="65">
        <f>Taulukko13[[#This Row],[Siirtyvät sote- ja pela-kustannukset (TP21+TP22)]]+Taulukko13[[#This Row],[Siirtyvät verotuskustannukset]]</f>
        <v>33338533.432129666</v>
      </c>
      <c r="G291" s="64">
        <v>18198762.536575407</v>
      </c>
      <c r="H291" s="64">
        <v>1195649.4422108107</v>
      </c>
      <c r="I291" s="64">
        <v>11049645.379999999</v>
      </c>
      <c r="J291" s="64">
        <v>3225845.7019947111</v>
      </c>
      <c r="K291" s="64">
        <v>-2399421.6861463748</v>
      </c>
      <c r="L291" s="64">
        <v>578555.36376273306</v>
      </c>
      <c r="M291" s="65">
        <f>G291+H291+J291+I291-K291+Taulukko13[[#This Row],[Jälkikäteistarkistuksesta aiheutuva valtionosuuden lisäsiirto]]</f>
        <v>36647880.110690042</v>
      </c>
      <c r="N291" s="69">
        <f>Taulukko13[[#This Row],[Siirtyvät kustannukset yhteensä]]-Taulukko13[[#This Row],[Siirtyvät tulot yhteensä]]</f>
        <v>-3309346.6785603762</v>
      </c>
      <c r="O291" s="179">
        <f>Taulukko13[[#This Row],[Siirtyvien kustannusten ja tulojen erotus]]*$O$1</f>
        <v>1985608.0071362252</v>
      </c>
    </row>
    <row r="292" spans="1:15" x14ac:dyDescent="0.2">
      <c r="A292">
        <v>946</v>
      </c>
      <c r="B292" t="s">
        <v>294</v>
      </c>
      <c r="C292" s="64">
        <v>6287</v>
      </c>
      <c r="D292" s="65">
        <v>27166995.198184028</v>
      </c>
      <c r="E292" s="65">
        <v>57470.297701156531</v>
      </c>
      <c r="F292" s="65">
        <f>Taulukko13[[#This Row],[Siirtyvät sote- ja pela-kustannukset (TP21+TP22)]]+Taulukko13[[#This Row],[Siirtyvät verotuskustannukset]]</f>
        <v>27224465.495885186</v>
      </c>
      <c r="G292" s="64">
        <v>8561154.3854678907</v>
      </c>
      <c r="H292" s="64">
        <v>777931.15766113554</v>
      </c>
      <c r="I292" s="64">
        <v>11921311.730000002</v>
      </c>
      <c r="J292" s="64">
        <v>3120179.2966666021</v>
      </c>
      <c r="K292" s="64">
        <v>-2034690.934656943</v>
      </c>
      <c r="L292" s="64">
        <v>568784.60859676346</v>
      </c>
      <c r="M292" s="65">
        <f>G292+H292+J292+I292-K292+Taulukko13[[#This Row],[Jälkikäteistarkistuksesta aiheutuva valtionosuuden lisäsiirto]]</f>
        <v>26984052.11304934</v>
      </c>
      <c r="N292" s="69">
        <f>Taulukko13[[#This Row],[Siirtyvät kustannukset yhteensä]]-Taulukko13[[#This Row],[Siirtyvät tulot yhteensä]]</f>
        <v>240413.38283584639</v>
      </c>
      <c r="O292" s="179">
        <f>Taulukko13[[#This Row],[Siirtyvien kustannusten ja tulojen erotus]]*$O$1</f>
        <v>-144248.0297015078</v>
      </c>
    </row>
    <row r="293" spans="1:15" x14ac:dyDescent="0.2">
      <c r="A293">
        <v>976</v>
      </c>
      <c r="B293" t="s">
        <v>295</v>
      </c>
      <c r="C293" s="64">
        <v>3788</v>
      </c>
      <c r="D293" s="65">
        <v>24670025.188021943</v>
      </c>
      <c r="E293" s="65">
        <v>32606.825995456216</v>
      </c>
      <c r="F293" s="65">
        <f>Taulukko13[[#This Row],[Siirtyvät sote- ja pela-kustannukset (TP21+TP22)]]+Taulukko13[[#This Row],[Siirtyvät verotuskustannukset]]</f>
        <v>24702632.014017399</v>
      </c>
      <c r="G293" s="64">
        <v>13412172.588833015</v>
      </c>
      <c r="H293" s="64">
        <v>321806.72473805107</v>
      </c>
      <c r="I293" s="64">
        <v>6883341.3199999994</v>
      </c>
      <c r="J293" s="64">
        <v>1888094.8322939235</v>
      </c>
      <c r="K293" s="64">
        <v>-1640190.9858576388</v>
      </c>
      <c r="L293" s="64">
        <v>342700.19045085734</v>
      </c>
      <c r="M293" s="65">
        <f>G293+H293+J293+I293-K293+Taulukko13[[#This Row],[Jälkikäteistarkistuksesta aiheutuva valtionosuuden lisäsiirto]]</f>
        <v>24488306.642173488</v>
      </c>
      <c r="N293" s="69">
        <f>Taulukko13[[#This Row],[Siirtyvät kustannukset yhteensä]]-Taulukko13[[#This Row],[Siirtyvät tulot yhteensä]]</f>
        <v>214325.37184391171</v>
      </c>
      <c r="O293" s="179">
        <f>Taulukko13[[#This Row],[Siirtyvien kustannusten ja tulojen erotus]]*$O$1</f>
        <v>-128595.223106347</v>
      </c>
    </row>
    <row r="294" spans="1:15" x14ac:dyDescent="0.2">
      <c r="A294">
        <v>977</v>
      </c>
      <c r="B294" t="s">
        <v>296</v>
      </c>
      <c r="C294" s="64">
        <v>15293</v>
      </c>
      <c r="D294" s="65">
        <v>62657945.643282987</v>
      </c>
      <c r="E294" s="65">
        <v>136759.64991460691</v>
      </c>
      <c r="F294" s="65">
        <f>Taulukko13[[#This Row],[Siirtyvät sote- ja pela-kustannukset (TP21+TP22)]]+Taulukko13[[#This Row],[Siirtyvät verotuskustannukset]]</f>
        <v>62794705.293197595</v>
      </c>
      <c r="G294" s="64">
        <v>19738734.91724252</v>
      </c>
      <c r="H294" s="64">
        <v>1450539.0579917128</v>
      </c>
      <c r="I294" s="64">
        <v>28769315.039999999</v>
      </c>
      <c r="J294" s="64">
        <v>5643031.7698519155</v>
      </c>
      <c r="K294" s="64">
        <v>-4845209.109875543</v>
      </c>
      <c r="L294" s="64">
        <v>1383557.025492334</v>
      </c>
      <c r="M294" s="65">
        <f>G294+H294+J294+I294-K294+Taulukko13[[#This Row],[Jälkikäteistarkistuksesta aiheutuva valtionosuuden lisäsiirto]]</f>
        <v>61830386.920454025</v>
      </c>
      <c r="N294" s="69">
        <f>Taulukko13[[#This Row],[Siirtyvät kustannukset yhteensä]]-Taulukko13[[#This Row],[Siirtyvät tulot yhteensä]]</f>
        <v>964318.37274356931</v>
      </c>
      <c r="O294" s="179">
        <f>Taulukko13[[#This Row],[Siirtyvien kustannusten ja tulojen erotus]]*$O$1</f>
        <v>-578591.0236461414</v>
      </c>
    </row>
    <row r="295" spans="1:15" x14ac:dyDescent="0.2">
      <c r="A295">
        <v>980</v>
      </c>
      <c r="B295" t="s">
        <v>297</v>
      </c>
      <c r="C295" s="64">
        <v>33607</v>
      </c>
      <c r="D295" s="65">
        <v>110356656.25706729</v>
      </c>
      <c r="E295" s="65">
        <v>373473.67738897045</v>
      </c>
      <c r="F295" s="65">
        <f>Taulukko13[[#This Row],[Siirtyvät sote- ja pela-kustannukset (TP21+TP22)]]+Taulukko13[[#This Row],[Siirtyvät verotuskustannukset]]</f>
        <v>110730129.93445626</v>
      </c>
      <c r="G295" s="64">
        <v>14977669.880792633</v>
      </c>
      <c r="H295" s="64">
        <v>3536446.7175721684</v>
      </c>
      <c r="I295" s="64">
        <v>78990234.560000002</v>
      </c>
      <c r="J295" s="64">
        <v>10127735.495573686</v>
      </c>
      <c r="K295" s="64">
        <v>-607304.36704178539</v>
      </c>
      <c r="L295" s="64">
        <v>3040423.7857660935</v>
      </c>
      <c r="M295" s="65">
        <f>G295+H295+J295+I295-K295+Taulukko13[[#This Row],[Jälkikäteistarkistuksesta aiheutuva valtionosuuden lisäsiirto]]</f>
        <v>111279814.80674636</v>
      </c>
      <c r="N295" s="69">
        <f>Taulukko13[[#This Row],[Siirtyvät kustannukset yhteensä]]-Taulukko13[[#This Row],[Siirtyvät tulot yhteensä]]</f>
        <v>-549684.87229010463</v>
      </c>
      <c r="O295" s="179">
        <f>Taulukko13[[#This Row],[Siirtyvien kustannusten ja tulojen erotus]]*$O$1</f>
        <v>329810.9233740627</v>
      </c>
    </row>
    <row r="296" spans="1:15" x14ac:dyDescent="0.2">
      <c r="A296">
        <v>981</v>
      </c>
      <c r="B296" t="s">
        <v>298</v>
      </c>
      <c r="C296" s="64">
        <v>2237</v>
      </c>
      <c r="D296" s="65">
        <v>8442837.8465899881</v>
      </c>
      <c r="E296" s="65">
        <v>20513.883193165748</v>
      </c>
      <c r="F296" s="65">
        <f>Taulukko13[[#This Row],[Siirtyvät sote- ja pela-kustannukset (TP21+TP22)]]+Taulukko13[[#This Row],[Siirtyvät verotuskustannukset]]</f>
        <v>8463351.7297831532</v>
      </c>
      <c r="G296" s="64">
        <v>2822561.645247248</v>
      </c>
      <c r="H296" s="64">
        <v>121591.62761307901</v>
      </c>
      <c r="I296" s="64">
        <v>4411372.28</v>
      </c>
      <c r="J296" s="64">
        <v>1155782.036286897</v>
      </c>
      <c r="K296" s="64">
        <v>-850279.13534556306</v>
      </c>
      <c r="L296" s="64">
        <v>202381.289872906</v>
      </c>
      <c r="M296" s="65">
        <f>G296+H296+J296+I296-K296+Taulukko13[[#This Row],[Jälkikäteistarkistuksesta aiheutuva valtionosuuden lisäsiirto]]</f>
        <v>9563968.0143656936</v>
      </c>
      <c r="N296" s="69">
        <f>Taulukko13[[#This Row],[Siirtyvät kustannukset yhteensä]]-Taulukko13[[#This Row],[Siirtyvät tulot yhteensä]]</f>
        <v>-1100616.2845825404</v>
      </c>
      <c r="O296" s="179">
        <f>Taulukko13[[#This Row],[Siirtyvien kustannusten ja tulojen erotus]]*$O$1</f>
        <v>660369.77074952412</v>
      </c>
    </row>
    <row r="297" spans="1:15" x14ac:dyDescent="0.2">
      <c r="A297">
        <v>989</v>
      </c>
      <c r="B297" t="s">
        <v>299</v>
      </c>
      <c r="C297" s="64">
        <v>5406</v>
      </c>
      <c r="D297" s="65">
        <v>28945147.720683496</v>
      </c>
      <c r="E297" s="65">
        <v>47307.850284687302</v>
      </c>
      <c r="F297" s="65">
        <f>Taulukko13[[#This Row],[Siirtyvät sote- ja pela-kustannukset (TP21+TP22)]]+Taulukko13[[#This Row],[Siirtyvät verotuskustannukset]]</f>
        <v>28992455.570968185</v>
      </c>
      <c r="G297" s="64">
        <v>11692179.339540483</v>
      </c>
      <c r="H297" s="64">
        <v>721161.30414179852</v>
      </c>
      <c r="I297" s="64">
        <v>9732480.0599999987</v>
      </c>
      <c r="J297" s="64">
        <v>2644667.6908802912</v>
      </c>
      <c r="K297" s="64">
        <v>-2118229.4114655526</v>
      </c>
      <c r="L297" s="64">
        <v>489080.57802991942</v>
      </c>
      <c r="M297" s="65">
        <f>G297+H297+J297+I297-K297+Taulukko13[[#This Row],[Jälkikäteistarkistuksesta aiheutuva valtionosuuden lisäsiirto]]</f>
        <v>27397798.384058043</v>
      </c>
      <c r="N297" s="69">
        <f>Taulukko13[[#This Row],[Siirtyvät kustannukset yhteensä]]-Taulukko13[[#This Row],[Siirtyvät tulot yhteensä]]</f>
        <v>1594657.1869101413</v>
      </c>
      <c r="O297" s="179">
        <f>Taulukko13[[#This Row],[Siirtyvien kustannusten ja tulojen erotus]]*$O$1</f>
        <v>-956794.3121460845</v>
      </c>
    </row>
    <row r="298" spans="1:15" ht="15" thickBot="1" x14ac:dyDescent="0.25">
      <c r="A298">
        <v>992</v>
      </c>
      <c r="B298" t="s">
        <v>300</v>
      </c>
      <c r="C298" s="64">
        <v>18120</v>
      </c>
      <c r="D298" s="65">
        <v>82718445.497547626</v>
      </c>
      <c r="E298" s="65">
        <v>175911.02622212531</v>
      </c>
      <c r="F298" s="65">
        <f>Taulukko13[[#This Row],[Siirtyvät sote- ja pela-kustannukset (TP21+TP22)]]+Taulukko13[[#This Row],[Siirtyvät verotuskustannukset]]</f>
        <v>82894356.523769751</v>
      </c>
      <c r="G298" s="64">
        <v>31853376.081287719</v>
      </c>
      <c r="H298" s="64">
        <v>2491297.7986793825</v>
      </c>
      <c r="I298" s="64">
        <v>36379857.18</v>
      </c>
      <c r="J298" s="64">
        <v>7004726.539419258</v>
      </c>
      <c r="K298" s="64">
        <v>-3159100.3918996598</v>
      </c>
      <c r="L298" s="64">
        <v>1639315.5889571107</v>
      </c>
      <c r="M298" s="65">
        <f>G298+H298+J298+I298-K298+Taulukko13[[#This Row],[Jälkikäteistarkistuksesta aiheutuva valtionosuuden lisäsiirto]]</f>
        <v>82527673.58024314</v>
      </c>
      <c r="N298" s="69">
        <f>Taulukko13[[#This Row],[Siirtyvät kustannukset yhteensä]]-Taulukko13[[#This Row],[Siirtyvät tulot yhteensä]]</f>
        <v>366682.94352661073</v>
      </c>
      <c r="O298" s="180">
        <f>Taulukko13[[#This Row],[Siirtyvien kustannusten ja tulojen erotus]]*$O$1</f>
        <v>-220009.7661159664</v>
      </c>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4"/>
  <dimension ref="A1:AE300"/>
  <sheetViews>
    <sheetView zoomScale="70" zoomScaleNormal="70" workbookViewId="0">
      <pane xSplit="3" ySplit="7" topLeftCell="D8" activePane="bottomRight" state="frozen"/>
      <selection pane="topRight" activeCell="D1" sqref="D1"/>
      <selection pane="bottomLeft" activeCell="A10" sqref="A10"/>
      <selection pane="bottomRight"/>
    </sheetView>
  </sheetViews>
  <sheetFormatPr defaultColWidth="8.625" defaultRowHeight="12.75" x14ac:dyDescent="0.2"/>
  <cols>
    <col min="1" max="1" width="6.125" style="3" customWidth="1"/>
    <col min="2" max="2" width="14.625" style="3" bestFit="1" customWidth="1"/>
    <col min="3" max="3" width="11.625" style="3" customWidth="1"/>
    <col min="4" max="4" width="22.75" style="3" customWidth="1"/>
    <col min="5" max="5" width="25.5" style="3" customWidth="1"/>
    <col min="6" max="6" width="14.625" style="3" customWidth="1"/>
    <col min="7" max="7" width="16.375" style="3" customWidth="1"/>
    <col min="8" max="8" width="15" style="3" bestFit="1" customWidth="1"/>
    <col min="9" max="9" width="14.25" style="3" bestFit="1" customWidth="1"/>
    <col min="10" max="10" width="16.25" style="3" bestFit="1" customWidth="1"/>
    <col min="11" max="11" width="19.625" style="3" customWidth="1"/>
    <col min="12" max="12" width="17" style="3" customWidth="1"/>
    <col min="13" max="13" width="18.875" style="3" customWidth="1"/>
    <col min="14" max="14" width="25.375" style="3" customWidth="1"/>
    <col min="15" max="15" width="26.625" style="3" customWidth="1"/>
    <col min="16" max="16" width="15.875" style="6" customWidth="1"/>
    <col min="17" max="17" width="15.75" style="6" customWidth="1"/>
    <col min="18" max="18" width="20.625" style="3" customWidth="1"/>
    <col min="19" max="19" width="17.375" style="3" customWidth="1"/>
    <col min="20" max="20" width="14.25" style="3" bestFit="1" customWidth="1"/>
    <col min="21" max="21" width="14.25" style="3" customWidth="1"/>
    <col min="22" max="22" width="14.375" style="3" customWidth="1"/>
    <col min="23" max="23" width="14.25" style="3" bestFit="1" customWidth="1"/>
    <col min="24" max="24" width="16.125" style="6" customWidth="1"/>
    <col min="25" max="25" width="16.375" style="6" customWidth="1"/>
    <col min="26" max="26" width="21.625" style="5" customWidth="1"/>
    <col min="27" max="27" width="24.875" style="5" customWidth="1"/>
    <col min="28" max="31" width="8.625" style="1"/>
    <col min="32" max="16384" width="8.625" style="2"/>
  </cols>
  <sheetData>
    <row r="1" spans="1:31" s="12" customFormat="1" ht="23.25" x14ac:dyDescent="0.35">
      <c r="A1" s="114" t="s">
        <v>319</v>
      </c>
      <c r="B1" s="8"/>
      <c r="C1" s="8"/>
      <c r="D1" s="8"/>
      <c r="E1" s="8"/>
      <c r="F1" s="8"/>
      <c r="G1" s="8"/>
      <c r="H1" s="8"/>
      <c r="I1" s="8"/>
      <c r="J1" s="8"/>
      <c r="K1" s="8"/>
      <c r="L1" s="8"/>
      <c r="M1" s="8"/>
      <c r="N1" s="8"/>
      <c r="O1" s="8"/>
      <c r="P1" s="115"/>
      <c r="Q1" s="115"/>
      <c r="R1" s="8"/>
      <c r="S1" s="8"/>
      <c r="T1" s="8"/>
      <c r="U1" s="8"/>
      <c r="V1" s="8"/>
      <c r="W1" s="8"/>
      <c r="X1" s="115"/>
      <c r="Y1" s="115"/>
      <c r="Z1" s="63"/>
      <c r="AA1" s="63"/>
    </row>
    <row r="2" spans="1:31" s="12" customFormat="1" ht="15.75" x14ac:dyDescent="0.25">
      <c r="A2" s="45" t="s">
        <v>301</v>
      </c>
      <c r="B2" s="45"/>
      <c r="C2" s="45"/>
      <c r="D2" s="45"/>
      <c r="E2" s="45"/>
      <c r="F2" s="45"/>
      <c r="G2" s="45"/>
      <c r="H2" s="45"/>
      <c r="I2" s="45"/>
      <c r="J2" s="45"/>
      <c r="K2" s="45"/>
      <c r="L2" s="45"/>
      <c r="M2" s="45"/>
      <c r="N2" s="45"/>
      <c r="O2" s="45"/>
      <c r="P2" s="116"/>
      <c r="Q2" s="116"/>
      <c r="R2" s="45"/>
      <c r="S2" s="45"/>
      <c r="T2" s="45"/>
      <c r="U2" s="45"/>
      <c r="V2" s="45"/>
      <c r="W2" s="45"/>
      <c r="X2" s="116"/>
      <c r="Y2" s="116"/>
      <c r="Z2" s="117"/>
      <c r="AA2" s="117"/>
    </row>
    <row r="3" spans="1:31" s="12" customFormat="1" ht="15.75" x14ac:dyDescent="0.25">
      <c r="A3" s="45" t="s">
        <v>356</v>
      </c>
      <c r="B3" s="45"/>
      <c r="C3" s="45"/>
      <c r="D3" s="45"/>
      <c r="E3" s="45"/>
      <c r="F3" s="45"/>
      <c r="G3" s="45"/>
      <c r="H3" s="45"/>
      <c r="I3" s="45"/>
      <c r="J3" s="45"/>
      <c r="K3" s="45"/>
      <c r="L3" s="45"/>
      <c r="M3" s="45"/>
      <c r="N3" s="45"/>
      <c r="O3" s="45"/>
      <c r="P3" s="116"/>
      <c r="Q3" s="116"/>
      <c r="R3" s="45"/>
      <c r="S3" s="45"/>
      <c r="T3" s="45"/>
      <c r="U3" s="45"/>
      <c r="V3" s="45"/>
      <c r="W3" s="45"/>
      <c r="X3" s="116"/>
      <c r="Y3" s="116"/>
      <c r="Z3" s="117"/>
      <c r="AA3" s="117"/>
    </row>
    <row r="4" spans="1:31" s="12" customFormat="1" ht="15.75" x14ac:dyDescent="0.25">
      <c r="A4" s="118"/>
      <c r="B4" s="45"/>
      <c r="C4" s="45"/>
      <c r="D4" s="118"/>
      <c r="E4" s="118"/>
      <c r="F4" s="118"/>
      <c r="G4" s="118"/>
      <c r="H4" s="118"/>
      <c r="I4" s="118"/>
      <c r="J4" s="118"/>
      <c r="K4" s="118"/>
      <c r="L4" s="118"/>
      <c r="M4" s="118"/>
      <c r="N4" s="118"/>
      <c r="O4" s="118"/>
      <c r="P4" s="116"/>
      <c r="Q4" s="116"/>
      <c r="R4" s="118"/>
      <c r="S4" s="118"/>
      <c r="T4" s="118"/>
      <c r="U4" s="118"/>
      <c r="V4" s="118"/>
      <c r="W4" s="118"/>
      <c r="X4" s="116"/>
      <c r="Y4" s="116"/>
      <c r="Z4" s="117"/>
      <c r="AA4" s="117"/>
    </row>
    <row r="5" spans="1:31" s="113" customFormat="1" ht="18" x14ac:dyDescent="0.25">
      <c r="A5" s="123"/>
      <c r="B5" s="123"/>
      <c r="C5" s="123"/>
      <c r="D5" s="124" t="s">
        <v>388</v>
      </c>
      <c r="E5" s="125"/>
      <c r="F5" s="125"/>
      <c r="G5" s="125"/>
      <c r="H5" s="125"/>
      <c r="I5" s="125"/>
      <c r="J5" s="125"/>
      <c r="K5" s="125"/>
      <c r="L5" s="125"/>
      <c r="M5" s="125"/>
      <c r="N5" s="125"/>
      <c r="O5" s="125"/>
      <c r="P5" s="125"/>
      <c r="Q5" s="125"/>
      <c r="R5" s="146" t="s">
        <v>315</v>
      </c>
      <c r="S5" s="147"/>
      <c r="T5" s="147"/>
      <c r="U5" s="147"/>
      <c r="V5" s="147"/>
      <c r="W5" s="147"/>
      <c r="X5" s="147"/>
      <c r="Y5" s="147"/>
      <c r="Z5" s="159" t="s">
        <v>325</v>
      </c>
      <c r="AA5" s="132"/>
    </row>
    <row r="6" spans="1:31" s="119" customFormat="1" ht="45" x14ac:dyDescent="0.2">
      <c r="A6" s="126" t="s">
        <v>6</v>
      </c>
      <c r="B6" s="126" t="s">
        <v>302</v>
      </c>
      <c r="C6" s="126" t="s">
        <v>341</v>
      </c>
      <c r="D6" s="126" t="s">
        <v>387</v>
      </c>
      <c r="E6" s="126" t="s">
        <v>413</v>
      </c>
      <c r="F6" s="126" t="s">
        <v>314</v>
      </c>
      <c r="G6" s="126" t="s">
        <v>1</v>
      </c>
      <c r="H6" s="126" t="s">
        <v>0</v>
      </c>
      <c r="I6" s="126" t="s">
        <v>313</v>
      </c>
      <c r="J6" s="126" t="s">
        <v>311</v>
      </c>
      <c r="K6" s="126" t="s">
        <v>426</v>
      </c>
      <c r="L6" s="126" t="s">
        <v>316</v>
      </c>
      <c r="M6" s="126" t="s">
        <v>303</v>
      </c>
      <c r="N6" s="126" t="s">
        <v>355</v>
      </c>
      <c r="O6" s="126" t="s">
        <v>386</v>
      </c>
      <c r="P6" s="126" t="s">
        <v>304</v>
      </c>
      <c r="Q6" s="126" t="s">
        <v>305</v>
      </c>
      <c r="R6" s="148" t="s">
        <v>414</v>
      </c>
      <c r="S6" s="148" t="s">
        <v>317</v>
      </c>
      <c r="T6" s="148" t="s">
        <v>309</v>
      </c>
      <c r="U6" s="148" t="s">
        <v>310</v>
      </c>
      <c r="V6" s="148" t="s">
        <v>312</v>
      </c>
      <c r="W6" s="148" t="s">
        <v>306</v>
      </c>
      <c r="X6" s="148" t="s">
        <v>307</v>
      </c>
      <c r="Y6" s="148" t="s">
        <v>308</v>
      </c>
      <c r="Z6" s="131" t="s">
        <v>318</v>
      </c>
      <c r="AA6" s="131" t="s">
        <v>352</v>
      </c>
    </row>
    <row r="7" spans="1:31" s="122" customFormat="1" ht="16.5" thickBot="1" x14ac:dyDescent="0.3">
      <c r="A7" s="120"/>
      <c r="B7" s="120" t="s">
        <v>7</v>
      </c>
      <c r="C7" s="120"/>
      <c r="D7" s="120">
        <f t="shared" ref="D7:P7" si="0">SUM(D8:D300)</f>
        <v>5533611</v>
      </c>
      <c r="E7" s="120">
        <f t="shared" si="0"/>
        <v>15159616130.909971</v>
      </c>
      <c r="F7" s="120">
        <f t="shared" si="0"/>
        <v>8515959446.5800028</v>
      </c>
      <c r="G7" s="120">
        <f t="shared" si="0"/>
        <v>2071695844</v>
      </c>
      <c r="H7" s="120">
        <f t="shared" si="0"/>
        <v>1803855817.4528954</v>
      </c>
      <c r="I7" s="120">
        <f>SUM(I8:I300)</f>
        <v>2617757333.0226007</v>
      </c>
      <c r="J7" s="120">
        <f t="shared" si="0"/>
        <v>832499999.99999952</v>
      </c>
      <c r="K7" s="120">
        <f t="shared" si="0"/>
        <v>0.27999129597446881</v>
      </c>
      <c r="L7" s="120">
        <f t="shared" si="0"/>
        <v>22351141</v>
      </c>
      <c r="M7" s="120">
        <f t="shared" si="0"/>
        <v>334633033.79000008</v>
      </c>
      <c r="N7" s="120">
        <f t="shared" si="0"/>
        <v>63999999.999999978</v>
      </c>
      <c r="O7" s="120">
        <f t="shared" si="0"/>
        <v>-500625539.48810929</v>
      </c>
      <c r="P7" s="129">
        <f t="shared" si="0"/>
        <v>602510945.72740221</v>
      </c>
      <c r="Q7" s="129">
        <f t="shared" ref="Q7" si="1">P7/D7</f>
        <v>108.88205653187443</v>
      </c>
      <c r="R7" s="120">
        <f t="shared" ref="R7:X7" si="2">SUM(R8:R300)</f>
        <v>36988618972.04586</v>
      </c>
      <c r="S7" s="120">
        <f t="shared" si="2"/>
        <v>21756544696.859985</v>
      </c>
      <c r="T7" s="120">
        <f t="shared" si="2"/>
        <v>2705385317.2406874</v>
      </c>
      <c r="U7" s="120">
        <f t="shared" si="2"/>
        <v>7955875003.0874109</v>
      </c>
      <c r="V7" s="120">
        <f t="shared" si="2"/>
        <v>2776499999.9999995</v>
      </c>
      <c r="W7" s="120">
        <f t="shared" si="2"/>
        <v>2428680018.7900033</v>
      </c>
      <c r="X7" s="149">
        <f t="shared" si="2"/>
        <v>634366063.93223405</v>
      </c>
      <c r="Y7" s="149">
        <f t="shared" ref="Y7:Y69" si="3">X7/D7</f>
        <v>114.63871673166655</v>
      </c>
      <c r="Z7" s="127">
        <f>SUM(Z8:Z300)</f>
        <v>-31855118.20483242</v>
      </c>
      <c r="AA7" s="127">
        <f t="shared" ref="AA7:AA69" si="4">Z7/D7</f>
        <v>-5.7566601997922184</v>
      </c>
      <c r="AB7" s="121"/>
      <c r="AC7" s="121"/>
      <c r="AD7" s="121"/>
      <c r="AE7" s="121"/>
    </row>
    <row r="8" spans="1:31" s="113" customFormat="1" ht="15" x14ac:dyDescent="0.2">
      <c r="A8" s="112">
        <v>5</v>
      </c>
      <c r="B8" s="112" t="s">
        <v>8</v>
      </c>
      <c r="C8" s="112">
        <v>14</v>
      </c>
      <c r="D8" s="112">
        <v>9183</v>
      </c>
      <c r="E8" s="112">
        <v>29541893.090787619</v>
      </c>
      <c r="F8" s="112">
        <v>12325374.359999999</v>
      </c>
      <c r="G8" s="112">
        <v>2351622</v>
      </c>
      <c r="H8" s="112">
        <v>1903712.2247107993</v>
      </c>
      <c r="I8" s="112">
        <v>9622424.8539236952</v>
      </c>
      <c r="J8" s="112">
        <v>1971950.9402568666</v>
      </c>
      <c r="K8" s="112">
        <v>1107790.4369840166</v>
      </c>
      <c r="L8" s="112">
        <v>1402244</v>
      </c>
      <c r="M8" s="112">
        <v>15483.14</v>
      </c>
      <c r="N8" s="112">
        <v>70362.273358479899</v>
      </c>
      <c r="O8" s="112">
        <v>-830785.59897313174</v>
      </c>
      <c r="P8" s="130">
        <f>SUM(F8:O8)-E8</f>
        <v>398285.53947310522</v>
      </c>
      <c r="Q8" s="130">
        <f>P8/D8</f>
        <v>43.372050470772649</v>
      </c>
      <c r="R8" s="112">
        <v>70935332.560000002</v>
      </c>
      <c r="S8" s="112">
        <v>26921928.460000001</v>
      </c>
      <c r="T8" s="112">
        <v>2855147.8733242443</v>
      </c>
      <c r="U8" s="112">
        <v>31157689.072339755</v>
      </c>
      <c r="V8" s="112">
        <v>6576722.8656134466</v>
      </c>
      <c r="W8" s="112">
        <v>3769349.14</v>
      </c>
      <c r="X8" s="150">
        <f>S8+T8+U8+V8+W8-R8</f>
        <v>345504.85127744079</v>
      </c>
      <c r="Y8" s="150">
        <f>X8/D8</f>
        <v>37.624398483876817</v>
      </c>
      <c r="Z8" s="128">
        <f>P8-X8</f>
        <v>52780.688195664436</v>
      </c>
      <c r="AA8" s="128">
        <f t="shared" si="4"/>
        <v>5.7476519868958329</v>
      </c>
    </row>
    <row r="9" spans="1:31" s="113" customFormat="1" ht="15" x14ac:dyDescent="0.2">
      <c r="A9" s="112">
        <v>9</v>
      </c>
      <c r="B9" s="112" t="s">
        <v>9</v>
      </c>
      <c r="C9" s="112">
        <v>17</v>
      </c>
      <c r="D9" s="112">
        <v>2447</v>
      </c>
      <c r="E9" s="112">
        <v>6684592.9062331729</v>
      </c>
      <c r="F9" s="112">
        <v>3539613.14</v>
      </c>
      <c r="G9" s="112">
        <v>759405</v>
      </c>
      <c r="H9" s="112">
        <v>247697.3635014531</v>
      </c>
      <c r="I9" s="112">
        <v>3075431.5196983889</v>
      </c>
      <c r="J9" s="112">
        <v>525124.40719951689</v>
      </c>
      <c r="K9" s="112">
        <v>507476.23555038439</v>
      </c>
      <c r="L9" s="112">
        <v>-539829</v>
      </c>
      <c r="M9" s="112">
        <v>150153.63</v>
      </c>
      <c r="N9" s="112">
        <v>18784.375320991203</v>
      </c>
      <c r="O9" s="112">
        <v>-221379.98047340231</v>
      </c>
      <c r="P9" s="130">
        <f t="shared" ref="P9:P72" si="5">SUM(F9:O9)-E9</f>
        <v>1377883.7845641598</v>
      </c>
      <c r="Q9" s="130">
        <f t="shared" ref="Q9:Q71" si="6">P9/D9</f>
        <v>563.09104395756424</v>
      </c>
      <c r="R9" s="112">
        <v>18035531.253399998</v>
      </c>
      <c r="S9" s="112">
        <v>7566612.7800000003</v>
      </c>
      <c r="T9" s="112">
        <v>371491.33752956369</v>
      </c>
      <c r="U9" s="112">
        <v>9435657.4002618492</v>
      </c>
      <c r="V9" s="112">
        <v>1751360.8607681198</v>
      </c>
      <c r="W9" s="112">
        <v>369729.63</v>
      </c>
      <c r="X9" s="150">
        <f t="shared" ref="X9:X71" si="7">S9+T9+U9+V9+W9-R9</f>
        <v>1459320.7551595345</v>
      </c>
      <c r="Y9" s="150">
        <f t="shared" si="3"/>
        <v>596.37137521844488</v>
      </c>
      <c r="Z9" s="128">
        <f t="shared" ref="Z9:Z70" si="8">P9-X9</f>
        <v>-81436.970595374703</v>
      </c>
      <c r="AA9" s="128">
        <f t="shared" si="4"/>
        <v>-33.280331260880551</v>
      </c>
    </row>
    <row r="10" spans="1:31" s="113" customFormat="1" ht="15" x14ac:dyDescent="0.2">
      <c r="A10" s="112">
        <v>10</v>
      </c>
      <c r="B10" s="112" t="s">
        <v>10</v>
      </c>
      <c r="C10" s="112">
        <v>14</v>
      </c>
      <c r="D10" s="112">
        <v>11102</v>
      </c>
      <c r="E10" s="112">
        <v>30694972.586803026</v>
      </c>
      <c r="F10" s="112">
        <v>13866894.4</v>
      </c>
      <c r="G10" s="112">
        <v>2845849</v>
      </c>
      <c r="H10" s="112">
        <v>2390119.0597176645</v>
      </c>
      <c r="I10" s="112">
        <v>10568098.115272544</v>
      </c>
      <c r="J10" s="112">
        <v>2410720.3876794139</v>
      </c>
      <c r="K10" s="112">
        <v>-340479.36541175889</v>
      </c>
      <c r="L10" s="112">
        <v>-549308</v>
      </c>
      <c r="M10" s="112">
        <v>-940801.24</v>
      </c>
      <c r="N10" s="112">
        <v>81996.572992353831</v>
      </c>
      <c r="O10" s="112">
        <v>-1004397.4430795719</v>
      </c>
      <c r="P10" s="130">
        <f t="shared" si="5"/>
        <v>-1366281.0996323787</v>
      </c>
      <c r="Q10" s="130">
        <f t="shared" si="6"/>
        <v>-123.06621326178875</v>
      </c>
      <c r="R10" s="112">
        <v>84008414.269999996</v>
      </c>
      <c r="S10" s="112">
        <v>30791190.02</v>
      </c>
      <c r="T10" s="112">
        <v>3584650.6955016879</v>
      </c>
      <c r="U10" s="112">
        <v>37688245.633795515</v>
      </c>
      <c r="V10" s="112">
        <v>8040078.2659362117</v>
      </c>
      <c r="W10" s="112">
        <v>1355739.76</v>
      </c>
      <c r="X10" s="150">
        <f t="shared" si="7"/>
        <v>-2548509.894766584</v>
      </c>
      <c r="Y10" s="150">
        <f t="shared" si="3"/>
        <v>-229.55412491141993</v>
      </c>
      <c r="Z10" s="128">
        <f t="shared" si="8"/>
        <v>1182228.7951342054</v>
      </c>
      <c r="AA10" s="128">
        <f t="shared" si="4"/>
        <v>106.48791164963119</v>
      </c>
    </row>
    <row r="11" spans="1:31" s="113" customFormat="1" ht="15" x14ac:dyDescent="0.2">
      <c r="A11" s="112">
        <v>16</v>
      </c>
      <c r="B11" s="112" t="s">
        <v>11</v>
      </c>
      <c r="C11" s="112">
        <v>7</v>
      </c>
      <c r="D11" s="112">
        <v>8014</v>
      </c>
      <c r="E11" s="112">
        <v>22909535.591630839</v>
      </c>
      <c r="F11" s="112">
        <v>11668455.09</v>
      </c>
      <c r="G11" s="112">
        <v>3037517</v>
      </c>
      <c r="H11" s="112">
        <v>1495112.0046060381</v>
      </c>
      <c r="I11" s="112">
        <v>2806648.4919904904</v>
      </c>
      <c r="J11" s="112">
        <v>1422540.1183525133</v>
      </c>
      <c r="K11" s="112">
        <v>2192505.7711044303</v>
      </c>
      <c r="L11" s="112">
        <v>-500661</v>
      </c>
      <c r="M11" s="112">
        <v>381969.77</v>
      </c>
      <c r="N11" s="112">
        <v>76789.830699019061</v>
      </c>
      <c r="O11" s="112">
        <v>-725026.22129703558</v>
      </c>
      <c r="P11" s="130">
        <f t="shared" si="5"/>
        <v>-1053684.7361753844</v>
      </c>
      <c r="Q11" s="130">
        <f t="shared" si="6"/>
        <v>-131.48050114491943</v>
      </c>
      <c r="R11" s="112">
        <v>55659468.946737625</v>
      </c>
      <c r="S11" s="112">
        <v>27889519.890000001</v>
      </c>
      <c r="T11" s="112">
        <v>2242337.7887280015</v>
      </c>
      <c r="U11" s="112">
        <v>18926057.905282021</v>
      </c>
      <c r="V11" s="112">
        <v>4744363.5298567638</v>
      </c>
      <c r="W11" s="112">
        <v>2918825.77</v>
      </c>
      <c r="X11" s="150">
        <f t="shared" si="7"/>
        <v>1061635.9371291623</v>
      </c>
      <c r="Y11" s="150">
        <f t="shared" si="3"/>
        <v>132.47266497743476</v>
      </c>
      <c r="Z11" s="128">
        <f t="shared" si="8"/>
        <v>-2115320.6733045466</v>
      </c>
      <c r="AA11" s="128">
        <f t="shared" si="4"/>
        <v>-263.95316612235422</v>
      </c>
    </row>
    <row r="12" spans="1:31" s="113" customFormat="1" ht="15" x14ac:dyDescent="0.2">
      <c r="A12" s="112">
        <v>18</v>
      </c>
      <c r="B12" s="112" t="s">
        <v>12</v>
      </c>
      <c r="C12" s="112">
        <v>34</v>
      </c>
      <c r="D12" s="112">
        <v>4763</v>
      </c>
      <c r="E12" s="112">
        <v>13459021.885366488</v>
      </c>
      <c r="F12" s="112">
        <v>8516007.2400000002</v>
      </c>
      <c r="G12" s="112">
        <v>1230753</v>
      </c>
      <c r="H12" s="112">
        <v>1012029.315099575</v>
      </c>
      <c r="I12" s="112">
        <v>3670460.5823014863</v>
      </c>
      <c r="J12" s="112">
        <v>833349.76911275019</v>
      </c>
      <c r="K12" s="112">
        <v>-456244.78357756417</v>
      </c>
      <c r="L12" s="112">
        <v>-212406</v>
      </c>
      <c r="M12" s="112">
        <v>-395060.6</v>
      </c>
      <c r="N12" s="112">
        <v>51344.191099099189</v>
      </c>
      <c r="O12" s="112">
        <v>-430908.39681030455</v>
      </c>
      <c r="P12" s="130">
        <f t="shared" si="5"/>
        <v>360302.43185855635</v>
      </c>
      <c r="Q12" s="130">
        <f t="shared" si="6"/>
        <v>75.646112084517398</v>
      </c>
      <c r="R12" s="112">
        <v>30403172.949999999</v>
      </c>
      <c r="S12" s="112">
        <v>19355769.890000001</v>
      </c>
      <c r="T12" s="112">
        <v>1517820.4506131688</v>
      </c>
      <c r="U12" s="112">
        <v>6135966.9950370872</v>
      </c>
      <c r="V12" s="112">
        <v>2779334.0948246871</v>
      </c>
      <c r="W12" s="112">
        <v>623286.4</v>
      </c>
      <c r="X12" s="150">
        <f t="shared" si="7"/>
        <v>9004.8804749399424</v>
      </c>
      <c r="Y12" s="150">
        <f t="shared" si="3"/>
        <v>1.8905900640226627</v>
      </c>
      <c r="Z12" s="128">
        <f t="shared" si="8"/>
        <v>351297.5513836164</v>
      </c>
      <c r="AA12" s="128">
        <f t="shared" si="4"/>
        <v>73.755522020494737</v>
      </c>
    </row>
    <row r="13" spans="1:31" s="113" customFormat="1" ht="15" x14ac:dyDescent="0.2">
      <c r="A13" s="112">
        <v>19</v>
      </c>
      <c r="B13" s="112" t="s">
        <v>13</v>
      </c>
      <c r="C13" s="112">
        <v>2</v>
      </c>
      <c r="D13" s="112">
        <v>3965</v>
      </c>
      <c r="E13" s="112">
        <v>9777438.5804681331</v>
      </c>
      <c r="F13" s="112">
        <v>6592641.4500000002</v>
      </c>
      <c r="G13" s="112">
        <v>870962</v>
      </c>
      <c r="H13" s="112">
        <v>542137.86241498135</v>
      </c>
      <c r="I13" s="112">
        <v>3426794.5113304714</v>
      </c>
      <c r="J13" s="112">
        <v>673665.62463138299</v>
      </c>
      <c r="K13" s="112">
        <v>-363674.33562045911</v>
      </c>
      <c r="L13" s="112">
        <v>-728739</v>
      </c>
      <c r="M13" s="112">
        <v>45341.72</v>
      </c>
      <c r="N13" s="112">
        <v>38256.610081219143</v>
      </c>
      <c r="O13" s="112">
        <v>-358713.37252841855</v>
      </c>
      <c r="P13" s="130">
        <f t="shared" si="5"/>
        <v>961234.48984104395</v>
      </c>
      <c r="Q13" s="130">
        <f t="shared" si="6"/>
        <v>242.4298839447778</v>
      </c>
      <c r="R13" s="112">
        <v>23617989.079999998</v>
      </c>
      <c r="S13" s="112">
        <v>14775276.16</v>
      </c>
      <c r="T13" s="112">
        <v>813087.05424625357</v>
      </c>
      <c r="U13" s="112">
        <v>5991014.9217118435</v>
      </c>
      <c r="V13" s="112">
        <v>2246765.894040884</v>
      </c>
      <c r="W13" s="112">
        <v>187564.72</v>
      </c>
      <c r="X13" s="150">
        <f t="shared" si="7"/>
        <v>395719.66999898106</v>
      </c>
      <c r="Y13" s="150">
        <f t="shared" si="3"/>
        <v>99.803195460020447</v>
      </c>
      <c r="Z13" s="128">
        <f t="shared" si="8"/>
        <v>565514.81984206289</v>
      </c>
      <c r="AA13" s="128">
        <f t="shared" si="4"/>
        <v>142.62668848475735</v>
      </c>
    </row>
    <row r="14" spans="1:31" s="113" customFormat="1" ht="15" x14ac:dyDescent="0.2">
      <c r="A14" s="112">
        <v>20</v>
      </c>
      <c r="B14" s="112" t="s">
        <v>14</v>
      </c>
      <c r="C14" s="112">
        <v>6</v>
      </c>
      <c r="D14" s="112">
        <v>16473</v>
      </c>
      <c r="E14" s="112">
        <v>40481603.48532968</v>
      </c>
      <c r="F14" s="112">
        <v>28783342.879999999</v>
      </c>
      <c r="G14" s="112">
        <v>3736621</v>
      </c>
      <c r="H14" s="112">
        <v>1603030.2042833022</v>
      </c>
      <c r="I14" s="112">
        <v>11379383.935948096</v>
      </c>
      <c r="J14" s="112">
        <v>2767297.0686411047</v>
      </c>
      <c r="K14" s="112">
        <v>-2787357.791553528</v>
      </c>
      <c r="L14" s="112">
        <v>-2651158</v>
      </c>
      <c r="M14" s="112">
        <v>10634.03</v>
      </c>
      <c r="N14" s="112">
        <v>158962.77728469568</v>
      </c>
      <c r="O14" s="112">
        <v>-1490311.5726760752</v>
      </c>
      <c r="P14" s="130">
        <f t="shared" si="5"/>
        <v>1028841.0465979129</v>
      </c>
      <c r="Q14" s="130">
        <f t="shared" si="6"/>
        <v>62.456203885018695</v>
      </c>
      <c r="R14" s="112">
        <v>106840709.27000001</v>
      </c>
      <c r="S14" s="112">
        <v>63108273.039999999</v>
      </c>
      <c r="T14" s="112">
        <v>2404191.2528713699</v>
      </c>
      <c r="U14" s="112">
        <v>29430194.091806799</v>
      </c>
      <c r="V14" s="112">
        <v>9229309.6829814203</v>
      </c>
      <c r="W14" s="112">
        <v>1096097.03</v>
      </c>
      <c r="X14" s="150">
        <f t="shared" si="7"/>
        <v>-1572644.1723404229</v>
      </c>
      <c r="Y14" s="150">
        <f t="shared" si="3"/>
        <v>-95.467988365229331</v>
      </c>
      <c r="Z14" s="128">
        <f t="shared" si="8"/>
        <v>2601485.2189383358</v>
      </c>
      <c r="AA14" s="128">
        <f t="shared" si="4"/>
        <v>157.92419225024804</v>
      </c>
    </row>
    <row r="15" spans="1:31" s="113" customFormat="1" ht="15" x14ac:dyDescent="0.2">
      <c r="A15" s="112">
        <v>46</v>
      </c>
      <c r="B15" s="112" t="s">
        <v>15</v>
      </c>
      <c r="C15" s="112">
        <v>10</v>
      </c>
      <c r="D15" s="112">
        <v>1341</v>
      </c>
      <c r="E15" s="112">
        <v>3764327.2830042252</v>
      </c>
      <c r="F15" s="112">
        <v>1592541.06</v>
      </c>
      <c r="G15" s="112">
        <v>558186</v>
      </c>
      <c r="H15" s="112">
        <v>506931.10649784445</v>
      </c>
      <c r="I15" s="112">
        <v>1086001.4055628912</v>
      </c>
      <c r="J15" s="112">
        <v>300546.13706906768</v>
      </c>
      <c r="K15" s="112">
        <v>386280.54903307726</v>
      </c>
      <c r="L15" s="112">
        <v>-336729</v>
      </c>
      <c r="M15" s="112">
        <v>85906.53</v>
      </c>
      <c r="N15" s="112">
        <v>10540.148376869303</v>
      </c>
      <c r="O15" s="112">
        <v>-121320.20997745504</v>
      </c>
      <c r="P15" s="130">
        <f t="shared" si="5"/>
        <v>304556.44355806941</v>
      </c>
      <c r="Q15" s="130">
        <f t="shared" si="6"/>
        <v>227.11144187775497</v>
      </c>
      <c r="R15" s="112">
        <v>10502162.299999999</v>
      </c>
      <c r="S15" s="112">
        <v>3668249.78</v>
      </c>
      <c r="T15" s="112">
        <v>760284.69631700846</v>
      </c>
      <c r="U15" s="112">
        <v>5378947.5417952109</v>
      </c>
      <c r="V15" s="112">
        <v>1002361.9814681885</v>
      </c>
      <c r="W15" s="112">
        <v>307363.53000000003</v>
      </c>
      <c r="X15" s="150">
        <f t="shared" si="7"/>
        <v>615045.22958040796</v>
      </c>
      <c r="Y15" s="150">
        <f t="shared" si="3"/>
        <v>458.64670363937955</v>
      </c>
      <c r="Z15" s="128">
        <f t="shared" si="8"/>
        <v>-310488.78602233855</v>
      </c>
      <c r="AA15" s="128">
        <f t="shared" si="4"/>
        <v>-231.53526176162458</v>
      </c>
    </row>
    <row r="16" spans="1:31" s="113" customFormat="1" ht="15" x14ac:dyDescent="0.2">
      <c r="A16" s="112">
        <v>47</v>
      </c>
      <c r="B16" s="112" t="s">
        <v>16</v>
      </c>
      <c r="C16" s="112">
        <v>19</v>
      </c>
      <c r="D16" s="112">
        <v>1811</v>
      </c>
      <c r="E16" s="112">
        <v>7494009.6134441085</v>
      </c>
      <c r="F16" s="112">
        <v>2476345.2799999998</v>
      </c>
      <c r="G16" s="112">
        <v>885313</v>
      </c>
      <c r="H16" s="112">
        <v>552828.59430269769</v>
      </c>
      <c r="I16" s="112">
        <v>2766703.5280555827</v>
      </c>
      <c r="J16" s="112">
        <v>386736.84316276363</v>
      </c>
      <c r="K16" s="112">
        <v>-128150.09762662432</v>
      </c>
      <c r="L16" s="112">
        <v>-86561</v>
      </c>
      <c r="M16" s="112">
        <v>2233580.02</v>
      </c>
      <c r="N16" s="112">
        <v>15512.803654707308</v>
      </c>
      <c r="O16" s="112">
        <v>-163841.0889404706</v>
      </c>
      <c r="P16" s="130">
        <f t="shared" si="5"/>
        <v>1444458.2691645473</v>
      </c>
      <c r="Q16" s="130">
        <f t="shared" si="6"/>
        <v>797.60257822448773</v>
      </c>
      <c r="R16" s="112">
        <v>17393193.84</v>
      </c>
      <c r="S16" s="112">
        <v>5627925.7300000004</v>
      </c>
      <c r="T16" s="112">
        <v>829120.79086741223</v>
      </c>
      <c r="U16" s="112">
        <v>8660525.5418423675</v>
      </c>
      <c r="V16" s="112">
        <v>1289819.6336833797</v>
      </c>
      <c r="W16" s="112">
        <v>3032332.02</v>
      </c>
      <c r="X16" s="150">
        <f t="shared" si="7"/>
        <v>2046529.8763931617</v>
      </c>
      <c r="Y16" s="150">
        <f t="shared" si="3"/>
        <v>1130.0551498581788</v>
      </c>
      <c r="Z16" s="128">
        <f t="shared" si="8"/>
        <v>-602071.60722861439</v>
      </c>
      <c r="AA16" s="128">
        <f t="shared" si="4"/>
        <v>-332.45257163369098</v>
      </c>
    </row>
    <row r="17" spans="1:27" s="113" customFormat="1" ht="15" x14ac:dyDescent="0.2">
      <c r="A17" s="112">
        <v>49</v>
      </c>
      <c r="B17" s="112" t="s">
        <v>17</v>
      </c>
      <c r="C17" s="112">
        <v>33</v>
      </c>
      <c r="D17" s="112">
        <v>305274</v>
      </c>
      <c r="E17" s="112">
        <v>955868306.16315985</v>
      </c>
      <c r="F17" s="112">
        <v>461007485.85000002</v>
      </c>
      <c r="G17" s="112">
        <v>140504729</v>
      </c>
      <c r="H17" s="112">
        <v>134639008.8473784</v>
      </c>
      <c r="I17" s="112">
        <v>201590315.59047353</v>
      </c>
      <c r="J17" s="112">
        <v>29327458.985829175</v>
      </c>
      <c r="K17" s="112">
        <v>116356663.43116011</v>
      </c>
      <c r="L17" s="112">
        <v>1373865</v>
      </c>
      <c r="M17" s="112">
        <v>-16108172.289999999</v>
      </c>
      <c r="N17" s="112">
        <v>4981687.5191606544</v>
      </c>
      <c r="O17" s="112">
        <v>-27618125.116075773</v>
      </c>
      <c r="P17" s="130">
        <f t="shared" si="5"/>
        <v>90186610.65476644</v>
      </c>
      <c r="Q17" s="130">
        <f t="shared" si="6"/>
        <v>295.42840417056954</v>
      </c>
      <c r="R17" s="112">
        <v>1848326985.8799999</v>
      </c>
      <c r="S17" s="112">
        <v>1494523914.51</v>
      </c>
      <c r="T17" s="112">
        <v>201928776.20223013</v>
      </c>
      <c r="U17" s="112">
        <v>68242353.171724796</v>
      </c>
      <c r="V17" s="112">
        <v>97811038.88787359</v>
      </c>
      <c r="W17" s="112">
        <v>125770421.71000001</v>
      </c>
      <c r="X17" s="150">
        <f t="shared" si="7"/>
        <v>139949518.60182881</v>
      </c>
      <c r="Y17" s="150">
        <f t="shared" si="3"/>
        <v>458.43903706777786</v>
      </c>
      <c r="Z17" s="128">
        <f t="shared" si="8"/>
        <v>-49762907.947062373</v>
      </c>
      <c r="AA17" s="128">
        <f t="shared" si="4"/>
        <v>-163.01063289720832</v>
      </c>
    </row>
    <row r="18" spans="1:27" s="113" customFormat="1" ht="15" x14ac:dyDescent="0.2">
      <c r="A18" s="112">
        <v>50</v>
      </c>
      <c r="B18" s="112" t="s">
        <v>18</v>
      </c>
      <c r="C18" s="112">
        <v>4</v>
      </c>
      <c r="D18" s="112">
        <v>11276</v>
      </c>
      <c r="E18" s="112">
        <v>29893389.072712012</v>
      </c>
      <c r="F18" s="112">
        <v>17838953.5</v>
      </c>
      <c r="G18" s="112">
        <v>3237628</v>
      </c>
      <c r="H18" s="112">
        <v>2175942.92925752</v>
      </c>
      <c r="I18" s="112">
        <v>5658653.5395459738</v>
      </c>
      <c r="J18" s="112">
        <v>2047598.9509427883</v>
      </c>
      <c r="K18" s="112">
        <v>-903367.06803228578</v>
      </c>
      <c r="L18" s="112">
        <v>-1334392</v>
      </c>
      <c r="M18" s="112">
        <v>32291.87</v>
      </c>
      <c r="N18" s="112">
        <v>112954.77971474965</v>
      </c>
      <c r="O18" s="112">
        <v>-1020139.2152914117</v>
      </c>
      <c r="P18" s="130">
        <f t="shared" si="5"/>
        <v>-2047263.7865746766</v>
      </c>
      <c r="Q18" s="130">
        <f t="shared" si="6"/>
        <v>-181.55939930601957</v>
      </c>
      <c r="R18" s="112">
        <v>78453677.849999994</v>
      </c>
      <c r="S18" s="112">
        <v>41711141.630000003</v>
      </c>
      <c r="T18" s="112">
        <v>3263433.8038609396</v>
      </c>
      <c r="U18" s="112">
        <v>22011237.615159743</v>
      </c>
      <c r="V18" s="112">
        <v>6829019.20395514</v>
      </c>
      <c r="W18" s="112">
        <v>1935527.87</v>
      </c>
      <c r="X18" s="150">
        <f t="shared" si="7"/>
        <v>-2703317.7270241678</v>
      </c>
      <c r="Y18" s="150">
        <f t="shared" si="3"/>
        <v>-239.74084134659168</v>
      </c>
      <c r="Z18" s="128">
        <f t="shared" si="8"/>
        <v>656053.94044949114</v>
      </c>
      <c r="AA18" s="128">
        <f t="shared" si="4"/>
        <v>58.181442040572115</v>
      </c>
    </row>
    <row r="19" spans="1:27" s="113" customFormat="1" ht="15" x14ac:dyDescent="0.2">
      <c r="A19" s="112">
        <v>51</v>
      </c>
      <c r="B19" s="112" t="s">
        <v>19</v>
      </c>
      <c r="C19" s="112">
        <v>4</v>
      </c>
      <c r="D19" s="112">
        <v>9211</v>
      </c>
      <c r="E19" s="112">
        <v>30574172.322519779</v>
      </c>
      <c r="F19" s="112">
        <v>10087324.59</v>
      </c>
      <c r="G19" s="112">
        <v>24629239</v>
      </c>
      <c r="H19" s="112">
        <v>1986179.6422740384</v>
      </c>
      <c r="I19" s="112">
        <v>3619217.8778597903</v>
      </c>
      <c r="J19" s="112">
        <v>1747238.2124922844</v>
      </c>
      <c r="K19" s="112">
        <v>-4095494.1901258612</v>
      </c>
      <c r="L19" s="112">
        <v>-971299</v>
      </c>
      <c r="M19" s="112">
        <v>-48731.92</v>
      </c>
      <c r="N19" s="112">
        <v>101636.50489958101</v>
      </c>
      <c r="O19" s="112">
        <v>-833318.7577198646</v>
      </c>
      <c r="P19" s="130">
        <f t="shared" si="5"/>
        <v>5647819.6371601969</v>
      </c>
      <c r="Q19" s="130">
        <f t="shared" si="6"/>
        <v>613.16031236132847</v>
      </c>
      <c r="R19" s="112">
        <v>72254659.63000001</v>
      </c>
      <c r="S19" s="112">
        <v>31553347.120000001</v>
      </c>
      <c r="T19" s="112">
        <v>2978830.7854881319</v>
      </c>
      <c r="U19" s="112">
        <v>9331531.4070571288</v>
      </c>
      <c r="V19" s="112">
        <v>5827275.55193373</v>
      </c>
      <c r="W19" s="112">
        <v>23609208.079999998</v>
      </c>
      <c r="X19" s="150">
        <f t="shared" si="7"/>
        <v>1045533.3144789785</v>
      </c>
      <c r="Y19" s="150">
        <f t="shared" si="3"/>
        <v>113.50920795559423</v>
      </c>
      <c r="Z19" s="128">
        <f t="shared" si="8"/>
        <v>4602286.3226812184</v>
      </c>
      <c r="AA19" s="128">
        <f t="shared" si="4"/>
        <v>499.65110440573426</v>
      </c>
    </row>
    <row r="20" spans="1:27" s="113" customFormat="1" ht="15" x14ac:dyDescent="0.2">
      <c r="A20" s="112">
        <v>52</v>
      </c>
      <c r="B20" s="112" t="s">
        <v>20</v>
      </c>
      <c r="C20" s="112">
        <v>14</v>
      </c>
      <c r="D20" s="112">
        <v>2346</v>
      </c>
      <c r="E20" s="112">
        <v>7584659.3328273613</v>
      </c>
      <c r="F20" s="112">
        <v>3489365.35</v>
      </c>
      <c r="G20" s="112">
        <v>792746</v>
      </c>
      <c r="H20" s="112">
        <v>617716.71538253152</v>
      </c>
      <c r="I20" s="112">
        <v>2025624.5865524355</v>
      </c>
      <c r="J20" s="112">
        <v>545732.37184325233</v>
      </c>
      <c r="K20" s="112">
        <v>435594.01967065927</v>
      </c>
      <c r="L20" s="112">
        <v>89163</v>
      </c>
      <c r="M20" s="112">
        <v>-159247.24</v>
      </c>
      <c r="N20" s="112">
        <v>18441.092060559771</v>
      </c>
      <c r="O20" s="112">
        <v>-212242.51499411598</v>
      </c>
      <c r="P20" s="130">
        <f t="shared" si="5"/>
        <v>58234.047687960789</v>
      </c>
      <c r="Q20" s="130">
        <f t="shared" si="6"/>
        <v>24.822697224194709</v>
      </c>
      <c r="R20" s="112">
        <v>18661889.539999999</v>
      </c>
      <c r="S20" s="112">
        <v>7255581.5499999998</v>
      </c>
      <c r="T20" s="112">
        <v>926438.64096066251</v>
      </c>
      <c r="U20" s="112">
        <v>8176930.3209515754</v>
      </c>
      <c r="V20" s="112">
        <v>1820091.2077150643</v>
      </c>
      <c r="W20" s="112">
        <v>722661.76</v>
      </c>
      <c r="X20" s="150">
        <f t="shared" si="7"/>
        <v>239813.93962730467</v>
      </c>
      <c r="Y20" s="150">
        <f t="shared" si="3"/>
        <v>102.22248065955016</v>
      </c>
      <c r="Z20" s="128">
        <f t="shared" si="8"/>
        <v>-181579.89193934388</v>
      </c>
      <c r="AA20" s="128">
        <f t="shared" si="4"/>
        <v>-77.399783435355445</v>
      </c>
    </row>
    <row r="21" spans="1:27" s="113" customFormat="1" ht="15" x14ac:dyDescent="0.2">
      <c r="A21" s="112">
        <v>61</v>
      </c>
      <c r="B21" s="112" t="s">
        <v>21</v>
      </c>
      <c r="C21" s="112">
        <v>5</v>
      </c>
      <c r="D21" s="112">
        <v>16459</v>
      </c>
      <c r="E21" s="112">
        <v>39464045.470363081</v>
      </c>
      <c r="F21" s="112">
        <v>22718598.800000001</v>
      </c>
      <c r="G21" s="112">
        <v>5195741</v>
      </c>
      <c r="H21" s="112">
        <v>4122974.3906532871</v>
      </c>
      <c r="I21" s="112">
        <v>4771253.3414778411</v>
      </c>
      <c r="J21" s="112">
        <v>2928809.5708765574</v>
      </c>
      <c r="K21" s="112">
        <v>677835.01980737853</v>
      </c>
      <c r="L21" s="112">
        <v>924358</v>
      </c>
      <c r="M21" s="112">
        <v>-277603.05</v>
      </c>
      <c r="N21" s="112">
        <v>155346.09306969203</v>
      </c>
      <c r="O21" s="112">
        <v>-1489044.993302709</v>
      </c>
      <c r="P21" s="130">
        <f t="shared" si="5"/>
        <v>264222.70221897215</v>
      </c>
      <c r="Q21" s="130">
        <f t="shared" si="6"/>
        <v>16.053387339387093</v>
      </c>
      <c r="R21" s="112">
        <v>114597861.22999999</v>
      </c>
      <c r="S21" s="112">
        <v>54984932.759999998</v>
      </c>
      <c r="T21" s="112">
        <v>6183550.9645016547</v>
      </c>
      <c r="U21" s="112">
        <v>39560391.261655383</v>
      </c>
      <c r="V21" s="112">
        <v>9767975.7039504685</v>
      </c>
      <c r="W21" s="112">
        <v>5842495.9500000002</v>
      </c>
      <c r="X21" s="150">
        <f t="shared" si="7"/>
        <v>1741485.4101075083</v>
      </c>
      <c r="Y21" s="150">
        <f t="shared" si="3"/>
        <v>105.8074858805218</v>
      </c>
      <c r="Z21" s="128">
        <f t="shared" si="8"/>
        <v>-1477262.7078885362</v>
      </c>
      <c r="AA21" s="128">
        <f t="shared" si="4"/>
        <v>-89.754098541134709</v>
      </c>
    </row>
    <row r="22" spans="1:27" s="113" customFormat="1" ht="15" x14ac:dyDescent="0.2">
      <c r="A22" s="112">
        <v>69</v>
      </c>
      <c r="B22" s="112" t="s">
        <v>22</v>
      </c>
      <c r="C22" s="112">
        <v>17</v>
      </c>
      <c r="D22" s="112">
        <v>6687</v>
      </c>
      <c r="E22" s="112">
        <v>20423417.594432063</v>
      </c>
      <c r="F22" s="112">
        <v>10415145.560000001</v>
      </c>
      <c r="G22" s="112">
        <v>2877677</v>
      </c>
      <c r="H22" s="112">
        <v>1270759.4215517335</v>
      </c>
      <c r="I22" s="112">
        <v>7645672.4368340746</v>
      </c>
      <c r="J22" s="112">
        <v>1332954.2240305352</v>
      </c>
      <c r="K22" s="112">
        <v>-1820380.5706584034</v>
      </c>
      <c r="L22" s="112">
        <v>838447</v>
      </c>
      <c r="M22" s="112">
        <v>-1299610.06</v>
      </c>
      <c r="N22" s="112">
        <v>54438.527971177806</v>
      </c>
      <c r="O22" s="112">
        <v>-604972.59069294692</v>
      </c>
      <c r="P22" s="130">
        <f t="shared" si="5"/>
        <v>286713.35460411012</v>
      </c>
      <c r="Q22" s="130">
        <f t="shared" si="6"/>
        <v>42.876230687021106</v>
      </c>
      <c r="R22" s="112">
        <v>54188859.942919992</v>
      </c>
      <c r="S22" s="112">
        <v>21809357.600000001</v>
      </c>
      <c r="T22" s="112">
        <v>1905858.4658200399</v>
      </c>
      <c r="U22" s="112">
        <v>21932003.561005007</v>
      </c>
      <c r="V22" s="112">
        <v>4445582.4660910312</v>
      </c>
      <c r="W22" s="112">
        <v>2416513.94</v>
      </c>
      <c r="X22" s="150">
        <f t="shared" si="7"/>
        <v>-1679543.9100039154</v>
      </c>
      <c r="Y22" s="150">
        <f t="shared" si="3"/>
        <v>-251.1655316291185</v>
      </c>
      <c r="Z22" s="128">
        <f t="shared" si="8"/>
        <v>1966257.2646080256</v>
      </c>
      <c r="AA22" s="128">
        <f t="shared" si="4"/>
        <v>294.04176231613962</v>
      </c>
    </row>
    <row r="23" spans="1:27" s="113" customFormat="1" ht="15" x14ac:dyDescent="0.2">
      <c r="A23" s="112">
        <v>71</v>
      </c>
      <c r="B23" s="112" t="s">
        <v>23</v>
      </c>
      <c r="C23" s="112">
        <v>17</v>
      </c>
      <c r="D23" s="112">
        <v>6591</v>
      </c>
      <c r="E23" s="112">
        <v>21751379.098100677</v>
      </c>
      <c r="F23" s="112">
        <v>9208847.8200000003</v>
      </c>
      <c r="G23" s="112">
        <v>1718073</v>
      </c>
      <c r="H23" s="112">
        <v>1184150.8921883677</v>
      </c>
      <c r="I23" s="112">
        <v>8691965.3808050454</v>
      </c>
      <c r="J23" s="112">
        <v>1309081.9202592717</v>
      </c>
      <c r="K23" s="112">
        <v>-307620.71360071801</v>
      </c>
      <c r="L23" s="112">
        <v>475944</v>
      </c>
      <c r="M23" s="112">
        <v>-636735.15</v>
      </c>
      <c r="N23" s="112">
        <v>50574.403348965287</v>
      </c>
      <c r="O23" s="112">
        <v>-596287.47498986288</v>
      </c>
      <c r="P23" s="130">
        <f t="shared" si="5"/>
        <v>-653385.02008960396</v>
      </c>
      <c r="Q23" s="130">
        <f t="shared" si="6"/>
        <v>-99.132911559642537</v>
      </c>
      <c r="R23" s="112">
        <v>52730407.51224</v>
      </c>
      <c r="S23" s="112">
        <v>19792487.280000001</v>
      </c>
      <c r="T23" s="112">
        <v>1775964.8005833628</v>
      </c>
      <c r="U23" s="112">
        <v>23701585.89712885</v>
      </c>
      <c r="V23" s="112">
        <v>4365965.1070268713</v>
      </c>
      <c r="W23" s="112">
        <v>1557281.85</v>
      </c>
      <c r="X23" s="150">
        <f t="shared" si="7"/>
        <v>-1537122.5775009096</v>
      </c>
      <c r="Y23" s="150">
        <f t="shared" si="3"/>
        <v>-233.21538120177661</v>
      </c>
      <c r="Z23" s="128">
        <f t="shared" si="8"/>
        <v>883737.55741130561</v>
      </c>
      <c r="AA23" s="128">
        <f t="shared" si="4"/>
        <v>134.08246964213407</v>
      </c>
    </row>
    <row r="24" spans="1:27" s="113" customFormat="1" ht="15" x14ac:dyDescent="0.2">
      <c r="A24" s="112">
        <v>72</v>
      </c>
      <c r="B24" s="112" t="s">
        <v>24</v>
      </c>
      <c r="C24" s="112">
        <v>17</v>
      </c>
      <c r="D24" s="112">
        <v>960</v>
      </c>
      <c r="E24" s="112">
        <v>2950464.3673720472</v>
      </c>
      <c r="F24" s="112">
        <v>1417990.9</v>
      </c>
      <c r="G24" s="112">
        <v>353070</v>
      </c>
      <c r="H24" s="112">
        <v>106165.57336502668</v>
      </c>
      <c r="I24" s="112">
        <v>1554014.8738862311</v>
      </c>
      <c r="J24" s="112">
        <v>167654.63214319746</v>
      </c>
      <c r="K24" s="112">
        <v>-171773.41307831125</v>
      </c>
      <c r="L24" s="112">
        <v>-235405</v>
      </c>
      <c r="M24" s="112">
        <v>-9951.85</v>
      </c>
      <c r="N24" s="112">
        <v>9620.7506658232196</v>
      </c>
      <c r="O24" s="112">
        <v>-86851.157030840302</v>
      </c>
      <c r="P24" s="130">
        <f t="shared" si="5"/>
        <v>154070.94257907942</v>
      </c>
      <c r="Q24" s="130">
        <f t="shared" si="6"/>
        <v>160.49056518654106</v>
      </c>
      <c r="R24" s="112">
        <v>7920390.1720399996</v>
      </c>
      <c r="S24" s="112">
        <v>3490834.06</v>
      </c>
      <c r="T24" s="112">
        <v>159224.91176913722</v>
      </c>
      <c r="U24" s="112">
        <v>3671169.3484625835</v>
      </c>
      <c r="V24" s="112">
        <v>559150.85422893451</v>
      </c>
      <c r="W24" s="112">
        <v>107713.15</v>
      </c>
      <c r="X24" s="150">
        <f t="shared" si="7"/>
        <v>67702.152420655824</v>
      </c>
      <c r="Y24" s="150">
        <f t="shared" si="3"/>
        <v>70.523075438183156</v>
      </c>
      <c r="Z24" s="128">
        <f t="shared" si="8"/>
        <v>86368.790158423595</v>
      </c>
      <c r="AA24" s="128">
        <f t="shared" si="4"/>
        <v>89.967489748357906</v>
      </c>
    </row>
    <row r="25" spans="1:27" s="113" customFormat="1" ht="15" x14ac:dyDescent="0.2">
      <c r="A25" s="112">
        <v>74</v>
      </c>
      <c r="B25" s="112" t="s">
        <v>25</v>
      </c>
      <c r="C25" s="112">
        <v>16</v>
      </c>
      <c r="D25" s="112">
        <v>1052</v>
      </c>
      <c r="E25" s="112">
        <v>3068507.8788829083</v>
      </c>
      <c r="F25" s="112">
        <v>1661136.52</v>
      </c>
      <c r="G25" s="112">
        <v>407727</v>
      </c>
      <c r="H25" s="112">
        <v>339853.29066023184</v>
      </c>
      <c r="I25" s="112">
        <v>988516.01703034877</v>
      </c>
      <c r="J25" s="112">
        <v>265714.88882086927</v>
      </c>
      <c r="K25" s="112">
        <v>202125.60453249401</v>
      </c>
      <c r="L25" s="112">
        <v>-308048</v>
      </c>
      <c r="M25" s="112">
        <v>67561.75</v>
      </c>
      <c r="N25" s="112">
        <v>8168.6121566834181</v>
      </c>
      <c r="O25" s="112">
        <v>-95174.392912962488</v>
      </c>
      <c r="P25" s="130">
        <f t="shared" si="5"/>
        <v>469073.41140475729</v>
      </c>
      <c r="Q25" s="130">
        <f t="shared" si="6"/>
        <v>445.88727319843849</v>
      </c>
      <c r="R25" s="112">
        <v>8608955.0800000001</v>
      </c>
      <c r="S25" s="112">
        <v>3296307.6</v>
      </c>
      <c r="T25" s="112">
        <v>509704.87423235108</v>
      </c>
      <c r="U25" s="112">
        <v>4293252.6927847341</v>
      </c>
      <c r="V25" s="112">
        <v>886195.06163500762</v>
      </c>
      <c r="W25" s="112">
        <v>167240.75</v>
      </c>
      <c r="X25" s="150">
        <f t="shared" si="7"/>
        <v>543745.89865209348</v>
      </c>
      <c r="Y25" s="150">
        <f t="shared" si="3"/>
        <v>516.86872495446153</v>
      </c>
      <c r="Z25" s="128">
        <f t="shared" si="8"/>
        <v>-74672.48724733619</v>
      </c>
      <c r="AA25" s="128">
        <f t="shared" si="4"/>
        <v>-70.981451756022992</v>
      </c>
    </row>
    <row r="26" spans="1:27" s="113" customFormat="1" ht="15" x14ac:dyDescent="0.2">
      <c r="A26" s="112">
        <v>75</v>
      </c>
      <c r="B26" s="112" t="s">
        <v>26</v>
      </c>
      <c r="C26" s="112">
        <v>8</v>
      </c>
      <c r="D26" s="112">
        <v>19549</v>
      </c>
      <c r="E26" s="112">
        <v>47405746.379048824</v>
      </c>
      <c r="F26" s="112">
        <v>32131073.989999998</v>
      </c>
      <c r="G26" s="112">
        <v>7233074</v>
      </c>
      <c r="H26" s="112">
        <v>13284929.273413621</v>
      </c>
      <c r="I26" s="112">
        <v>1665398.683450778</v>
      </c>
      <c r="J26" s="112">
        <v>3214723.7788081961</v>
      </c>
      <c r="K26" s="112">
        <v>-4038028.9144223491</v>
      </c>
      <c r="L26" s="112">
        <v>-1695569</v>
      </c>
      <c r="M26" s="112">
        <v>589959.04</v>
      </c>
      <c r="N26" s="112">
        <v>229868.78841746799</v>
      </c>
      <c r="O26" s="112">
        <v>-1768597.154995726</v>
      </c>
      <c r="P26" s="130">
        <f t="shared" si="5"/>
        <v>3441086.1056231633</v>
      </c>
      <c r="Q26" s="130">
        <f t="shared" si="6"/>
        <v>176.02363832539584</v>
      </c>
      <c r="R26" s="112">
        <v>144620767.09999999</v>
      </c>
      <c r="S26" s="112">
        <v>76285774.519999996</v>
      </c>
      <c r="T26" s="112">
        <v>19924459.731833715</v>
      </c>
      <c r="U26" s="112">
        <v>33882321.733184412</v>
      </c>
      <c r="V26" s="112">
        <v>10721538.22445761</v>
      </c>
      <c r="W26" s="112">
        <v>6127464.04</v>
      </c>
      <c r="X26" s="150">
        <f t="shared" si="7"/>
        <v>2320791.1494757235</v>
      </c>
      <c r="Y26" s="150">
        <f t="shared" si="3"/>
        <v>118.71661719145345</v>
      </c>
      <c r="Z26" s="128">
        <f t="shared" si="8"/>
        <v>1120294.9561474398</v>
      </c>
      <c r="AA26" s="128">
        <f t="shared" si="4"/>
        <v>57.307021133942392</v>
      </c>
    </row>
    <row r="27" spans="1:27" s="113" customFormat="1" ht="15" x14ac:dyDescent="0.2">
      <c r="A27" s="112">
        <v>77</v>
      </c>
      <c r="B27" s="112" t="s">
        <v>27</v>
      </c>
      <c r="C27" s="112">
        <v>13</v>
      </c>
      <c r="D27" s="112">
        <v>4601</v>
      </c>
      <c r="E27" s="112">
        <v>12652646.712705262</v>
      </c>
      <c r="F27" s="112">
        <v>6440626.0899999999</v>
      </c>
      <c r="G27" s="112">
        <v>1460109</v>
      </c>
      <c r="H27" s="112">
        <v>869285.33385382022</v>
      </c>
      <c r="I27" s="112">
        <v>3433459.5079760635</v>
      </c>
      <c r="J27" s="112">
        <v>1053624.9341831249</v>
      </c>
      <c r="K27" s="112">
        <v>-412512.11004752392</v>
      </c>
      <c r="L27" s="112">
        <v>250012</v>
      </c>
      <c r="M27" s="112">
        <v>184929.96</v>
      </c>
      <c r="N27" s="112">
        <v>35897.344439930639</v>
      </c>
      <c r="O27" s="112">
        <v>-416252.2640613502</v>
      </c>
      <c r="P27" s="130">
        <f t="shared" si="5"/>
        <v>246533.08363880403</v>
      </c>
      <c r="Q27" s="130">
        <f t="shared" si="6"/>
        <v>53.582500247512286</v>
      </c>
      <c r="R27" s="112">
        <v>37047497.710000001</v>
      </c>
      <c r="S27" s="112">
        <v>13938431.109999999</v>
      </c>
      <c r="T27" s="112">
        <v>1303736.0059195564</v>
      </c>
      <c r="U27" s="112">
        <v>16348620.786406167</v>
      </c>
      <c r="V27" s="112">
        <v>3513981.5372485863</v>
      </c>
      <c r="W27" s="112">
        <v>1895050.96</v>
      </c>
      <c r="X27" s="150">
        <f t="shared" si="7"/>
        <v>-47677.310425691307</v>
      </c>
      <c r="Y27" s="150">
        <f t="shared" si="3"/>
        <v>-10.362380009930733</v>
      </c>
      <c r="Z27" s="128">
        <f t="shared" si="8"/>
        <v>294210.39406449534</v>
      </c>
      <c r="AA27" s="128">
        <f t="shared" si="4"/>
        <v>63.944880257443025</v>
      </c>
    </row>
    <row r="28" spans="1:27" s="113" customFormat="1" ht="15" x14ac:dyDescent="0.2">
      <c r="A28" s="112">
        <v>78</v>
      </c>
      <c r="B28" s="112" t="s">
        <v>28</v>
      </c>
      <c r="C28" s="112">
        <v>33</v>
      </c>
      <c r="D28" s="112">
        <v>7832</v>
      </c>
      <c r="E28" s="112">
        <v>20302197.531363145</v>
      </c>
      <c r="F28" s="112">
        <v>15453147.470000001</v>
      </c>
      <c r="G28" s="112">
        <v>2933884</v>
      </c>
      <c r="H28" s="112">
        <v>3420709.8707932481</v>
      </c>
      <c r="I28" s="112">
        <v>1315750.2727497728</v>
      </c>
      <c r="J28" s="112">
        <v>1217291.2210451504</v>
      </c>
      <c r="K28" s="112">
        <v>-2270991.3412674419</v>
      </c>
      <c r="L28" s="112">
        <v>-539833</v>
      </c>
      <c r="M28" s="112">
        <v>1999382.74</v>
      </c>
      <c r="N28" s="112">
        <v>97076.361407268196</v>
      </c>
      <c r="O28" s="112">
        <v>-708560.68944327207</v>
      </c>
      <c r="P28" s="130">
        <f t="shared" si="5"/>
        <v>2615659.3739215843</v>
      </c>
      <c r="Q28" s="130">
        <f t="shared" si="6"/>
        <v>333.97080872338921</v>
      </c>
      <c r="R28" s="112">
        <v>59114809.57</v>
      </c>
      <c r="S28" s="112">
        <v>35194564.340000004</v>
      </c>
      <c r="T28" s="112">
        <v>5130309.2904907316</v>
      </c>
      <c r="U28" s="112">
        <v>12082867.541490532</v>
      </c>
      <c r="V28" s="112">
        <v>4059830.720999233</v>
      </c>
      <c r="W28" s="112">
        <v>4393433.74</v>
      </c>
      <c r="X28" s="150">
        <f t="shared" si="7"/>
        <v>1746196.0629805028</v>
      </c>
      <c r="Y28" s="150">
        <f t="shared" si="3"/>
        <v>222.95659639689771</v>
      </c>
      <c r="Z28" s="128">
        <f t="shared" si="8"/>
        <v>869463.31094108149</v>
      </c>
      <c r="AA28" s="128">
        <f t="shared" si="4"/>
        <v>111.0142123264915</v>
      </c>
    </row>
    <row r="29" spans="1:27" s="113" customFormat="1" ht="15" x14ac:dyDescent="0.2">
      <c r="A29" s="112">
        <v>79</v>
      </c>
      <c r="B29" s="112" t="s">
        <v>29</v>
      </c>
      <c r="C29" s="112">
        <v>4</v>
      </c>
      <c r="D29" s="112">
        <v>6753</v>
      </c>
      <c r="E29" s="112">
        <v>17960995.860309996</v>
      </c>
      <c r="F29" s="112">
        <v>11509881.119999999</v>
      </c>
      <c r="G29" s="112">
        <v>3024426</v>
      </c>
      <c r="H29" s="112">
        <v>7368925.4471526258</v>
      </c>
      <c r="I29" s="112">
        <v>185103.93618648016</v>
      </c>
      <c r="J29" s="112">
        <v>1082533.9452818162</v>
      </c>
      <c r="K29" s="112">
        <v>-1054631.7543034719</v>
      </c>
      <c r="L29" s="112">
        <v>-419925</v>
      </c>
      <c r="M29" s="112">
        <v>47892.6</v>
      </c>
      <c r="N29" s="112">
        <v>83829.567849080413</v>
      </c>
      <c r="O29" s="112">
        <v>-610943.60773881723</v>
      </c>
      <c r="P29" s="130">
        <f t="shared" si="5"/>
        <v>3256096.3941177204</v>
      </c>
      <c r="Q29" s="130">
        <f t="shared" si="6"/>
        <v>482.17035304571601</v>
      </c>
      <c r="R29" s="112">
        <v>51853723.009999998</v>
      </c>
      <c r="S29" s="112">
        <v>26350911.059999999</v>
      </c>
      <c r="T29" s="112">
        <v>11051760.631688386</v>
      </c>
      <c r="U29" s="112">
        <v>10456594.554617725</v>
      </c>
      <c r="V29" s="112">
        <v>3610396.9958858434</v>
      </c>
      <c r="W29" s="112">
        <v>2652393.6</v>
      </c>
      <c r="X29" s="150">
        <f t="shared" si="7"/>
        <v>2268333.832191959</v>
      </c>
      <c r="Y29" s="150">
        <f t="shared" si="3"/>
        <v>335.90016765762755</v>
      </c>
      <c r="Z29" s="128">
        <f t="shared" si="8"/>
        <v>987762.5619257614</v>
      </c>
      <c r="AA29" s="128">
        <f t="shared" si="4"/>
        <v>146.27018538808846</v>
      </c>
    </row>
    <row r="30" spans="1:27" s="113" customFormat="1" ht="15" x14ac:dyDescent="0.2">
      <c r="A30" s="112">
        <v>81</v>
      </c>
      <c r="B30" s="112" t="s">
        <v>30</v>
      </c>
      <c r="C30" s="112">
        <v>7</v>
      </c>
      <c r="D30" s="112">
        <v>2574</v>
      </c>
      <c r="E30" s="112">
        <v>7096591.7356884982</v>
      </c>
      <c r="F30" s="112">
        <v>3439215.46</v>
      </c>
      <c r="G30" s="112">
        <v>1409638</v>
      </c>
      <c r="H30" s="112">
        <v>1095248.7601531104</v>
      </c>
      <c r="I30" s="112">
        <v>233124.38619369062</v>
      </c>
      <c r="J30" s="112">
        <v>634174.49522120482</v>
      </c>
      <c r="K30" s="112">
        <v>-141115.39342429943</v>
      </c>
      <c r="L30" s="112">
        <v>-671936</v>
      </c>
      <c r="M30" s="112">
        <v>93694.97</v>
      </c>
      <c r="N30" s="112">
        <v>21541.062866524451</v>
      </c>
      <c r="O30" s="112">
        <v>-232869.66478894054</v>
      </c>
      <c r="P30" s="130">
        <f t="shared" si="5"/>
        <v>-1215875.6594672082</v>
      </c>
      <c r="Q30" s="130">
        <f t="shared" si="6"/>
        <v>-472.36816607117646</v>
      </c>
      <c r="R30" s="112">
        <v>21779485.352361001</v>
      </c>
      <c r="S30" s="112">
        <v>7651773.3399999999</v>
      </c>
      <c r="T30" s="112">
        <v>1642631.2379158139</v>
      </c>
      <c r="U30" s="112">
        <v>8435861.6542851869</v>
      </c>
      <c r="V30" s="112">
        <v>2115057.6408188301</v>
      </c>
      <c r="W30" s="112">
        <v>831396.97</v>
      </c>
      <c r="X30" s="150">
        <f t="shared" si="7"/>
        <v>-1102764.5093411691</v>
      </c>
      <c r="Y30" s="150">
        <f t="shared" si="3"/>
        <v>-428.42444030348452</v>
      </c>
      <c r="Z30" s="128">
        <f t="shared" si="8"/>
        <v>-113111.15012603905</v>
      </c>
      <c r="AA30" s="128">
        <f t="shared" si="4"/>
        <v>-43.943725767691937</v>
      </c>
    </row>
    <row r="31" spans="1:27" s="113" customFormat="1" ht="15" x14ac:dyDescent="0.2">
      <c r="A31" s="112">
        <v>82</v>
      </c>
      <c r="B31" s="112" t="s">
        <v>31</v>
      </c>
      <c r="C31" s="112">
        <v>5</v>
      </c>
      <c r="D31" s="112">
        <v>9359</v>
      </c>
      <c r="E31" s="112">
        <v>24418277.795846343</v>
      </c>
      <c r="F31" s="112">
        <v>15843526.09</v>
      </c>
      <c r="G31" s="112">
        <v>2687880</v>
      </c>
      <c r="H31" s="112">
        <v>1282886.3834413057</v>
      </c>
      <c r="I31" s="112">
        <v>5497378.0483513055</v>
      </c>
      <c r="J31" s="112">
        <v>1413509.6854242161</v>
      </c>
      <c r="K31" s="112">
        <v>697757.29983752605</v>
      </c>
      <c r="L31" s="112">
        <v>-1908600</v>
      </c>
      <c r="M31" s="112">
        <v>-11809.47</v>
      </c>
      <c r="N31" s="112">
        <v>104347.85033740819</v>
      </c>
      <c r="O31" s="112">
        <v>-846708.31109545252</v>
      </c>
      <c r="P31" s="130">
        <f t="shared" si="5"/>
        <v>341889.78044996783</v>
      </c>
      <c r="Q31" s="130">
        <f t="shared" si="6"/>
        <v>36.530588786191672</v>
      </c>
      <c r="R31" s="112">
        <v>56180493.079999998</v>
      </c>
      <c r="S31" s="112">
        <v>38260167.390000001</v>
      </c>
      <c r="T31" s="112">
        <v>1924046.2302307854</v>
      </c>
      <c r="U31" s="112">
        <v>11144046.606069174</v>
      </c>
      <c r="V31" s="112">
        <v>4714245.8157121176</v>
      </c>
      <c r="W31" s="112">
        <v>767470.53</v>
      </c>
      <c r="X31" s="150">
        <f t="shared" si="7"/>
        <v>629483.49201207608</v>
      </c>
      <c r="Y31" s="150">
        <f t="shared" si="3"/>
        <v>67.259695695274715</v>
      </c>
      <c r="Z31" s="128">
        <f t="shared" si="8"/>
        <v>-287593.71156210825</v>
      </c>
      <c r="AA31" s="128">
        <f t="shared" si="4"/>
        <v>-30.729106909083047</v>
      </c>
    </row>
    <row r="32" spans="1:27" s="113" customFormat="1" ht="15" x14ac:dyDescent="0.2">
      <c r="A32" s="112">
        <v>86</v>
      </c>
      <c r="B32" s="112" t="s">
        <v>32</v>
      </c>
      <c r="C32" s="112">
        <v>5</v>
      </c>
      <c r="D32" s="112">
        <v>8031</v>
      </c>
      <c r="E32" s="112">
        <v>20716104.307764541</v>
      </c>
      <c r="F32" s="112">
        <v>14114057.84</v>
      </c>
      <c r="G32" s="112">
        <v>1730767</v>
      </c>
      <c r="H32" s="112">
        <v>1045504.369431957</v>
      </c>
      <c r="I32" s="112">
        <v>5454905.8184945025</v>
      </c>
      <c r="J32" s="112">
        <v>1430386.6615104051</v>
      </c>
      <c r="K32" s="112">
        <v>-403370.21416989755</v>
      </c>
      <c r="L32" s="112">
        <v>-1217000</v>
      </c>
      <c r="M32" s="112">
        <v>-183416.51</v>
      </c>
      <c r="N32" s="112">
        <v>83863.408806203675</v>
      </c>
      <c r="O32" s="112">
        <v>-726564.21053612337</v>
      </c>
      <c r="P32" s="130">
        <f t="shared" si="5"/>
        <v>613029.85577250645</v>
      </c>
      <c r="Q32" s="130">
        <f t="shared" si="6"/>
        <v>76.33294182200305</v>
      </c>
      <c r="R32" s="112">
        <v>51564181.010000005</v>
      </c>
      <c r="S32" s="112">
        <v>32122879.550000001</v>
      </c>
      <c r="T32" s="112">
        <v>1568025.6386378626</v>
      </c>
      <c r="U32" s="112">
        <v>12869453.773326267</v>
      </c>
      <c r="V32" s="112">
        <v>4770532.8116320018</v>
      </c>
      <c r="W32" s="112">
        <v>330350.49</v>
      </c>
      <c r="X32" s="150">
        <f t="shared" si="7"/>
        <v>97061.253596127033</v>
      </c>
      <c r="Y32" s="150">
        <f t="shared" si="3"/>
        <v>12.085824131008222</v>
      </c>
      <c r="Z32" s="128">
        <f t="shared" si="8"/>
        <v>515968.60217637941</v>
      </c>
      <c r="AA32" s="128">
        <f t="shared" si="4"/>
        <v>64.247117690994827</v>
      </c>
    </row>
    <row r="33" spans="1:27" s="113" customFormat="1" ht="15" x14ac:dyDescent="0.2">
      <c r="A33" s="112">
        <v>90</v>
      </c>
      <c r="B33" s="112" t="s">
        <v>33</v>
      </c>
      <c r="C33" s="112">
        <v>12</v>
      </c>
      <c r="D33" s="112">
        <v>3061</v>
      </c>
      <c r="E33" s="112">
        <v>7696315.3396007456</v>
      </c>
      <c r="F33" s="112">
        <v>4075680.24</v>
      </c>
      <c r="G33" s="112">
        <v>1410870</v>
      </c>
      <c r="H33" s="112">
        <v>1800856.5463852168</v>
      </c>
      <c r="I33" s="112">
        <v>1203829.411171169</v>
      </c>
      <c r="J33" s="112">
        <v>716478.9336165702</v>
      </c>
      <c r="K33" s="112">
        <v>-486058.51399568509</v>
      </c>
      <c r="L33" s="112">
        <v>-410805</v>
      </c>
      <c r="M33" s="112">
        <v>323955.65000000002</v>
      </c>
      <c r="N33" s="112">
        <v>27050.77534929703</v>
      </c>
      <c r="O33" s="112">
        <v>-276928.53299104393</v>
      </c>
      <c r="P33" s="130">
        <f t="shared" si="5"/>
        <v>688614.16993477754</v>
      </c>
      <c r="Q33" s="130">
        <f t="shared" si="6"/>
        <v>224.96379285683682</v>
      </c>
      <c r="R33" s="112">
        <v>27384408.561156463</v>
      </c>
      <c r="S33" s="112">
        <v>9153074.2300000004</v>
      </c>
      <c r="T33" s="112">
        <v>2700887.0730737117</v>
      </c>
      <c r="U33" s="112">
        <v>11429024.818132937</v>
      </c>
      <c r="V33" s="112">
        <v>2389554.0650887783</v>
      </c>
      <c r="W33" s="112">
        <v>1324020.6499999999</v>
      </c>
      <c r="X33" s="150">
        <f t="shared" si="7"/>
        <v>-387847.72486103699</v>
      </c>
      <c r="Y33" s="150">
        <f t="shared" si="3"/>
        <v>-126.70621524372329</v>
      </c>
      <c r="Z33" s="128">
        <f t="shared" si="8"/>
        <v>1076461.8947958145</v>
      </c>
      <c r="AA33" s="128">
        <f t="shared" si="4"/>
        <v>351.6700081005601</v>
      </c>
    </row>
    <row r="34" spans="1:27" s="113" customFormat="1" ht="15" x14ac:dyDescent="0.2">
      <c r="A34" s="112">
        <v>91</v>
      </c>
      <c r="B34" s="112" t="s">
        <v>34</v>
      </c>
      <c r="C34" s="112">
        <v>31</v>
      </c>
      <c r="D34" s="112">
        <v>664028</v>
      </c>
      <c r="E34" s="112">
        <v>1759639638.4498062</v>
      </c>
      <c r="F34" s="112">
        <v>946537997.26999998</v>
      </c>
      <c r="G34" s="112">
        <v>292232607</v>
      </c>
      <c r="H34" s="112">
        <v>461562207.79436123</v>
      </c>
      <c r="I34" s="112">
        <v>147898236.15420806</v>
      </c>
      <c r="J34" s="112">
        <v>85365588.98438099</v>
      </c>
      <c r="K34" s="112">
        <v>54989247.892373972</v>
      </c>
      <c r="L34" s="112">
        <v>36047964</v>
      </c>
      <c r="M34" s="112">
        <v>97139982.439999998</v>
      </c>
      <c r="N34" s="112">
        <v>10516952.207629262</v>
      </c>
      <c r="O34" s="112">
        <v>-60074583.438411273</v>
      </c>
      <c r="P34" s="130">
        <f t="shared" si="5"/>
        <v>312576561.85473609</v>
      </c>
      <c r="Q34" s="130">
        <f t="shared" si="6"/>
        <v>470.72798414334346</v>
      </c>
      <c r="R34" s="112">
        <v>4228745868.3699999</v>
      </c>
      <c r="S34" s="112">
        <v>3039795476.0999999</v>
      </c>
      <c r="T34" s="112">
        <v>692241368.67173302</v>
      </c>
      <c r="U34" s="112">
        <v>60756564.993444443</v>
      </c>
      <c r="V34" s="112">
        <v>284705775.15331405</v>
      </c>
      <c r="W34" s="112">
        <v>425420553.44</v>
      </c>
      <c r="X34" s="150">
        <f t="shared" si="7"/>
        <v>274173869.98849106</v>
      </c>
      <c r="Y34" s="150">
        <f t="shared" si="3"/>
        <v>412.8950435651675</v>
      </c>
      <c r="Z34" s="128">
        <f t="shared" si="8"/>
        <v>38402691.866245031</v>
      </c>
      <c r="AA34" s="128">
        <f t="shared" si="4"/>
        <v>57.832940578175965</v>
      </c>
    </row>
    <row r="35" spans="1:27" s="113" customFormat="1" ht="15" x14ac:dyDescent="0.2">
      <c r="A35" s="112">
        <v>92</v>
      </c>
      <c r="B35" s="112" t="s">
        <v>35</v>
      </c>
      <c r="C35" s="112">
        <v>32</v>
      </c>
      <c r="D35" s="112">
        <v>242819</v>
      </c>
      <c r="E35" s="112">
        <v>700284446.86333287</v>
      </c>
      <c r="F35" s="112">
        <v>346148771.31999999</v>
      </c>
      <c r="G35" s="112">
        <v>106694403</v>
      </c>
      <c r="H35" s="112">
        <v>83346978.742142797</v>
      </c>
      <c r="I35" s="112">
        <v>150312862.34131712</v>
      </c>
      <c r="J35" s="112">
        <v>28872187.284070745</v>
      </c>
      <c r="K35" s="112">
        <v>-26495977.554632623</v>
      </c>
      <c r="L35" s="112">
        <v>24812577</v>
      </c>
      <c r="M35" s="112">
        <v>26352912.66</v>
      </c>
      <c r="N35" s="112">
        <v>3026839.5922213276</v>
      </c>
      <c r="O35" s="112">
        <v>-21967824.06153293</v>
      </c>
      <c r="P35" s="130">
        <f t="shared" si="5"/>
        <v>20819283.460253477</v>
      </c>
      <c r="Q35" s="130">
        <f t="shared" si="6"/>
        <v>85.739927519071728</v>
      </c>
      <c r="R35" s="112">
        <v>1502774911.1799998</v>
      </c>
      <c r="S35" s="112">
        <v>973336078.57000005</v>
      </c>
      <c r="T35" s="112">
        <v>125002059.66780545</v>
      </c>
      <c r="U35" s="112">
        <v>167708529.18003136</v>
      </c>
      <c r="V35" s="112">
        <v>96292646.239306241</v>
      </c>
      <c r="W35" s="112">
        <v>157859892.66</v>
      </c>
      <c r="X35" s="150">
        <f t="shared" si="7"/>
        <v>17424295.137143373</v>
      </c>
      <c r="Y35" s="150">
        <f t="shared" si="3"/>
        <v>71.758367908373614</v>
      </c>
      <c r="Z35" s="128">
        <f t="shared" si="8"/>
        <v>3394988.3231101036</v>
      </c>
      <c r="AA35" s="128">
        <f t="shared" si="4"/>
        <v>13.981559610698106</v>
      </c>
    </row>
    <row r="36" spans="1:27" s="113" customFormat="1" ht="15" x14ac:dyDescent="0.2">
      <c r="A36" s="112">
        <v>97</v>
      </c>
      <c r="B36" s="112" t="s">
        <v>36</v>
      </c>
      <c r="C36" s="112">
        <v>10</v>
      </c>
      <c r="D36" s="112">
        <v>2091</v>
      </c>
      <c r="E36" s="112">
        <v>4922777.5401662495</v>
      </c>
      <c r="F36" s="112">
        <v>2490587.21</v>
      </c>
      <c r="G36" s="112">
        <v>1385374</v>
      </c>
      <c r="H36" s="112">
        <v>740874.24977680098</v>
      </c>
      <c r="I36" s="112">
        <v>586499.02439426549</v>
      </c>
      <c r="J36" s="112">
        <v>455781.99619979085</v>
      </c>
      <c r="K36" s="112">
        <v>-405753.1587334114</v>
      </c>
      <c r="L36" s="112">
        <v>-546383</v>
      </c>
      <c r="M36" s="112">
        <v>380117.55</v>
      </c>
      <c r="N36" s="112">
        <v>18886.633781474415</v>
      </c>
      <c r="O36" s="112">
        <v>-189172.67640779904</v>
      </c>
      <c r="P36" s="130">
        <f t="shared" si="5"/>
        <v>-5965.7111551295966</v>
      </c>
      <c r="Q36" s="130">
        <f t="shared" si="6"/>
        <v>-2.8530421593159239</v>
      </c>
      <c r="R36" s="112">
        <v>16402471.829999998</v>
      </c>
      <c r="S36" s="112">
        <v>6293703.4400000004</v>
      </c>
      <c r="T36" s="112">
        <v>1111147.7413411436</v>
      </c>
      <c r="U36" s="112">
        <v>6454931.5171278305</v>
      </c>
      <c r="V36" s="112">
        <v>1520094.5494879517</v>
      </c>
      <c r="W36" s="112">
        <v>1219108.55</v>
      </c>
      <c r="X36" s="150">
        <f t="shared" si="7"/>
        <v>196513.9679569304</v>
      </c>
      <c r="Y36" s="150">
        <f t="shared" si="3"/>
        <v>93.98085507265921</v>
      </c>
      <c r="Z36" s="128">
        <f t="shared" si="8"/>
        <v>-202479.67911206</v>
      </c>
      <c r="AA36" s="128">
        <f t="shared" si="4"/>
        <v>-96.833897231975129</v>
      </c>
    </row>
    <row r="37" spans="1:27" s="113" customFormat="1" ht="15" x14ac:dyDescent="0.2">
      <c r="A37" s="112">
        <v>98</v>
      </c>
      <c r="B37" s="112" t="s">
        <v>37</v>
      </c>
      <c r="C37" s="112">
        <v>7</v>
      </c>
      <c r="D37" s="112">
        <v>22943</v>
      </c>
      <c r="E37" s="112">
        <v>61341485.454189852</v>
      </c>
      <c r="F37" s="112">
        <v>39061054.950000003</v>
      </c>
      <c r="G37" s="112">
        <v>5949587</v>
      </c>
      <c r="H37" s="112">
        <v>3298755.147458056</v>
      </c>
      <c r="I37" s="112">
        <v>14544789.321979843</v>
      </c>
      <c r="J37" s="112">
        <v>3506657.3118092706</v>
      </c>
      <c r="K37" s="112">
        <v>4492276.884118096</v>
      </c>
      <c r="L37" s="112">
        <v>-4601470</v>
      </c>
      <c r="M37" s="112">
        <v>463773.67</v>
      </c>
      <c r="N37" s="112">
        <v>250402.01838641253</v>
      </c>
      <c r="O37" s="112">
        <v>-2075652.1830818427</v>
      </c>
      <c r="P37" s="130">
        <f t="shared" si="5"/>
        <v>3548688.6664799899</v>
      </c>
      <c r="Q37" s="130">
        <f t="shared" si="6"/>
        <v>154.67413444100552</v>
      </c>
      <c r="R37" s="112">
        <v>145419925.37249163</v>
      </c>
      <c r="S37" s="112">
        <v>92743875.920000002</v>
      </c>
      <c r="T37" s="112">
        <v>4947404.1410397869</v>
      </c>
      <c r="U37" s="112">
        <v>40797671.221631736</v>
      </c>
      <c r="V37" s="112">
        <v>11695176.007493628</v>
      </c>
      <c r="W37" s="112">
        <v>1811890.67</v>
      </c>
      <c r="X37" s="150">
        <f t="shared" si="7"/>
        <v>6576092.5876734853</v>
      </c>
      <c r="Y37" s="150">
        <f t="shared" si="3"/>
        <v>286.62740651499303</v>
      </c>
      <c r="Z37" s="128">
        <f t="shared" si="8"/>
        <v>-3027403.9211934954</v>
      </c>
      <c r="AA37" s="128">
        <f t="shared" si="4"/>
        <v>-131.95327207398751</v>
      </c>
    </row>
    <row r="38" spans="1:27" s="113" customFormat="1" ht="15" x14ac:dyDescent="0.2">
      <c r="A38" s="112">
        <v>102</v>
      </c>
      <c r="B38" s="112" t="s">
        <v>38</v>
      </c>
      <c r="C38" s="112">
        <v>4</v>
      </c>
      <c r="D38" s="112">
        <v>9745</v>
      </c>
      <c r="E38" s="112">
        <v>27247504.912142649</v>
      </c>
      <c r="F38" s="112">
        <v>13926953.26</v>
      </c>
      <c r="G38" s="112">
        <v>2891765</v>
      </c>
      <c r="H38" s="112">
        <v>2248595.567317998</v>
      </c>
      <c r="I38" s="112">
        <v>5199289.9701595856</v>
      </c>
      <c r="J38" s="112">
        <v>1974437.7044169232</v>
      </c>
      <c r="K38" s="112">
        <v>308957.92017047363</v>
      </c>
      <c r="L38" s="112">
        <v>802061</v>
      </c>
      <c r="M38" s="112">
        <v>8930.08</v>
      </c>
      <c r="N38" s="112">
        <v>87417.27140451892</v>
      </c>
      <c r="O38" s="112">
        <v>-881629.71381826955</v>
      </c>
      <c r="P38" s="130">
        <f t="shared" si="5"/>
        <v>-680726.85249141976</v>
      </c>
      <c r="Q38" s="130">
        <f t="shared" si="6"/>
        <v>-69.853961261305258</v>
      </c>
      <c r="R38" s="112">
        <v>68726650.150000006</v>
      </c>
      <c r="S38" s="112">
        <v>32119794.039999999</v>
      </c>
      <c r="T38" s="112">
        <v>3372396.7145137205</v>
      </c>
      <c r="U38" s="112">
        <v>22388228.806839142</v>
      </c>
      <c r="V38" s="112">
        <v>6585016.5601364458</v>
      </c>
      <c r="W38" s="112">
        <v>3702756.08</v>
      </c>
      <c r="X38" s="150">
        <f t="shared" si="7"/>
        <v>-558457.94851069152</v>
      </c>
      <c r="Y38" s="150">
        <f t="shared" si="3"/>
        <v>-57.307126578829298</v>
      </c>
      <c r="Z38" s="128">
        <f t="shared" si="8"/>
        <v>-122268.90398072824</v>
      </c>
      <c r="AA38" s="128">
        <f t="shared" si="4"/>
        <v>-12.546834682475961</v>
      </c>
    </row>
    <row r="39" spans="1:27" s="113" customFormat="1" ht="15" x14ac:dyDescent="0.2">
      <c r="A39" s="112">
        <v>103</v>
      </c>
      <c r="B39" s="112" t="s">
        <v>39</v>
      </c>
      <c r="C39" s="112">
        <v>5</v>
      </c>
      <c r="D39" s="112">
        <v>2161</v>
      </c>
      <c r="E39" s="112">
        <v>5550131.8259956334</v>
      </c>
      <c r="F39" s="112">
        <v>3248501.85</v>
      </c>
      <c r="G39" s="112">
        <v>632470</v>
      </c>
      <c r="H39" s="112">
        <v>385216.29598637379</v>
      </c>
      <c r="I39" s="112">
        <v>1258880.2484517442</v>
      </c>
      <c r="J39" s="112">
        <v>479368.37348020053</v>
      </c>
      <c r="K39" s="112">
        <v>141807.74074605163</v>
      </c>
      <c r="L39" s="112">
        <v>-578616</v>
      </c>
      <c r="M39" s="112">
        <v>-32278.65</v>
      </c>
      <c r="N39" s="112">
        <v>17905.406141249608</v>
      </c>
      <c r="O39" s="112">
        <v>-195505.57327463114</v>
      </c>
      <c r="P39" s="130">
        <f t="shared" si="5"/>
        <v>-192382.13446464483</v>
      </c>
      <c r="Q39" s="130">
        <f t="shared" si="6"/>
        <v>-89.024587905897647</v>
      </c>
      <c r="R39" s="112">
        <v>14348383.25</v>
      </c>
      <c r="S39" s="112">
        <v>7012546.0999999996</v>
      </c>
      <c r="T39" s="112">
        <v>577739.3631132564</v>
      </c>
      <c r="U39" s="112">
        <v>5016820.8183360714</v>
      </c>
      <c r="V39" s="112">
        <v>1598758.305066399</v>
      </c>
      <c r="W39" s="112">
        <v>21575.35</v>
      </c>
      <c r="X39" s="150">
        <f t="shared" si="7"/>
        <v>-120943.31348427385</v>
      </c>
      <c r="Y39" s="150">
        <f t="shared" si="3"/>
        <v>-55.966364407345601</v>
      </c>
      <c r="Z39" s="128">
        <f t="shared" si="8"/>
        <v>-71438.820980370976</v>
      </c>
      <c r="AA39" s="128">
        <f t="shared" si="4"/>
        <v>-33.058223498552046</v>
      </c>
    </row>
    <row r="40" spans="1:27" s="113" customFormat="1" ht="15" x14ac:dyDescent="0.2">
      <c r="A40" s="112">
        <v>105</v>
      </c>
      <c r="B40" s="112" t="s">
        <v>40</v>
      </c>
      <c r="C40" s="112">
        <v>18</v>
      </c>
      <c r="D40" s="112">
        <v>2094</v>
      </c>
      <c r="E40" s="112">
        <v>6107649.0309784301</v>
      </c>
      <c r="F40" s="112">
        <v>2788102.28</v>
      </c>
      <c r="G40" s="112">
        <v>1182993</v>
      </c>
      <c r="H40" s="112">
        <v>715559.83916257578</v>
      </c>
      <c r="I40" s="112">
        <v>1804080.1125392155</v>
      </c>
      <c r="J40" s="112">
        <v>495886.98967692931</v>
      </c>
      <c r="K40" s="112">
        <v>416160.65175118769</v>
      </c>
      <c r="L40" s="112">
        <v>-466465</v>
      </c>
      <c r="M40" s="112">
        <v>1295.75</v>
      </c>
      <c r="N40" s="112">
        <v>17063.147497647322</v>
      </c>
      <c r="O40" s="112">
        <v>-189444.0862735204</v>
      </c>
      <c r="P40" s="130">
        <f t="shared" si="5"/>
        <v>657583.65337560512</v>
      </c>
      <c r="Q40" s="130">
        <f t="shared" si="6"/>
        <v>314.0323082022947</v>
      </c>
      <c r="R40" s="112">
        <v>19627597.604775392</v>
      </c>
      <c r="S40" s="112">
        <v>6200933.3700000001</v>
      </c>
      <c r="T40" s="112">
        <v>1073181.7164916464</v>
      </c>
      <c r="U40" s="112">
        <v>11034692.761433534</v>
      </c>
      <c r="V40" s="112">
        <v>1653850.1223279219</v>
      </c>
      <c r="W40" s="112">
        <v>717823.75</v>
      </c>
      <c r="X40" s="150">
        <f t="shared" si="7"/>
        <v>1052884.115477711</v>
      </c>
      <c r="Y40" s="150">
        <f t="shared" si="3"/>
        <v>502.80998828926027</v>
      </c>
      <c r="Z40" s="128">
        <f t="shared" si="8"/>
        <v>-395300.46210210584</v>
      </c>
      <c r="AA40" s="128">
        <f t="shared" si="4"/>
        <v>-188.77768008696555</v>
      </c>
    </row>
    <row r="41" spans="1:27" s="113" customFormat="1" ht="15" x14ac:dyDescent="0.2">
      <c r="A41" s="112">
        <v>106</v>
      </c>
      <c r="B41" s="112" t="s">
        <v>41</v>
      </c>
      <c r="C41" s="112">
        <v>35</v>
      </c>
      <c r="D41" s="112">
        <v>46797</v>
      </c>
      <c r="E41" s="112">
        <v>107415387.95796356</v>
      </c>
      <c r="F41" s="112">
        <v>80215368.609999999</v>
      </c>
      <c r="G41" s="112">
        <v>14654460</v>
      </c>
      <c r="H41" s="112">
        <v>14361595.071706496</v>
      </c>
      <c r="I41" s="112">
        <v>10155253.91629112</v>
      </c>
      <c r="J41" s="112">
        <v>6461000.2160802279</v>
      </c>
      <c r="K41" s="112">
        <v>-1352548.075595214</v>
      </c>
      <c r="L41" s="112">
        <v>-1819232</v>
      </c>
      <c r="M41" s="112">
        <v>-53169.55</v>
      </c>
      <c r="N41" s="112">
        <v>585208.39986916166</v>
      </c>
      <c r="O41" s="112">
        <v>-4233722.4953877432</v>
      </c>
      <c r="P41" s="130">
        <f t="shared" si="5"/>
        <v>11558826.135000482</v>
      </c>
      <c r="Q41" s="130">
        <f t="shared" si="6"/>
        <v>246.99929771140205</v>
      </c>
      <c r="R41" s="112">
        <v>296122886.88999999</v>
      </c>
      <c r="S41" s="112">
        <v>202351560.91999999</v>
      </c>
      <c r="T41" s="112">
        <v>21539220.631288379</v>
      </c>
      <c r="U41" s="112">
        <v>50857926.460328028</v>
      </c>
      <c r="V41" s="112">
        <v>21548308.828764878</v>
      </c>
      <c r="W41" s="112">
        <v>12782058.449999999</v>
      </c>
      <c r="X41" s="150">
        <f t="shared" si="7"/>
        <v>12956188.400381267</v>
      </c>
      <c r="Y41" s="150">
        <f t="shared" si="3"/>
        <v>276.85937988292557</v>
      </c>
      <c r="Z41" s="128">
        <f t="shared" si="8"/>
        <v>-1397362.2653807849</v>
      </c>
      <c r="AA41" s="128">
        <f t="shared" si="4"/>
        <v>-29.860082171523491</v>
      </c>
    </row>
    <row r="42" spans="1:27" s="113" customFormat="1" ht="15" x14ac:dyDescent="0.2">
      <c r="A42" s="112">
        <v>108</v>
      </c>
      <c r="B42" s="112" t="s">
        <v>42</v>
      </c>
      <c r="C42" s="112">
        <v>6</v>
      </c>
      <c r="D42" s="112">
        <v>10257</v>
      </c>
      <c r="E42" s="112">
        <v>28447249.161889851</v>
      </c>
      <c r="F42" s="112">
        <v>17210868.18</v>
      </c>
      <c r="G42" s="112">
        <v>2246200</v>
      </c>
      <c r="H42" s="112">
        <v>2032029.6886708927</v>
      </c>
      <c r="I42" s="112">
        <v>7366367.8883408261</v>
      </c>
      <c r="J42" s="112">
        <v>1775454.7216311321</v>
      </c>
      <c r="K42" s="112">
        <v>873324.66636342544</v>
      </c>
      <c r="L42" s="112">
        <v>-1083495</v>
      </c>
      <c r="M42" s="112">
        <v>-362506.27</v>
      </c>
      <c r="N42" s="112">
        <v>97300.477569407871</v>
      </c>
      <c r="O42" s="112">
        <v>-927950.33090138435</v>
      </c>
      <c r="P42" s="130">
        <f t="shared" si="5"/>
        <v>780344.85978445038</v>
      </c>
      <c r="Q42" s="130">
        <f t="shared" si="6"/>
        <v>76.079249272150761</v>
      </c>
      <c r="R42" s="112">
        <v>67435253</v>
      </c>
      <c r="S42" s="112">
        <v>37695841.5</v>
      </c>
      <c r="T42" s="112">
        <v>3047595.7284046924</v>
      </c>
      <c r="U42" s="112">
        <v>20954612.435921509</v>
      </c>
      <c r="V42" s="112">
        <v>5921381.4229535628</v>
      </c>
      <c r="W42" s="112">
        <v>800198.73</v>
      </c>
      <c r="X42" s="150">
        <f t="shared" si="7"/>
        <v>984376.81727977097</v>
      </c>
      <c r="Y42" s="150">
        <f t="shared" si="3"/>
        <v>95.971221339550652</v>
      </c>
      <c r="Z42" s="128">
        <f t="shared" si="8"/>
        <v>-204031.95749532059</v>
      </c>
      <c r="AA42" s="128">
        <f t="shared" si="4"/>
        <v>-19.89197206739988</v>
      </c>
    </row>
    <row r="43" spans="1:27" s="113" customFormat="1" ht="15" x14ac:dyDescent="0.2">
      <c r="A43" s="112">
        <v>109</v>
      </c>
      <c r="B43" s="112" t="s">
        <v>43</v>
      </c>
      <c r="C43" s="112">
        <v>5</v>
      </c>
      <c r="D43" s="112">
        <v>68043</v>
      </c>
      <c r="E43" s="112">
        <v>161456666.2237435</v>
      </c>
      <c r="F43" s="112">
        <v>115863555.25</v>
      </c>
      <c r="G43" s="112">
        <v>28863715</v>
      </c>
      <c r="H43" s="112">
        <v>15502912.325195951</v>
      </c>
      <c r="I43" s="112">
        <v>15971206.577255847</v>
      </c>
      <c r="J43" s="112">
        <v>10253299.304556016</v>
      </c>
      <c r="K43" s="112">
        <v>794948.85706685705</v>
      </c>
      <c r="L43" s="112">
        <v>-13709963</v>
      </c>
      <c r="M43" s="112">
        <v>-2406730.83</v>
      </c>
      <c r="N43" s="112">
        <v>755230.47310377355</v>
      </c>
      <c r="O43" s="112">
        <v>-6155847.1644265279</v>
      </c>
      <c r="P43" s="130">
        <f t="shared" si="5"/>
        <v>4275660.5690083802</v>
      </c>
      <c r="Q43" s="130">
        <f t="shared" si="6"/>
        <v>62.837625751486271</v>
      </c>
      <c r="R43" s="112">
        <v>436968753.33000004</v>
      </c>
      <c r="S43" s="112">
        <v>274999210.85000002</v>
      </c>
      <c r="T43" s="112">
        <v>23250944.434282672</v>
      </c>
      <c r="U43" s="112">
        <v>99223933.817556515</v>
      </c>
      <c r="V43" s="112">
        <v>34196138.76168143</v>
      </c>
      <c r="W43" s="112">
        <v>12747021.17</v>
      </c>
      <c r="X43" s="150">
        <f t="shared" si="7"/>
        <v>7448495.703520596</v>
      </c>
      <c r="Y43" s="150">
        <f t="shared" si="3"/>
        <v>109.46747943977479</v>
      </c>
      <c r="Z43" s="128">
        <f t="shared" si="8"/>
        <v>-3172835.1345122159</v>
      </c>
      <c r="AA43" s="128">
        <f t="shared" si="4"/>
        <v>-46.62985368828852</v>
      </c>
    </row>
    <row r="44" spans="1:27" s="113" customFormat="1" ht="15" x14ac:dyDescent="0.2">
      <c r="A44" s="112">
        <v>111</v>
      </c>
      <c r="B44" s="112" t="s">
        <v>44</v>
      </c>
      <c r="C44" s="112">
        <v>7</v>
      </c>
      <c r="D44" s="112">
        <v>18131</v>
      </c>
      <c r="E44" s="112">
        <v>43496773.517382398</v>
      </c>
      <c r="F44" s="112">
        <v>26512951.5</v>
      </c>
      <c r="G44" s="112">
        <v>6341491</v>
      </c>
      <c r="H44" s="112">
        <v>2869653.5648311977</v>
      </c>
      <c r="I44" s="112">
        <v>2801481.5054731057</v>
      </c>
      <c r="J44" s="112">
        <v>3134959.3743048916</v>
      </c>
      <c r="K44" s="112">
        <v>3280698.7248837696</v>
      </c>
      <c r="L44" s="112">
        <v>-2720972</v>
      </c>
      <c r="M44" s="112">
        <v>-2660785.9700000002</v>
      </c>
      <c r="N44" s="112">
        <v>179361.90006684005</v>
      </c>
      <c r="O44" s="112">
        <v>-1640310.7584647557</v>
      </c>
      <c r="P44" s="130">
        <f t="shared" si="5"/>
        <v>-5398244.6762873456</v>
      </c>
      <c r="Q44" s="130">
        <f t="shared" si="6"/>
        <v>-297.73562827683776</v>
      </c>
      <c r="R44" s="112">
        <v>128179832.89148438</v>
      </c>
      <c r="S44" s="112">
        <v>64712454.969999999</v>
      </c>
      <c r="T44" s="112">
        <v>4303846.5406975085</v>
      </c>
      <c r="U44" s="112">
        <v>46154666.579014935</v>
      </c>
      <c r="V44" s="112">
        <v>10455513.156465508</v>
      </c>
      <c r="W44" s="112">
        <v>959733.0299999998</v>
      </c>
      <c r="X44" s="150">
        <f t="shared" si="7"/>
        <v>-1593618.615306437</v>
      </c>
      <c r="Y44" s="150">
        <f t="shared" si="3"/>
        <v>-87.894689499003746</v>
      </c>
      <c r="Z44" s="128">
        <f t="shared" si="8"/>
        <v>-3804626.0609809086</v>
      </c>
      <c r="AA44" s="128">
        <f t="shared" si="4"/>
        <v>-209.84093877783403</v>
      </c>
    </row>
    <row r="45" spans="1:27" s="113" customFormat="1" ht="15" x14ac:dyDescent="0.2">
      <c r="A45" s="112">
        <v>139</v>
      </c>
      <c r="B45" s="112" t="s">
        <v>45</v>
      </c>
      <c r="C45" s="112">
        <v>17</v>
      </c>
      <c r="D45" s="112">
        <v>9853</v>
      </c>
      <c r="E45" s="112">
        <v>32161404.364228606</v>
      </c>
      <c r="F45" s="112">
        <v>14370539.18</v>
      </c>
      <c r="G45" s="112">
        <v>4728065</v>
      </c>
      <c r="H45" s="112">
        <v>1340805.3075704104</v>
      </c>
      <c r="I45" s="112">
        <v>13792005.242565058</v>
      </c>
      <c r="J45" s="112">
        <v>1512124.5756525733</v>
      </c>
      <c r="K45" s="112">
        <v>-911396.29298464267</v>
      </c>
      <c r="L45" s="112">
        <v>-152546</v>
      </c>
      <c r="M45" s="112">
        <v>-295149.36</v>
      </c>
      <c r="N45" s="112">
        <v>84172.426815829909</v>
      </c>
      <c r="O45" s="112">
        <v>-891400.46898423904</v>
      </c>
      <c r="P45" s="130">
        <f t="shared" si="5"/>
        <v>1415815.2464063838</v>
      </c>
      <c r="Q45" s="130">
        <f t="shared" si="6"/>
        <v>143.69382385125178</v>
      </c>
      <c r="R45" s="112">
        <v>71647987.508359998</v>
      </c>
      <c r="S45" s="112">
        <v>32300059.52</v>
      </c>
      <c r="T45" s="112">
        <v>2010911.8241508764</v>
      </c>
      <c r="U45" s="112">
        <v>28176988.221674427</v>
      </c>
      <c r="V45" s="112">
        <v>5043139.8009602064</v>
      </c>
      <c r="W45" s="112">
        <v>4280369.6399999997</v>
      </c>
      <c r="X45" s="150">
        <f t="shared" si="7"/>
        <v>163481.49842551351</v>
      </c>
      <c r="Y45" s="150">
        <f t="shared" si="3"/>
        <v>16.592053021974372</v>
      </c>
      <c r="Z45" s="128">
        <f t="shared" si="8"/>
        <v>1252333.7479808703</v>
      </c>
      <c r="AA45" s="128">
        <f t="shared" si="4"/>
        <v>127.10177082927741</v>
      </c>
    </row>
    <row r="46" spans="1:27" s="113" customFormat="1" ht="15" x14ac:dyDescent="0.2">
      <c r="A46" s="112">
        <v>140</v>
      </c>
      <c r="B46" s="112" t="s">
        <v>46</v>
      </c>
      <c r="C46" s="112">
        <v>11</v>
      </c>
      <c r="D46" s="112">
        <v>20801</v>
      </c>
      <c r="E46" s="112">
        <v>56428722.346362993</v>
      </c>
      <c r="F46" s="112">
        <v>28873126.93</v>
      </c>
      <c r="G46" s="112">
        <v>6029801</v>
      </c>
      <c r="H46" s="112">
        <v>4742830.2986497357</v>
      </c>
      <c r="I46" s="112">
        <v>11014549.300289499</v>
      </c>
      <c r="J46" s="112">
        <v>3637292.6335776355</v>
      </c>
      <c r="K46" s="112">
        <v>5685064.8020168832</v>
      </c>
      <c r="L46" s="112">
        <v>-1375841</v>
      </c>
      <c r="M46" s="112">
        <v>518603.39</v>
      </c>
      <c r="N46" s="112">
        <v>196116.13181934928</v>
      </c>
      <c r="O46" s="112">
        <v>-1881865.5389567802</v>
      </c>
      <c r="P46" s="130">
        <f t="shared" si="5"/>
        <v>1010955.60103333</v>
      </c>
      <c r="Q46" s="130">
        <f t="shared" si="6"/>
        <v>48.601298064195468</v>
      </c>
      <c r="R46" s="112">
        <v>145030344.52000001</v>
      </c>
      <c r="S46" s="112">
        <v>69838647.439999998</v>
      </c>
      <c r="T46" s="112">
        <v>7113197.9219100336</v>
      </c>
      <c r="U46" s="112">
        <v>55047402.838075787</v>
      </c>
      <c r="V46" s="112">
        <v>12130862.459012985</v>
      </c>
      <c r="W46" s="112">
        <v>5172563.3899999997</v>
      </c>
      <c r="X46" s="150">
        <f t="shared" si="7"/>
        <v>4272329.5289987624</v>
      </c>
      <c r="Y46" s="150">
        <f t="shared" si="3"/>
        <v>205.3905835776531</v>
      </c>
      <c r="Z46" s="128">
        <f t="shared" si="8"/>
        <v>-3261373.9279654324</v>
      </c>
      <c r="AA46" s="128">
        <f t="shared" si="4"/>
        <v>-156.78928551345763</v>
      </c>
    </row>
    <row r="47" spans="1:27" s="113" customFormat="1" ht="15" x14ac:dyDescent="0.2">
      <c r="A47" s="112">
        <v>142</v>
      </c>
      <c r="B47" s="112" t="s">
        <v>47</v>
      </c>
      <c r="C47" s="112">
        <v>7</v>
      </c>
      <c r="D47" s="112">
        <v>6504</v>
      </c>
      <c r="E47" s="112">
        <v>15960600.172629394</v>
      </c>
      <c r="F47" s="112">
        <v>9633874.9700000007</v>
      </c>
      <c r="G47" s="112">
        <v>3175787</v>
      </c>
      <c r="H47" s="112">
        <v>1149733.1428057847</v>
      </c>
      <c r="I47" s="112">
        <v>3256638.979477115</v>
      </c>
      <c r="J47" s="112">
        <v>1194931.4435847239</v>
      </c>
      <c r="K47" s="112">
        <v>301489.22099046345</v>
      </c>
      <c r="L47" s="112">
        <v>-722680</v>
      </c>
      <c r="M47" s="112">
        <v>68693.919999999998</v>
      </c>
      <c r="N47" s="112">
        <v>58931.124168732611</v>
      </c>
      <c r="O47" s="112">
        <v>-588416.58888394304</v>
      </c>
      <c r="P47" s="130">
        <f t="shared" si="5"/>
        <v>1568383.0395134836</v>
      </c>
      <c r="Q47" s="130">
        <f t="shared" si="6"/>
        <v>241.14130373823548</v>
      </c>
      <c r="R47" s="112">
        <v>44318090.423192374</v>
      </c>
      <c r="S47" s="112">
        <v>22081304.84</v>
      </c>
      <c r="T47" s="112">
        <v>1724345.7781918787</v>
      </c>
      <c r="U47" s="112">
        <v>15933190.863620613</v>
      </c>
      <c r="V47" s="112">
        <v>3985257.841577163</v>
      </c>
      <c r="W47" s="112">
        <v>2521800.92</v>
      </c>
      <c r="X47" s="150">
        <f t="shared" si="7"/>
        <v>1927809.8201972842</v>
      </c>
      <c r="Y47" s="150">
        <f t="shared" si="3"/>
        <v>296.40372389257135</v>
      </c>
      <c r="Z47" s="128">
        <f t="shared" si="8"/>
        <v>-359426.78068380058</v>
      </c>
      <c r="AA47" s="128">
        <f t="shared" si="4"/>
        <v>-55.262420154335885</v>
      </c>
    </row>
    <row r="48" spans="1:27" s="113" customFormat="1" ht="15" x14ac:dyDescent="0.2">
      <c r="A48" s="112">
        <v>143</v>
      </c>
      <c r="B48" s="112" t="s">
        <v>48</v>
      </c>
      <c r="C48" s="112">
        <v>6</v>
      </c>
      <c r="D48" s="112">
        <v>6804</v>
      </c>
      <c r="E48" s="112">
        <v>17187600.286194112</v>
      </c>
      <c r="F48" s="112">
        <v>10249948.859999999</v>
      </c>
      <c r="G48" s="112">
        <v>2757787</v>
      </c>
      <c r="H48" s="112">
        <v>1558761.417896027</v>
      </c>
      <c r="I48" s="112">
        <v>3188846.0528499563</v>
      </c>
      <c r="J48" s="112">
        <v>1342994.9263631422</v>
      </c>
      <c r="K48" s="112">
        <v>-570161.43573193124</v>
      </c>
      <c r="L48" s="112">
        <v>-806133</v>
      </c>
      <c r="M48" s="112">
        <v>46990.63</v>
      </c>
      <c r="N48" s="112">
        <v>58345.452563735482</v>
      </c>
      <c r="O48" s="112">
        <v>-615557.57545608061</v>
      </c>
      <c r="P48" s="130">
        <f t="shared" si="5"/>
        <v>24222.042290739715</v>
      </c>
      <c r="Q48" s="130">
        <f t="shared" si="6"/>
        <v>3.5599709422016041</v>
      </c>
      <c r="R48" s="112">
        <v>48336135.579999998</v>
      </c>
      <c r="S48" s="112">
        <v>22363538.760000002</v>
      </c>
      <c r="T48" s="112">
        <v>2337797.8507239022</v>
      </c>
      <c r="U48" s="112">
        <v>17139110.743279897</v>
      </c>
      <c r="V48" s="112">
        <v>4479069.5652219411</v>
      </c>
      <c r="W48" s="112">
        <v>1998644.63</v>
      </c>
      <c r="X48" s="150">
        <f t="shared" si="7"/>
        <v>-17974.030774250627</v>
      </c>
      <c r="Y48" s="150">
        <f t="shared" si="3"/>
        <v>-2.6416858868681108</v>
      </c>
      <c r="Z48" s="128">
        <f t="shared" si="8"/>
        <v>42196.073064990342</v>
      </c>
      <c r="AA48" s="128">
        <f t="shared" si="4"/>
        <v>6.2016568290697149</v>
      </c>
    </row>
    <row r="49" spans="1:27" s="113" customFormat="1" ht="15" x14ac:dyDescent="0.2">
      <c r="A49" s="112">
        <v>145</v>
      </c>
      <c r="B49" s="112" t="s">
        <v>49</v>
      </c>
      <c r="C49" s="112">
        <v>14</v>
      </c>
      <c r="D49" s="112">
        <v>12369</v>
      </c>
      <c r="E49" s="112">
        <v>37679504.998161197</v>
      </c>
      <c r="F49" s="112">
        <v>18235600.5</v>
      </c>
      <c r="G49" s="112">
        <v>2986936</v>
      </c>
      <c r="H49" s="112">
        <v>1946811.932142783</v>
      </c>
      <c r="I49" s="112">
        <v>11509993.451151609</v>
      </c>
      <c r="J49" s="112">
        <v>2122898.0546115059</v>
      </c>
      <c r="K49" s="112">
        <v>917179.48373921379</v>
      </c>
      <c r="L49" s="112">
        <v>-278944</v>
      </c>
      <c r="M49" s="112">
        <v>-145426.41</v>
      </c>
      <c r="N49" s="112">
        <v>112519.22595176799</v>
      </c>
      <c r="O49" s="112">
        <v>-1119022.876369233</v>
      </c>
      <c r="P49" s="130">
        <f t="shared" si="5"/>
        <v>-1390959.6369335502</v>
      </c>
      <c r="Q49" s="130">
        <f t="shared" si="6"/>
        <v>-112.45530252514756</v>
      </c>
      <c r="R49" s="112">
        <v>85070121.920000002</v>
      </c>
      <c r="S49" s="112">
        <v>42126058.969999999</v>
      </c>
      <c r="T49" s="112">
        <v>2919787.9152476075</v>
      </c>
      <c r="U49" s="112">
        <v>28510910.018499196</v>
      </c>
      <c r="V49" s="112">
        <v>7080151.890244863</v>
      </c>
      <c r="W49" s="112">
        <v>2562565.59</v>
      </c>
      <c r="X49" s="150">
        <f t="shared" si="7"/>
        <v>-1870647.5360083431</v>
      </c>
      <c r="Y49" s="150">
        <f t="shared" si="3"/>
        <v>-151.23676416916024</v>
      </c>
      <c r="Z49" s="128">
        <f t="shared" si="8"/>
        <v>479687.89907479286</v>
      </c>
      <c r="AA49" s="128">
        <f t="shared" si="4"/>
        <v>38.78146164401268</v>
      </c>
    </row>
    <row r="50" spans="1:27" s="113" customFormat="1" ht="15" x14ac:dyDescent="0.2">
      <c r="A50" s="112">
        <v>146</v>
      </c>
      <c r="B50" s="112" t="s">
        <v>50</v>
      </c>
      <c r="C50" s="112">
        <v>12</v>
      </c>
      <c r="D50" s="112">
        <v>4492</v>
      </c>
      <c r="E50" s="112">
        <v>13226372.082464546</v>
      </c>
      <c r="F50" s="112">
        <v>5678135.75</v>
      </c>
      <c r="G50" s="112">
        <v>1530346</v>
      </c>
      <c r="H50" s="112">
        <v>2414743.6758672954</v>
      </c>
      <c r="I50" s="112">
        <v>2778937.2437989609</v>
      </c>
      <c r="J50" s="112">
        <v>1024664.5193722118</v>
      </c>
      <c r="K50" s="112">
        <v>303762.45364669629</v>
      </c>
      <c r="L50" s="112">
        <v>-48166</v>
      </c>
      <c r="M50" s="112">
        <v>106664.52</v>
      </c>
      <c r="N50" s="112">
        <v>39412.779676829945</v>
      </c>
      <c r="O50" s="112">
        <v>-406391.03894014022</v>
      </c>
      <c r="P50" s="130">
        <f t="shared" si="5"/>
        <v>195737.82095730864</v>
      </c>
      <c r="Q50" s="130">
        <f t="shared" si="6"/>
        <v>43.574759785687583</v>
      </c>
      <c r="R50" s="112">
        <v>41736173.886647917</v>
      </c>
      <c r="S50" s="112">
        <v>13180360.57</v>
      </c>
      <c r="T50" s="112">
        <v>3621582.1810058723</v>
      </c>
      <c r="U50" s="112">
        <v>20049251.216199763</v>
      </c>
      <c r="V50" s="112">
        <v>3417394.6402846212</v>
      </c>
      <c r="W50" s="112">
        <v>1588844.52</v>
      </c>
      <c r="X50" s="150">
        <f t="shared" si="7"/>
        <v>121259.24084234238</v>
      </c>
      <c r="Y50" s="150">
        <f t="shared" si="3"/>
        <v>26.994488166149239</v>
      </c>
      <c r="Z50" s="128">
        <f t="shared" si="8"/>
        <v>74478.580114966258</v>
      </c>
      <c r="AA50" s="128">
        <f t="shared" si="4"/>
        <v>16.580271619538347</v>
      </c>
    </row>
    <row r="51" spans="1:27" s="113" customFormat="1" ht="15" x14ac:dyDescent="0.2">
      <c r="A51" s="112">
        <v>148</v>
      </c>
      <c r="B51" s="112" t="s">
        <v>51</v>
      </c>
      <c r="C51" s="112">
        <v>19</v>
      </c>
      <c r="D51" s="112">
        <v>7047</v>
      </c>
      <c r="E51" s="112">
        <v>24504478.179371487</v>
      </c>
      <c r="F51" s="112">
        <v>8605666.4700000007</v>
      </c>
      <c r="G51" s="112">
        <v>4903682</v>
      </c>
      <c r="H51" s="112">
        <v>2510384.1113086483</v>
      </c>
      <c r="I51" s="112">
        <v>7653283.9203694966</v>
      </c>
      <c r="J51" s="112">
        <v>1153919.8395595718</v>
      </c>
      <c r="K51" s="112">
        <v>803463.68846373819</v>
      </c>
      <c r="L51" s="112">
        <v>-702904</v>
      </c>
      <c r="M51" s="112">
        <v>1430363.24</v>
      </c>
      <c r="N51" s="112">
        <v>74276.994474597479</v>
      </c>
      <c r="O51" s="112">
        <v>-637541.77457951207</v>
      </c>
      <c r="P51" s="130">
        <f t="shared" si="5"/>
        <v>1290116.3102250509</v>
      </c>
      <c r="Q51" s="130">
        <f t="shared" si="6"/>
        <v>183.07312476586503</v>
      </c>
      <c r="R51" s="112">
        <v>57880824.890000001</v>
      </c>
      <c r="S51" s="112">
        <v>23764056.670000002</v>
      </c>
      <c r="T51" s="112">
        <v>3765021.7105259732</v>
      </c>
      <c r="U51" s="112">
        <v>24669274.057985581</v>
      </c>
      <c r="V51" s="112">
        <v>3848478.6000446281</v>
      </c>
      <c r="W51" s="112">
        <v>5631141.2400000002</v>
      </c>
      <c r="X51" s="150">
        <f t="shared" si="7"/>
        <v>3797147.3885561898</v>
      </c>
      <c r="Y51" s="150">
        <f t="shared" si="3"/>
        <v>538.83175657105005</v>
      </c>
      <c r="Z51" s="128">
        <f t="shared" si="8"/>
        <v>-2507031.0783311389</v>
      </c>
      <c r="AA51" s="128">
        <f t="shared" si="4"/>
        <v>-355.75863180518502</v>
      </c>
    </row>
    <row r="52" spans="1:27" s="113" customFormat="1" ht="15" x14ac:dyDescent="0.2">
      <c r="A52" s="112">
        <v>149</v>
      </c>
      <c r="B52" s="112" t="s">
        <v>52</v>
      </c>
      <c r="C52" s="112">
        <v>33</v>
      </c>
      <c r="D52" s="112">
        <v>5384</v>
      </c>
      <c r="E52" s="112">
        <v>16423205.23890239</v>
      </c>
      <c r="F52" s="112">
        <v>9977201.8499999996</v>
      </c>
      <c r="G52" s="112">
        <v>2987440</v>
      </c>
      <c r="H52" s="112">
        <v>1186015.7183324504</v>
      </c>
      <c r="I52" s="112">
        <v>2432785.6239520474</v>
      </c>
      <c r="J52" s="112">
        <v>863024.10490355967</v>
      </c>
      <c r="K52" s="112">
        <v>653034.60977576044</v>
      </c>
      <c r="L52" s="112">
        <v>-1115005</v>
      </c>
      <c r="M52" s="112">
        <v>-98540.65</v>
      </c>
      <c r="N52" s="112">
        <v>67504.16833446383</v>
      </c>
      <c r="O52" s="112">
        <v>-487090.23901462933</v>
      </c>
      <c r="P52" s="130">
        <f t="shared" si="5"/>
        <v>43164.947381265461</v>
      </c>
      <c r="Q52" s="130">
        <f t="shared" si="6"/>
        <v>8.0172636295069584</v>
      </c>
      <c r="R52" s="112">
        <v>36919592.710000001</v>
      </c>
      <c r="S52" s="112">
        <v>24300888.670000002</v>
      </c>
      <c r="T52" s="112">
        <v>1778761.6279243261</v>
      </c>
      <c r="U52" s="112">
        <v>6717196.7093502264</v>
      </c>
      <c r="V52" s="112">
        <v>2878302.0147324139</v>
      </c>
      <c r="W52" s="112">
        <v>1773894.35</v>
      </c>
      <c r="X52" s="150">
        <f t="shared" si="7"/>
        <v>529450.66200696677</v>
      </c>
      <c r="Y52" s="150">
        <f t="shared" si="3"/>
        <v>98.337790120164698</v>
      </c>
      <c r="Z52" s="128">
        <f t="shared" si="8"/>
        <v>-486285.71462570131</v>
      </c>
      <c r="AA52" s="128">
        <f t="shared" si="4"/>
        <v>-90.320526490657741</v>
      </c>
    </row>
    <row r="53" spans="1:27" s="113" customFormat="1" ht="15" x14ac:dyDescent="0.2">
      <c r="A53" s="112">
        <v>151</v>
      </c>
      <c r="B53" s="112" t="s">
        <v>53</v>
      </c>
      <c r="C53" s="112">
        <v>14</v>
      </c>
      <c r="D53" s="112">
        <v>1852</v>
      </c>
      <c r="E53" s="112">
        <v>4484487.5232786797</v>
      </c>
      <c r="F53" s="112">
        <v>2763517.1</v>
      </c>
      <c r="G53" s="112">
        <v>1012484</v>
      </c>
      <c r="H53" s="112">
        <v>660222.23270824633</v>
      </c>
      <c r="I53" s="112">
        <v>1198552.1442879618</v>
      </c>
      <c r="J53" s="112">
        <v>490914.03063922725</v>
      </c>
      <c r="K53" s="112">
        <v>-213504.57668624815</v>
      </c>
      <c r="L53" s="112">
        <v>-508908</v>
      </c>
      <c r="M53" s="112">
        <v>64822.89</v>
      </c>
      <c r="N53" s="112">
        <v>15222.848217881558</v>
      </c>
      <c r="O53" s="112">
        <v>-167550.3571053294</v>
      </c>
      <c r="P53" s="130">
        <f t="shared" si="5"/>
        <v>831284.78878305852</v>
      </c>
      <c r="Q53" s="130">
        <f t="shared" si="6"/>
        <v>448.85787731266657</v>
      </c>
      <c r="R53" s="112">
        <v>15632598.09</v>
      </c>
      <c r="S53" s="112">
        <v>5797352.8399999999</v>
      </c>
      <c r="T53" s="112">
        <v>990187.52896052704</v>
      </c>
      <c r="U53" s="112">
        <v>7172435.543499398</v>
      </c>
      <c r="V53" s="112">
        <v>1637264.6319156941</v>
      </c>
      <c r="W53" s="112">
        <v>568398.89</v>
      </c>
      <c r="X53" s="150">
        <f t="shared" si="7"/>
        <v>533041.34437561966</v>
      </c>
      <c r="Y53" s="150">
        <f t="shared" si="3"/>
        <v>287.81930041880111</v>
      </c>
      <c r="Z53" s="128">
        <f t="shared" si="8"/>
        <v>298243.44440743886</v>
      </c>
      <c r="AA53" s="128">
        <f t="shared" si="4"/>
        <v>161.03857689386547</v>
      </c>
    </row>
    <row r="54" spans="1:27" s="113" customFormat="1" ht="15" x14ac:dyDescent="0.2">
      <c r="A54" s="112">
        <v>152</v>
      </c>
      <c r="B54" s="112" t="s">
        <v>54</v>
      </c>
      <c r="C54" s="112">
        <v>14</v>
      </c>
      <c r="D54" s="112">
        <v>4406</v>
      </c>
      <c r="E54" s="112">
        <v>11790595.344221201</v>
      </c>
      <c r="F54" s="112">
        <v>6676298.7199999997</v>
      </c>
      <c r="G54" s="112">
        <v>961639</v>
      </c>
      <c r="H54" s="112">
        <v>816246.74163883447</v>
      </c>
      <c r="I54" s="112">
        <v>3572978.6031887098</v>
      </c>
      <c r="J54" s="112">
        <v>925649.11707802257</v>
      </c>
      <c r="K54" s="112">
        <v>224718.2508340441</v>
      </c>
      <c r="L54" s="112">
        <v>-38836</v>
      </c>
      <c r="M54" s="112">
        <v>107214.59</v>
      </c>
      <c r="N54" s="112">
        <v>39419.095067013157</v>
      </c>
      <c r="O54" s="112">
        <v>-398610.62278946082</v>
      </c>
      <c r="P54" s="130">
        <f t="shared" si="5"/>
        <v>1096122.1507959627</v>
      </c>
      <c r="Q54" s="130">
        <f t="shared" si="6"/>
        <v>248.7794259636774</v>
      </c>
      <c r="R54" s="112">
        <v>31301569.280000001</v>
      </c>
      <c r="S54" s="112">
        <v>14978814.470000001</v>
      </c>
      <c r="T54" s="112">
        <v>1224189.8319752603</v>
      </c>
      <c r="U54" s="112">
        <v>11833585.9342265</v>
      </c>
      <c r="V54" s="112">
        <v>3087164.8931737309</v>
      </c>
      <c r="W54" s="112">
        <v>1030017.59</v>
      </c>
      <c r="X54" s="150">
        <f t="shared" si="7"/>
        <v>852203.43937549368</v>
      </c>
      <c r="Y54" s="150">
        <f t="shared" si="3"/>
        <v>193.41884688504169</v>
      </c>
      <c r="Z54" s="128">
        <f t="shared" si="8"/>
        <v>243918.71142046899</v>
      </c>
      <c r="AA54" s="128">
        <f t="shared" si="4"/>
        <v>55.360579078635723</v>
      </c>
    </row>
    <row r="55" spans="1:27" s="113" customFormat="1" ht="15" x14ac:dyDescent="0.2">
      <c r="A55" s="112">
        <v>153</v>
      </c>
      <c r="B55" s="112" t="s">
        <v>55</v>
      </c>
      <c r="C55" s="112">
        <v>9</v>
      </c>
      <c r="D55" s="112">
        <v>25208</v>
      </c>
      <c r="E55" s="112">
        <v>70683434.118886501</v>
      </c>
      <c r="F55" s="112">
        <v>36532696.439999998</v>
      </c>
      <c r="G55" s="112">
        <v>12513161</v>
      </c>
      <c r="H55" s="112">
        <v>3204874.9145233738</v>
      </c>
      <c r="I55" s="112">
        <v>6835019.9496215405</v>
      </c>
      <c r="J55" s="112">
        <v>3864099.0672433544</v>
      </c>
      <c r="K55" s="112">
        <v>5537010.5920290332</v>
      </c>
      <c r="L55" s="112">
        <v>-1153477</v>
      </c>
      <c r="M55" s="112">
        <v>-99286.02</v>
      </c>
      <c r="N55" s="112">
        <v>265800.65556526964</v>
      </c>
      <c r="O55" s="112">
        <v>-2280566.6317014815</v>
      </c>
      <c r="P55" s="130">
        <f t="shared" si="5"/>
        <v>-5464101.1516054124</v>
      </c>
      <c r="Q55" s="130">
        <f t="shared" si="6"/>
        <v>-216.76059788977358</v>
      </c>
      <c r="R55" s="112">
        <v>183346667.65000001</v>
      </c>
      <c r="S55" s="112">
        <v>93665082.010000005</v>
      </c>
      <c r="T55" s="112">
        <v>4806604.5265122484</v>
      </c>
      <c r="U55" s="112">
        <v>59805318.432155721</v>
      </c>
      <c r="V55" s="112">
        <v>12887292.564806219</v>
      </c>
      <c r="W55" s="112">
        <v>11260397.98</v>
      </c>
      <c r="X55" s="150">
        <f t="shared" si="7"/>
        <v>-921972.13652580976</v>
      </c>
      <c r="Y55" s="150">
        <f t="shared" si="3"/>
        <v>-36.574584914543387</v>
      </c>
      <c r="Z55" s="128">
        <f t="shared" si="8"/>
        <v>-4542129.0150796026</v>
      </c>
      <c r="AA55" s="128">
        <f t="shared" si="4"/>
        <v>-180.1860129752302</v>
      </c>
    </row>
    <row r="56" spans="1:27" s="113" customFormat="1" ht="15" x14ac:dyDescent="0.2">
      <c r="A56" s="112">
        <v>165</v>
      </c>
      <c r="B56" s="112" t="s">
        <v>56</v>
      </c>
      <c r="C56" s="112">
        <v>5</v>
      </c>
      <c r="D56" s="112">
        <v>16280</v>
      </c>
      <c r="E56" s="112">
        <v>41441086.948592156</v>
      </c>
      <c r="F56" s="112">
        <v>27058997.289999999</v>
      </c>
      <c r="G56" s="112">
        <v>4004300</v>
      </c>
      <c r="H56" s="112">
        <v>2348639.9363520802</v>
      </c>
      <c r="I56" s="112">
        <v>8730737.5847372413</v>
      </c>
      <c r="J56" s="112">
        <v>2504254.798647468</v>
      </c>
      <c r="K56" s="112">
        <v>694533.36096574483</v>
      </c>
      <c r="L56" s="112">
        <v>-2136157</v>
      </c>
      <c r="M56" s="112">
        <v>-78661.27</v>
      </c>
      <c r="N56" s="112">
        <v>171916.94338455581</v>
      </c>
      <c r="O56" s="112">
        <v>-1472850.8713146667</v>
      </c>
      <c r="P56" s="130">
        <f t="shared" si="5"/>
        <v>384623.82418026775</v>
      </c>
      <c r="Q56" s="130">
        <f t="shared" si="6"/>
        <v>23.625542025814973</v>
      </c>
      <c r="R56" s="112">
        <v>102335214.38</v>
      </c>
      <c r="S56" s="112">
        <v>63873776.380000003</v>
      </c>
      <c r="T56" s="112">
        <v>3522441.1717473334</v>
      </c>
      <c r="U56" s="112">
        <v>25140761.042079184</v>
      </c>
      <c r="V56" s="112">
        <v>8352028.1662999392</v>
      </c>
      <c r="W56" s="112">
        <v>1789481.73</v>
      </c>
      <c r="X56" s="150">
        <f t="shared" si="7"/>
        <v>343274.11012646556</v>
      </c>
      <c r="Y56" s="150">
        <f t="shared" si="3"/>
        <v>21.085633300151446</v>
      </c>
      <c r="Z56" s="128">
        <f t="shared" si="8"/>
        <v>41349.714053802192</v>
      </c>
      <c r="AA56" s="128">
        <f t="shared" si="4"/>
        <v>2.5399087256635253</v>
      </c>
    </row>
    <row r="57" spans="1:27" s="113" customFormat="1" ht="15" x14ac:dyDescent="0.2">
      <c r="A57" s="112">
        <v>167</v>
      </c>
      <c r="B57" s="112" t="s">
        <v>57</v>
      </c>
      <c r="C57" s="112">
        <v>12</v>
      </c>
      <c r="D57" s="112">
        <v>77513</v>
      </c>
      <c r="E57" s="112">
        <v>195772561.50011116</v>
      </c>
      <c r="F57" s="112">
        <v>104137993.86</v>
      </c>
      <c r="G57" s="112">
        <v>22676084</v>
      </c>
      <c r="H57" s="112">
        <v>23389906.065048959</v>
      </c>
      <c r="I57" s="112">
        <v>28884470.246551573</v>
      </c>
      <c r="J57" s="112">
        <v>12349810.145103786</v>
      </c>
      <c r="K57" s="112">
        <v>1000271.2804414743</v>
      </c>
      <c r="L57" s="112">
        <v>-1129493</v>
      </c>
      <c r="M57" s="112">
        <v>-4993861.72</v>
      </c>
      <c r="N57" s="112">
        <v>718110.52769330691</v>
      </c>
      <c r="O57" s="112">
        <v>-7012597.6405536709</v>
      </c>
      <c r="P57" s="130">
        <f t="shared" si="5"/>
        <v>-15751867.735825777</v>
      </c>
      <c r="Q57" s="130">
        <f t="shared" si="6"/>
        <v>-203.2158184540113</v>
      </c>
      <c r="R57" s="112">
        <v>492626602.03245896</v>
      </c>
      <c r="S57" s="112">
        <v>251129480.06</v>
      </c>
      <c r="T57" s="112">
        <v>35079693.081775241</v>
      </c>
      <c r="U57" s="112">
        <v>135529896.06323686</v>
      </c>
      <c r="V57" s="112">
        <v>41188285.727183998</v>
      </c>
      <c r="W57" s="112">
        <v>16552729.280000001</v>
      </c>
      <c r="X57" s="150">
        <f t="shared" si="7"/>
        <v>-13146517.820262849</v>
      </c>
      <c r="Y57" s="150">
        <f t="shared" si="3"/>
        <v>-169.60403829374232</v>
      </c>
      <c r="Z57" s="128">
        <f t="shared" si="8"/>
        <v>-2605349.9155629277</v>
      </c>
      <c r="AA57" s="128">
        <f t="shared" si="4"/>
        <v>-33.611780160268957</v>
      </c>
    </row>
    <row r="58" spans="1:27" s="113" customFormat="1" ht="15" x14ac:dyDescent="0.2">
      <c r="A58" s="112">
        <v>169</v>
      </c>
      <c r="B58" s="112" t="s">
        <v>58</v>
      </c>
      <c r="C58" s="112">
        <v>5</v>
      </c>
      <c r="D58" s="112">
        <v>4990</v>
      </c>
      <c r="E58" s="112">
        <v>12906352.514326822</v>
      </c>
      <c r="F58" s="112">
        <v>8129270.04</v>
      </c>
      <c r="G58" s="112">
        <v>1233656</v>
      </c>
      <c r="H58" s="112">
        <v>695925.40974634618</v>
      </c>
      <c r="I58" s="112">
        <v>2183733.3428474567</v>
      </c>
      <c r="J58" s="112">
        <v>903455.06860090652</v>
      </c>
      <c r="K58" s="112">
        <v>347753.15940064128</v>
      </c>
      <c r="L58" s="112">
        <v>-1291424</v>
      </c>
      <c r="M58" s="112">
        <v>-28959.19</v>
      </c>
      <c r="N58" s="112">
        <v>49583.953009880177</v>
      </c>
      <c r="O58" s="112">
        <v>-451445.07664988865</v>
      </c>
      <c r="P58" s="130">
        <f t="shared" si="5"/>
        <v>-1134803.8073714785</v>
      </c>
      <c r="Q58" s="130">
        <f t="shared" si="6"/>
        <v>-227.41559265961493</v>
      </c>
      <c r="R58" s="112">
        <v>32208797.710000001</v>
      </c>
      <c r="S58" s="112">
        <v>18738054.059999999</v>
      </c>
      <c r="T58" s="112">
        <v>1043734.4089290767</v>
      </c>
      <c r="U58" s="112">
        <v>8621066.6541193351</v>
      </c>
      <c r="V58" s="112">
        <v>3013144.7423068089</v>
      </c>
      <c r="W58" s="112">
        <v>-86727.19</v>
      </c>
      <c r="X58" s="150">
        <f t="shared" si="7"/>
        <v>-879525.03464478254</v>
      </c>
      <c r="Y58" s="150">
        <f t="shared" si="3"/>
        <v>-176.25752197290231</v>
      </c>
      <c r="Z58" s="128">
        <f t="shared" si="8"/>
        <v>-255278.77272669598</v>
      </c>
      <c r="AA58" s="128">
        <f t="shared" si="4"/>
        <v>-51.15807068671262</v>
      </c>
    </row>
    <row r="59" spans="1:27" s="113" customFormat="1" ht="15" x14ac:dyDescent="0.2">
      <c r="A59" s="112">
        <v>171</v>
      </c>
      <c r="B59" s="112" t="s">
        <v>59</v>
      </c>
      <c r="C59" s="112">
        <v>11</v>
      </c>
      <c r="D59" s="112">
        <v>4540</v>
      </c>
      <c r="E59" s="112">
        <v>10923850.106770303</v>
      </c>
      <c r="F59" s="112">
        <v>6966429.1200000001</v>
      </c>
      <c r="G59" s="112">
        <v>1200413</v>
      </c>
      <c r="H59" s="112">
        <v>1265970.5451275595</v>
      </c>
      <c r="I59" s="112">
        <v>1997728.4784177057</v>
      </c>
      <c r="J59" s="112">
        <v>933450.94547855156</v>
      </c>
      <c r="K59" s="112">
        <v>-12155.513944539654</v>
      </c>
      <c r="L59" s="112">
        <v>-297194</v>
      </c>
      <c r="M59" s="112">
        <v>-196309.59</v>
      </c>
      <c r="N59" s="112">
        <v>43532.997405299233</v>
      </c>
      <c r="O59" s="112">
        <v>-410733.59679168224</v>
      </c>
      <c r="P59" s="130">
        <f t="shared" si="5"/>
        <v>567282.27892259136</v>
      </c>
      <c r="Q59" s="130">
        <f t="shared" si="6"/>
        <v>124.95204381554876</v>
      </c>
      <c r="R59" s="112">
        <v>32128719.18</v>
      </c>
      <c r="S59" s="112">
        <v>15953233.529999999</v>
      </c>
      <c r="T59" s="112">
        <v>1898676.2088798292</v>
      </c>
      <c r="U59" s="112">
        <v>10815353.711339356</v>
      </c>
      <c r="V59" s="112">
        <v>3113185.0451906305</v>
      </c>
      <c r="W59" s="112">
        <v>706909.41</v>
      </c>
      <c r="X59" s="150">
        <f t="shared" si="7"/>
        <v>358638.72540981695</v>
      </c>
      <c r="Y59" s="150">
        <f t="shared" si="3"/>
        <v>78.995313966920037</v>
      </c>
      <c r="Z59" s="128">
        <f t="shared" si="8"/>
        <v>208643.55351277441</v>
      </c>
      <c r="AA59" s="128">
        <f t="shared" si="4"/>
        <v>45.956729848628726</v>
      </c>
    </row>
    <row r="60" spans="1:27" s="113" customFormat="1" ht="15" x14ac:dyDescent="0.2">
      <c r="A60" s="112">
        <v>172</v>
      </c>
      <c r="B60" s="112" t="s">
        <v>60</v>
      </c>
      <c r="C60" s="112">
        <v>13</v>
      </c>
      <c r="D60" s="112">
        <v>4171</v>
      </c>
      <c r="E60" s="112">
        <v>11658065.679208755</v>
      </c>
      <c r="F60" s="112">
        <v>5307629.58</v>
      </c>
      <c r="G60" s="112">
        <v>1798222</v>
      </c>
      <c r="H60" s="112">
        <v>1345969.5663901963</v>
      </c>
      <c r="I60" s="112">
        <v>1668731.1266210929</v>
      </c>
      <c r="J60" s="112">
        <v>932133.9915095428</v>
      </c>
      <c r="K60" s="112">
        <v>49791.247561247052</v>
      </c>
      <c r="L60" s="112">
        <v>100990</v>
      </c>
      <c r="M60" s="112">
        <v>930.85</v>
      </c>
      <c r="N60" s="112">
        <v>34763.594242672189</v>
      </c>
      <c r="O60" s="112">
        <v>-377350.183307953</v>
      </c>
      <c r="P60" s="130">
        <f t="shared" si="5"/>
        <v>-796253.90619195998</v>
      </c>
      <c r="Q60" s="130">
        <f t="shared" si="6"/>
        <v>-190.90239899111964</v>
      </c>
      <c r="R60" s="112">
        <v>34372500.32</v>
      </c>
      <c r="S60" s="112">
        <v>12316672.369999999</v>
      </c>
      <c r="T60" s="112">
        <v>2018657.0717756047</v>
      </c>
      <c r="U60" s="112">
        <v>14079932.41549919</v>
      </c>
      <c r="V60" s="112">
        <v>3108792.8257372328</v>
      </c>
      <c r="W60" s="112">
        <v>1900142.85</v>
      </c>
      <c r="X60" s="150">
        <f t="shared" si="7"/>
        <v>-948302.78698797151</v>
      </c>
      <c r="Y60" s="150">
        <f t="shared" si="3"/>
        <v>-227.3562184099668</v>
      </c>
      <c r="Z60" s="128">
        <f t="shared" si="8"/>
        <v>152048.88079601154</v>
      </c>
      <c r="AA60" s="128">
        <f t="shared" si="4"/>
        <v>36.453819418847168</v>
      </c>
    </row>
    <row r="61" spans="1:27" s="113" customFormat="1" ht="15" x14ac:dyDescent="0.2">
      <c r="A61" s="112">
        <v>176</v>
      </c>
      <c r="B61" s="112" t="s">
        <v>61</v>
      </c>
      <c r="C61" s="112">
        <v>12</v>
      </c>
      <c r="D61" s="112">
        <v>4352</v>
      </c>
      <c r="E61" s="112">
        <v>10183895.618014321</v>
      </c>
      <c r="F61" s="112">
        <v>4975566.18</v>
      </c>
      <c r="G61" s="112">
        <v>1266197</v>
      </c>
      <c r="H61" s="112">
        <v>1500809.8439766266</v>
      </c>
      <c r="I61" s="112">
        <v>3397642.5431499989</v>
      </c>
      <c r="J61" s="112">
        <v>983433.16235268116</v>
      </c>
      <c r="K61" s="112">
        <v>-1212024.55629897</v>
      </c>
      <c r="L61" s="112">
        <v>-93783</v>
      </c>
      <c r="M61" s="112">
        <v>394220.02</v>
      </c>
      <c r="N61" s="112">
        <v>33140.400059357584</v>
      </c>
      <c r="O61" s="112">
        <v>-393725.24520647601</v>
      </c>
      <c r="P61" s="130">
        <f t="shared" si="5"/>
        <v>667580.73001889698</v>
      </c>
      <c r="Q61" s="130">
        <f t="shared" si="6"/>
        <v>153.39630744919509</v>
      </c>
      <c r="R61" s="112">
        <v>37875600.121956505</v>
      </c>
      <c r="S61" s="112">
        <v>11548544.93</v>
      </c>
      <c r="T61" s="112">
        <v>2250883.2893295693</v>
      </c>
      <c r="U61" s="112">
        <v>18963236.651358426</v>
      </c>
      <c r="V61" s="112">
        <v>3279882.4928194843</v>
      </c>
      <c r="W61" s="112">
        <v>1566634.02</v>
      </c>
      <c r="X61" s="150">
        <f t="shared" si="7"/>
        <v>-266418.73844902217</v>
      </c>
      <c r="Y61" s="150">
        <f t="shared" si="3"/>
        <v>-61.217541003911343</v>
      </c>
      <c r="Z61" s="128">
        <f t="shared" si="8"/>
        <v>933999.46846791916</v>
      </c>
      <c r="AA61" s="128">
        <f t="shared" si="4"/>
        <v>214.61384845310641</v>
      </c>
    </row>
    <row r="62" spans="1:27" s="113" customFormat="1" ht="15" x14ac:dyDescent="0.2">
      <c r="A62" s="112">
        <v>177</v>
      </c>
      <c r="B62" s="112" t="s">
        <v>62</v>
      </c>
      <c r="C62" s="112">
        <v>6</v>
      </c>
      <c r="D62" s="112">
        <v>1768</v>
      </c>
      <c r="E62" s="112">
        <v>4679832.6788588492</v>
      </c>
      <c r="F62" s="112">
        <v>2497493.7200000002</v>
      </c>
      <c r="G62" s="112">
        <v>547055</v>
      </c>
      <c r="H62" s="112">
        <v>816673.89469640737</v>
      </c>
      <c r="I62" s="112">
        <v>460532.89129689359</v>
      </c>
      <c r="J62" s="112">
        <v>369607.67815010261</v>
      </c>
      <c r="K62" s="112">
        <v>360037.27959700994</v>
      </c>
      <c r="L62" s="112">
        <v>-479945</v>
      </c>
      <c r="M62" s="112">
        <v>38192.089999999997</v>
      </c>
      <c r="N62" s="112">
        <v>16733.965997572752</v>
      </c>
      <c r="O62" s="112">
        <v>-159950.88086513089</v>
      </c>
      <c r="P62" s="130">
        <f t="shared" si="5"/>
        <v>-213402.03998599388</v>
      </c>
      <c r="Q62" s="130">
        <f t="shared" si="6"/>
        <v>-120.70251130429519</v>
      </c>
      <c r="R62" s="112">
        <v>12221018.58</v>
      </c>
      <c r="S62" s="112">
        <v>5787050.7000000002</v>
      </c>
      <c r="T62" s="112">
        <v>1224830.467218383</v>
      </c>
      <c r="U62" s="112">
        <v>4014438.8931559455</v>
      </c>
      <c r="V62" s="112">
        <v>1232691.5536141265</v>
      </c>
      <c r="W62" s="112">
        <v>105302.09</v>
      </c>
      <c r="X62" s="150">
        <f t="shared" si="7"/>
        <v>143295.12398845516</v>
      </c>
      <c r="Y62" s="150">
        <f t="shared" si="3"/>
        <v>81.049278274013105</v>
      </c>
      <c r="Z62" s="128">
        <f t="shared" si="8"/>
        <v>-356697.16397444904</v>
      </c>
      <c r="AA62" s="128">
        <f t="shared" si="4"/>
        <v>-201.75178957830829</v>
      </c>
    </row>
    <row r="63" spans="1:27" s="113" customFormat="1" ht="15" x14ac:dyDescent="0.2">
      <c r="A63" s="112">
        <v>178</v>
      </c>
      <c r="B63" s="112" t="s">
        <v>63</v>
      </c>
      <c r="C63" s="112">
        <v>10</v>
      </c>
      <c r="D63" s="112">
        <v>5769</v>
      </c>
      <c r="E63" s="112">
        <v>15611954.805429295</v>
      </c>
      <c r="F63" s="112">
        <v>7240787.5300000003</v>
      </c>
      <c r="G63" s="112">
        <v>1634692</v>
      </c>
      <c r="H63" s="112">
        <v>1998939.0360132095</v>
      </c>
      <c r="I63" s="112">
        <v>2240656.988224105</v>
      </c>
      <c r="J63" s="112">
        <v>1347407.3038225491</v>
      </c>
      <c r="K63" s="112">
        <v>562621.34437828185</v>
      </c>
      <c r="L63" s="112">
        <v>-510039</v>
      </c>
      <c r="M63" s="112">
        <v>627121.96</v>
      </c>
      <c r="N63" s="112">
        <v>48603.042231946973</v>
      </c>
      <c r="O63" s="112">
        <v>-521921.17178220593</v>
      </c>
      <c r="P63" s="130">
        <f t="shared" si="5"/>
        <v>-943085.7725414075</v>
      </c>
      <c r="Q63" s="130">
        <f t="shared" si="6"/>
        <v>-163.47473956342651</v>
      </c>
      <c r="R63" s="112">
        <v>47104243.719999999</v>
      </c>
      <c r="S63" s="112">
        <v>16981600.140000001</v>
      </c>
      <c r="T63" s="112">
        <v>2997967.0579911019</v>
      </c>
      <c r="U63" s="112">
        <v>20092920.168910261</v>
      </c>
      <c r="V63" s="112">
        <v>4493785.4403162878</v>
      </c>
      <c r="W63" s="112">
        <v>1751774.96</v>
      </c>
      <c r="X63" s="150">
        <f t="shared" si="7"/>
        <v>-786195.95278234035</v>
      </c>
      <c r="Y63" s="150">
        <f t="shared" si="3"/>
        <v>-136.27941632559202</v>
      </c>
      <c r="Z63" s="128">
        <f t="shared" si="8"/>
        <v>-156889.81975906715</v>
      </c>
      <c r="AA63" s="128">
        <f t="shared" si="4"/>
        <v>-27.195323237834486</v>
      </c>
    </row>
    <row r="64" spans="1:27" s="113" customFormat="1" ht="15" x14ac:dyDescent="0.2">
      <c r="A64" s="112">
        <v>179</v>
      </c>
      <c r="B64" s="112" t="s">
        <v>64</v>
      </c>
      <c r="C64" s="112">
        <v>13</v>
      </c>
      <c r="D64" s="112">
        <v>145887</v>
      </c>
      <c r="E64" s="112">
        <v>356370124.88476729</v>
      </c>
      <c r="F64" s="112">
        <v>201245309.00999999</v>
      </c>
      <c r="G64" s="112">
        <v>54242564</v>
      </c>
      <c r="H64" s="112">
        <v>31047619.268139962</v>
      </c>
      <c r="I64" s="112">
        <v>58108666.870444275</v>
      </c>
      <c r="J64" s="112">
        <v>20619607.461622812</v>
      </c>
      <c r="K64" s="112">
        <v>-16971835.489616297</v>
      </c>
      <c r="L64" s="112">
        <v>-22670982</v>
      </c>
      <c r="M64" s="112">
        <v>5325992.71</v>
      </c>
      <c r="N64" s="112">
        <v>1470321.4450193113</v>
      </c>
      <c r="O64" s="112">
        <v>-13198390.360164791</v>
      </c>
      <c r="P64" s="130">
        <f t="shared" si="5"/>
        <v>-37151251.969321966</v>
      </c>
      <c r="Q64" s="130">
        <f t="shared" si="6"/>
        <v>-254.65772803143506</v>
      </c>
      <c r="R64" s="112">
        <v>881388862.5999999</v>
      </c>
      <c r="S64" s="112">
        <v>510626084.75999999</v>
      </c>
      <c r="T64" s="112">
        <v>46564571.564211681</v>
      </c>
      <c r="U64" s="112">
        <v>175259385.10028586</v>
      </c>
      <c r="V64" s="112">
        <v>68769177.317952871</v>
      </c>
      <c r="W64" s="112">
        <v>36897574.710000001</v>
      </c>
      <c r="X64" s="150">
        <f t="shared" si="7"/>
        <v>-43272069.147549391</v>
      </c>
      <c r="Y64" s="150">
        <f t="shared" si="3"/>
        <v>-296.61360606187935</v>
      </c>
      <c r="Z64" s="128">
        <f t="shared" si="8"/>
        <v>6120817.1782274246</v>
      </c>
      <c r="AA64" s="128">
        <f t="shared" si="4"/>
        <v>41.955878030444282</v>
      </c>
    </row>
    <row r="65" spans="1:27" s="113" customFormat="1" ht="15" x14ac:dyDescent="0.2">
      <c r="A65" s="112">
        <v>181</v>
      </c>
      <c r="B65" s="112" t="s">
        <v>65</v>
      </c>
      <c r="C65" s="112">
        <v>4</v>
      </c>
      <c r="D65" s="112">
        <v>1683</v>
      </c>
      <c r="E65" s="112">
        <v>5500229.6783406083</v>
      </c>
      <c r="F65" s="112">
        <v>2556204.41</v>
      </c>
      <c r="G65" s="112">
        <v>749375</v>
      </c>
      <c r="H65" s="112">
        <v>284950.05268674507</v>
      </c>
      <c r="I65" s="112">
        <v>1266400.8902139394</v>
      </c>
      <c r="J65" s="112">
        <v>418534.52381565992</v>
      </c>
      <c r="K65" s="112">
        <v>394329.63214579143</v>
      </c>
      <c r="L65" s="112">
        <v>-369016</v>
      </c>
      <c r="M65" s="112">
        <v>-129299.07</v>
      </c>
      <c r="N65" s="112">
        <v>13178.037496141433</v>
      </c>
      <c r="O65" s="112">
        <v>-152260.93466969189</v>
      </c>
      <c r="P65" s="130">
        <f t="shared" si="5"/>
        <v>-467833.13665202353</v>
      </c>
      <c r="Q65" s="130">
        <f t="shared" si="6"/>
        <v>-277.97571993584285</v>
      </c>
      <c r="R65" s="112">
        <v>12283582.720000001</v>
      </c>
      <c r="S65" s="112">
        <v>5325750.42</v>
      </c>
      <c r="T65" s="112">
        <v>427362.14348562318</v>
      </c>
      <c r="U65" s="112">
        <v>4685534.9560448229</v>
      </c>
      <c r="V65" s="112">
        <v>1395869.1956446611</v>
      </c>
      <c r="W65" s="112">
        <v>251059.93</v>
      </c>
      <c r="X65" s="150">
        <f t="shared" si="7"/>
        <v>-198006.07482489385</v>
      </c>
      <c r="Y65" s="150">
        <f t="shared" si="3"/>
        <v>-117.6506683451538</v>
      </c>
      <c r="Z65" s="128">
        <f t="shared" si="8"/>
        <v>-269827.06182712968</v>
      </c>
      <c r="AA65" s="128">
        <f t="shared" si="4"/>
        <v>-160.32505159068907</v>
      </c>
    </row>
    <row r="66" spans="1:27" s="113" customFormat="1" ht="15" x14ac:dyDescent="0.2">
      <c r="A66" s="112">
        <v>182</v>
      </c>
      <c r="B66" s="112" t="s">
        <v>66</v>
      </c>
      <c r="C66" s="112">
        <v>13</v>
      </c>
      <c r="D66" s="112">
        <v>19347</v>
      </c>
      <c r="E66" s="112">
        <v>52920432.371436015</v>
      </c>
      <c r="F66" s="112">
        <v>30065068.260000002</v>
      </c>
      <c r="G66" s="112">
        <v>6058884</v>
      </c>
      <c r="H66" s="112">
        <v>7647656.7069087029</v>
      </c>
      <c r="I66" s="112">
        <v>665581.83215746109</v>
      </c>
      <c r="J66" s="112">
        <v>3303127.6664556824</v>
      </c>
      <c r="K66" s="112">
        <v>-1701536.8844991389</v>
      </c>
      <c r="L66" s="112">
        <v>-2206088</v>
      </c>
      <c r="M66" s="112">
        <v>516299.47</v>
      </c>
      <c r="N66" s="112">
        <v>201738.97277554666</v>
      </c>
      <c r="O66" s="112">
        <v>-1750322.2240371534</v>
      </c>
      <c r="P66" s="130">
        <f t="shared" si="5"/>
        <v>-10120022.571674906</v>
      </c>
      <c r="Q66" s="130">
        <f t="shared" si="6"/>
        <v>-523.07968014032701</v>
      </c>
      <c r="R66" s="112">
        <v>146667788.88999999</v>
      </c>
      <c r="S66" s="112">
        <v>70821299.359999999</v>
      </c>
      <c r="T66" s="112">
        <v>11469795.959292823</v>
      </c>
      <c r="U66" s="112">
        <v>38560834.999917425</v>
      </c>
      <c r="V66" s="112">
        <v>11016377.136233281</v>
      </c>
      <c r="W66" s="112">
        <v>4369095.47</v>
      </c>
      <c r="X66" s="150">
        <f t="shared" si="7"/>
        <v>-10430385.964556426</v>
      </c>
      <c r="Y66" s="150">
        <f t="shared" si="3"/>
        <v>-539.12161909114729</v>
      </c>
      <c r="Z66" s="128">
        <f t="shared" si="8"/>
        <v>310363.39288152009</v>
      </c>
      <c r="AA66" s="128">
        <f t="shared" si="4"/>
        <v>16.041938950820288</v>
      </c>
    </row>
    <row r="67" spans="1:27" s="113" customFormat="1" ht="15" x14ac:dyDescent="0.2">
      <c r="A67" s="112">
        <v>186</v>
      </c>
      <c r="B67" s="112" t="s">
        <v>67</v>
      </c>
      <c r="C67" s="112">
        <v>35</v>
      </c>
      <c r="D67" s="112">
        <v>45630</v>
      </c>
      <c r="E67" s="112">
        <v>114619790.03303063</v>
      </c>
      <c r="F67" s="112">
        <v>81438840.25</v>
      </c>
      <c r="G67" s="112">
        <v>17664208</v>
      </c>
      <c r="H67" s="112">
        <v>5438695.0988406157</v>
      </c>
      <c r="I67" s="112">
        <v>14192406.070901182</v>
      </c>
      <c r="J67" s="112">
        <v>5262022.9860747922</v>
      </c>
      <c r="K67" s="112">
        <v>-5513681.2232684931</v>
      </c>
      <c r="L67" s="112">
        <v>-307318</v>
      </c>
      <c r="M67" s="112">
        <v>195180.77</v>
      </c>
      <c r="N67" s="112">
        <v>578086.92137985432</v>
      </c>
      <c r="O67" s="112">
        <v>-4128144.0576221282</v>
      </c>
      <c r="P67" s="130">
        <f t="shared" si="5"/>
        <v>200506.78327517211</v>
      </c>
      <c r="Q67" s="130">
        <f t="shared" si="6"/>
        <v>4.3941876676566318</v>
      </c>
      <c r="R67" s="112">
        <v>279957915.13</v>
      </c>
      <c r="S67" s="112">
        <v>206460874.81999999</v>
      </c>
      <c r="T67" s="112">
        <v>8156841.4298924515</v>
      </c>
      <c r="U67" s="112">
        <v>27917961.214133982</v>
      </c>
      <c r="V67" s="112">
        <v>17549557.742746752</v>
      </c>
      <c r="W67" s="112">
        <v>17552070.77</v>
      </c>
      <c r="X67" s="150">
        <f t="shared" si="7"/>
        <v>-2320609.1532268524</v>
      </c>
      <c r="Y67" s="150">
        <f t="shared" si="3"/>
        <v>-50.857092992041473</v>
      </c>
      <c r="Z67" s="128">
        <f t="shared" si="8"/>
        <v>2521115.9365020245</v>
      </c>
      <c r="AA67" s="128">
        <f t="shared" si="4"/>
        <v>55.251280659698104</v>
      </c>
    </row>
    <row r="68" spans="1:27" s="113" customFormat="1" ht="15" x14ac:dyDescent="0.2">
      <c r="A68" s="112">
        <v>202</v>
      </c>
      <c r="B68" s="112" t="s">
        <v>68</v>
      </c>
      <c r="C68" s="112">
        <v>2</v>
      </c>
      <c r="D68" s="112">
        <v>35848</v>
      </c>
      <c r="E68" s="112">
        <v>90924763.627058223</v>
      </c>
      <c r="F68" s="112">
        <v>62615891.469999999</v>
      </c>
      <c r="G68" s="112">
        <v>8007772</v>
      </c>
      <c r="H68" s="112">
        <v>6466847.4576221667</v>
      </c>
      <c r="I68" s="112">
        <v>17730744.510021057</v>
      </c>
      <c r="J68" s="112">
        <v>3779597.1731085982</v>
      </c>
      <c r="K68" s="112">
        <v>5606712.104941994</v>
      </c>
      <c r="L68" s="112">
        <v>-3143674</v>
      </c>
      <c r="M68" s="112">
        <v>-2033398.68</v>
      </c>
      <c r="N68" s="112">
        <v>447213.51773520868</v>
      </c>
      <c r="O68" s="112">
        <v>-3243166.9554599617</v>
      </c>
      <c r="P68" s="130">
        <f t="shared" si="5"/>
        <v>5309774.9709108323</v>
      </c>
      <c r="Q68" s="130">
        <f t="shared" si="6"/>
        <v>148.11914112114573</v>
      </c>
      <c r="R68" s="112">
        <v>207016088.88999999</v>
      </c>
      <c r="S68" s="112">
        <v>158204909.88</v>
      </c>
      <c r="T68" s="112">
        <v>9698842.8850096483</v>
      </c>
      <c r="U68" s="112">
        <v>31989580.198765196</v>
      </c>
      <c r="V68" s="112">
        <v>12605467.328691928</v>
      </c>
      <c r="W68" s="112">
        <v>2830699.3200000003</v>
      </c>
      <c r="X68" s="150">
        <f t="shared" si="7"/>
        <v>8313410.7224667668</v>
      </c>
      <c r="Y68" s="150">
        <f t="shared" si="3"/>
        <v>231.90723952429053</v>
      </c>
      <c r="Z68" s="128">
        <f t="shared" si="8"/>
        <v>-3003635.7515559345</v>
      </c>
      <c r="AA68" s="128">
        <f t="shared" si="4"/>
        <v>-83.788098403144787</v>
      </c>
    </row>
    <row r="69" spans="1:27" s="113" customFormat="1" ht="15" x14ac:dyDescent="0.2">
      <c r="A69" s="112">
        <v>204</v>
      </c>
      <c r="B69" s="112" t="s">
        <v>69</v>
      </c>
      <c r="C69" s="112">
        <v>11</v>
      </c>
      <c r="D69" s="112">
        <v>2689</v>
      </c>
      <c r="E69" s="112">
        <v>6082615.7233944982</v>
      </c>
      <c r="F69" s="112">
        <v>3588694.78</v>
      </c>
      <c r="G69" s="112">
        <v>1280638</v>
      </c>
      <c r="H69" s="112">
        <v>1149000.4165727352</v>
      </c>
      <c r="I69" s="112">
        <v>1488973.7405949992</v>
      </c>
      <c r="J69" s="112">
        <v>631297.59291773569</v>
      </c>
      <c r="K69" s="112">
        <v>-782390.53640099568</v>
      </c>
      <c r="L69" s="112">
        <v>-578178</v>
      </c>
      <c r="M69" s="112">
        <v>97600.99</v>
      </c>
      <c r="N69" s="112">
        <v>21286.161408156226</v>
      </c>
      <c r="O69" s="112">
        <v>-243273.7096415933</v>
      </c>
      <c r="P69" s="130">
        <f t="shared" si="5"/>
        <v>571033.71205653716</v>
      </c>
      <c r="Q69" s="130">
        <f t="shared" si="6"/>
        <v>212.35913427167614</v>
      </c>
      <c r="R69" s="112">
        <v>23657394.25</v>
      </c>
      <c r="S69" s="112">
        <v>7718062.9900000002</v>
      </c>
      <c r="T69" s="112">
        <v>1723246.8506760153</v>
      </c>
      <c r="U69" s="112">
        <v>10936441.258385709</v>
      </c>
      <c r="V69" s="112">
        <v>2105462.782866179</v>
      </c>
      <c r="W69" s="112">
        <v>800060.99</v>
      </c>
      <c r="X69" s="150">
        <f t="shared" si="7"/>
        <v>-374119.3780720979</v>
      </c>
      <c r="Y69" s="150">
        <f t="shared" si="3"/>
        <v>-139.12955673934471</v>
      </c>
      <c r="Z69" s="128">
        <f t="shared" si="8"/>
        <v>945153.09012863506</v>
      </c>
      <c r="AA69" s="128">
        <f t="shared" si="4"/>
        <v>351.48869101102082</v>
      </c>
    </row>
    <row r="70" spans="1:27" s="113" customFormat="1" ht="15" x14ac:dyDescent="0.2">
      <c r="A70" s="112">
        <v>205</v>
      </c>
      <c r="B70" s="112" t="s">
        <v>70</v>
      </c>
      <c r="C70" s="112">
        <v>18</v>
      </c>
      <c r="D70" s="112">
        <v>36297</v>
      </c>
      <c r="E70" s="112">
        <v>124684657.06608936</v>
      </c>
      <c r="F70" s="112">
        <v>56664627.030000001</v>
      </c>
      <c r="G70" s="112">
        <v>11063738</v>
      </c>
      <c r="H70" s="112">
        <v>5673307.6530134296</v>
      </c>
      <c r="I70" s="112">
        <v>20363162.277647231</v>
      </c>
      <c r="J70" s="112">
        <v>5684003.2592832744</v>
      </c>
      <c r="K70" s="112">
        <v>-5510659.8062093332</v>
      </c>
      <c r="L70" s="112">
        <v>29284746</v>
      </c>
      <c r="M70" s="112">
        <v>3531814.86</v>
      </c>
      <c r="N70" s="112">
        <v>358194.92605948186</v>
      </c>
      <c r="O70" s="112">
        <v>-3283787.9653629274</v>
      </c>
      <c r="P70" s="130">
        <f t="shared" si="5"/>
        <v>-855510.83165821433</v>
      </c>
      <c r="Q70" s="130">
        <f t="shared" si="6"/>
        <v>-23.569739418084534</v>
      </c>
      <c r="R70" s="112">
        <v>285349911.14585924</v>
      </c>
      <c r="S70" s="112">
        <v>132979753.54000001</v>
      </c>
      <c r="T70" s="112">
        <v>8508708.4434078149</v>
      </c>
      <c r="U70" s="112">
        <v>76596805.853106529</v>
      </c>
      <c r="V70" s="112">
        <v>18956918.978258282</v>
      </c>
      <c r="W70" s="112">
        <v>43880298.859999999</v>
      </c>
      <c r="X70" s="150">
        <f t="shared" si="7"/>
        <v>-4427425.4710866213</v>
      </c>
      <c r="Y70" s="150">
        <f t="shared" ref="Y70:Y133" si="9">X70/D70</f>
        <v>-121.97772463527623</v>
      </c>
      <c r="Z70" s="128">
        <f t="shared" si="8"/>
        <v>3571914.639428407</v>
      </c>
      <c r="AA70" s="128">
        <f t="shared" ref="AA70:AA133" si="10">Z70/D70</f>
        <v>98.407985217191694</v>
      </c>
    </row>
    <row r="71" spans="1:27" s="113" customFormat="1" ht="15" x14ac:dyDescent="0.2">
      <c r="A71" s="112">
        <v>208</v>
      </c>
      <c r="B71" s="112" t="s">
        <v>71</v>
      </c>
      <c r="C71" s="112">
        <v>17</v>
      </c>
      <c r="D71" s="112">
        <v>12335</v>
      </c>
      <c r="E71" s="112">
        <v>36077439.300238304</v>
      </c>
      <c r="F71" s="112">
        <v>16906505.690000001</v>
      </c>
      <c r="G71" s="112">
        <v>5661894</v>
      </c>
      <c r="H71" s="112">
        <v>2105651.8992332513</v>
      </c>
      <c r="I71" s="112">
        <v>11950909.223793246</v>
      </c>
      <c r="J71" s="112">
        <v>2298671.9878009958</v>
      </c>
      <c r="K71" s="112">
        <v>1089083.1731217599</v>
      </c>
      <c r="L71" s="112">
        <v>-158424</v>
      </c>
      <c r="M71" s="112">
        <v>1140539.21</v>
      </c>
      <c r="N71" s="112">
        <v>104733.00546486962</v>
      </c>
      <c r="O71" s="112">
        <v>-1115946.8978910574</v>
      </c>
      <c r="P71" s="130">
        <f t="shared" si="5"/>
        <v>3906177.9912847579</v>
      </c>
      <c r="Q71" s="130">
        <f t="shared" si="6"/>
        <v>316.67434059868327</v>
      </c>
      <c r="R71" s="112">
        <v>84677883.883599997</v>
      </c>
      <c r="S71" s="112">
        <v>38997053.890000001</v>
      </c>
      <c r="T71" s="112">
        <v>3158012.7836654899</v>
      </c>
      <c r="U71" s="112">
        <v>32441574.27295199</v>
      </c>
      <c r="V71" s="112">
        <v>7666381.7106660279</v>
      </c>
      <c r="W71" s="112">
        <v>6644009.21</v>
      </c>
      <c r="X71" s="150">
        <f t="shared" si="7"/>
        <v>4229147.9836835116</v>
      </c>
      <c r="Y71" s="150">
        <f t="shared" si="9"/>
        <v>342.85755846643792</v>
      </c>
      <c r="Z71" s="128">
        <f t="shared" ref="Z71:Z134" si="11">P71-X71</f>
        <v>-322969.99239875376</v>
      </c>
      <c r="AA71" s="128">
        <f t="shared" si="10"/>
        <v>-26.183217867754664</v>
      </c>
    </row>
    <row r="72" spans="1:27" s="113" customFormat="1" ht="15" x14ac:dyDescent="0.2">
      <c r="A72" s="112">
        <v>211</v>
      </c>
      <c r="B72" s="112" t="s">
        <v>72</v>
      </c>
      <c r="C72" s="112">
        <v>6</v>
      </c>
      <c r="D72" s="112">
        <v>32959</v>
      </c>
      <c r="E72" s="112">
        <v>89300083.137184277</v>
      </c>
      <c r="F72" s="112">
        <v>58051889.600000001</v>
      </c>
      <c r="G72" s="112">
        <v>8136128</v>
      </c>
      <c r="H72" s="112">
        <v>4781716.9204344768</v>
      </c>
      <c r="I72" s="112">
        <v>20732129.584883284</v>
      </c>
      <c r="J72" s="112">
        <v>4268104.1885224301</v>
      </c>
      <c r="K72" s="112">
        <v>223390.48922998665</v>
      </c>
      <c r="L72" s="112">
        <v>-4078668</v>
      </c>
      <c r="M72" s="112">
        <v>-154816.42000000001</v>
      </c>
      <c r="N72" s="112">
        <v>371509.10276157543</v>
      </c>
      <c r="O72" s="112">
        <v>-2981799.2547702766</v>
      </c>
      <c r="P72" s="130">
        <f t="shared" si="5"/>
        <v>49501.073877215385</v>
      </c>
      <c r="Q72" s="130">
        <f t="shared" ref="Q72:Q135" si="12">P72/D72</f>
        <v>1.5018985368856879</v>
      </c>
      <c r="R72" s="112">
        <v>203017081.87</v>
      </c>
      <c r="S72" s="112">
        <v>137754655.41</v>
      </c>
      <c r="T72" s="112">
        <v>7171519.2658864502</v>
      </c>
      <c r="U72" s="112">
        <v>39825797.785856925</v>
      </c>
      <c r="V72" s="112">
        <v>14234704.239558602</v>
      </c>
      <c r="W72" s="112">
        <v>3902643.58</v>
      </c>
      <c r="X72" s="150">
        <f t="shared" ref="X72:X135" si="13">S72+T72+U72+V72+W72-R72</f>
        <v>-127761.58869799972</v>
      </c>
      <c r="Y72" s="150">
        <f t="shared" si="9"/>
        <v>-3.876379401620186</v>
      </c>
      <c r="Z72" s="128">
        <f t="shared" si="11"/>
        <v>177262.6625752151</v>
      </c>
      <c r="AA72" s="128">
        <f t="shared" si="10"/>
        <v>5.3782779385058737</v>
      </c>
    </row>
    <row r="73" spans="1:27" s="113" customFormat="1" ht="15" x14ac:dyDescent="0.2">
      <c r="A73" s="112">
        <v>213</v>
      </c>
      <c r="B73" s="112" t="s">
        <v>73</v>
      </c>
      <c r="C73" s="112">
        <v>10</v>
      </c>
      <c r="D73" s="112">
        <v>5154</v>
      </c>
      <c r="E73" s="112">
        <v>12569474.618555635</v>
      </c>
      <c r="F73" s="112">
        <v>7121881.3399999999</v>
      </c>
      <c r="G73" s="112">
        <v>2044289</v>
      </c>
      <c r="H73" s="112">
        <v>2330991.5521908663</v>
      </c>
      <c r="I73" s="112">
        <v>1568512.3298243994</v>
      </c>
      <c r="J73" s="112">
        <v>1114940.3020339026</v>
      </c>
      <c r="K73" s="112">
        <v>-470155.46297594247</v>
      </c>
      <c r="L73" s="112">
        <v>-396328</v>
      </c>
      <c r="M73" s="112">
        <v>257347.62</v>
      </c>
      <c r="N73" s="112">
        <v>45211.536238987064</v>
      </c>
      <c r="O73" s="112">
        <v>-466282.14930932387</v>
      </c>
      <c r="P73" s="130">
        <f t="shared" ref="P73:P136" si="14">SUM(F73:O73)-E73</f>
        <v>580933.44944725372</v>
      </c>
      <c r="Q73" s="130">
        <f t="shared" si="12"/>
        <v>112.71506586093398</v>
      </c>
      <c r="R73" s="112">
        <v>41218057.469999999</v>
      </c>
      <c r="S73" s="112">
        <v>15947318.109999999</v>
      </c>
      <c r="T73" s="112">
        <v>3495972.493419046</v>
      </c>
      <c r="U73" s="112">
        <v>16551772.417326974</v>
      </c>
      <c r="V73" s="112">
        <v>3718476.5748914499</v>
      </c>
      <c r="W73" s="112">
        <v>1905308.62</v>
      </c>
      <c r="X73" s="150">
        <f t="shared" si="13"/>
        <v>400790.74563746899</v>
      </c>
      <c r="Y73" s="150">
        <f t="shared" si="9"/>
        <v>77.763047271530652</v>
      </c>
      <c r="Z73" s="128">
        <f t="shared" si="11"/>
        <v>180142.70380978473</v>
      </c>
      <c r="AA73" s="128">
        <f t="shared" si="10"/>
        <v>34.952018589403323</v>
      </c>
    </row>
    <row r="74" spans="1:27" s="113" customFormat="1" ht="15" x14ac:dyDescent="0.2">
      <c r="A74" s="112">
        <v>214</v>
      </c>
      <c r="B74" s="112" t="s">
        <v>74</v>
      </c>
      <c r="C74" s="112">
        <v>4</v>
      </c>
      <c r="D74" s="112">
        <v>12528</v>
      </c>
      <c r="E74" s="112">
        <v>33604632.805284768</v>
      </c>
      <c r="F74" s="112">
        <v>18688095.82</v>
      </c>
      <c r="G74" s="112">
        <v>4340834</v>
      </c>
      <c r="H74" s="112">
        <v>3176597.4903434007</v>
      </c>
      <c r="I74" s="112">
        <v>7454117.2107308023</v>
      </c>
      <c r="J74" s="112">
        <v>2584462.6544200601</v>
      </c>
      <c r="K74" s="112">
        <v>-361333.04991941957</v>
      </c>
      <c r="L74" s="112">
        <v>-648733</v>
      </c>
      <c r="M74" s="112">
        <v>717381.11</v>
      </c>
      <c r="N74" s="112">
        <v>108272.81199497294</v>
      </c>
      <c r="O74" s="112">
        <v>-1133407.5992524659</v>
      </c>
      <c r="P74" s="130">
        <f t="shared" si="14"/>
        <v>1321654.6430325881</v>
      </c>
      <c r="Q74" s="130">
        <f t="shared" si="12"/>
        <v>105.4960602676076</v>
      </c>
      <c r="R74" s="112">
        <v>86917059.030000001</v>
      </c>
      <c r="S74" s="112">
        <v>41025600.729999997</v>
      </c>
      <c r="T74" s="112">
        <v>4764194.6357406517</v>
      </c>
      <c r="U74" s="112">
        <v>29798823.251341075</v>
      </c>
      <c r="V74" s="112">
        <v>8619532.2042009607</v>
      </c>
      <c r="W74" s="112">
        <v>4409482.1100000003</v>
      </c>
      <c r="X74" s="150">
        <f t="shared" si="13"/>
        <v>1700573.901282683</v>
      </c>
      <c r="Y74" s="150">
        <f t="shared" si="9"/>
        <v>135.74185035781315</v>
      </c>
      <c r="Z74" s="128">
        <f t="shared" si="11"/>
        <v>-378919.25825009495</v>
      </c>
      <c r="AA74" s="128">
        <f t="shared" si="10"/>
        <v>-30.245790090205535</v>
      </c>
    </row>
    <row r="75" spans="1:27" s="113" customFormat="1" ht="15" x14ac:dyDescent="0.2">
      <c r="A75" s="112">
        <v>216</v>
      </c>
      <c r="B75" s="112" t="s">
        <v>75</v>
      </c>
      <c r="C75" s="112">
        <v>13</v>
      </c>
      <c r="D75" s="112">
        <v>1269</v>
      </c>
      <c r="E75" s="112">
        <v>4984082.309293801</v>
      </c>
      <c r="F75" s="112">
        <v>1594797.74</v>
      </c>
      <c r="G75" s="112">
        <v>542104</v>
      </c>
      <c r="H75" s="112">
        <v>533331.43831417628</v>
      </c>
      <c r="I75" s="112">
        <v>1092096.2440022908</v>
      </c>
      <c r="J75" s="112">
        <v>301949.35558753181</v>
      </c>
      <c r="K75" s="112">
        <v>82687.974615631625</v>
      </c>
      <c r="L75" s="112">
        <v>-307630</v>
      </c>
      <c r="M75" s="112">
        <v>31320.34</v>
      </c>
      <c r="N75" s="112">
        <v>9932.3562105432939</v>
      </c>
      <c r="O75" s="112">
        <v>-114806.37320014201</v>
      </c>
      <c r="P75" s="130">
        <f t="shared" si="14"/>
        <v>-1218299.2337637688</v>
      </c>
      <c r="Q75" s="130">
        <f t="shared" si="12"/>
        <v>-960.04667751282022</v>
      </c>
      <c r="R75" s="112">
        <v>12599485.390000001</v>
      </c>
      <c r="S75" s="112">
        <v>3523007.96</v>
      </c>
      <c r="T75" s="112">
        <v>799879.36312748457</v>
      </c>
      <c r="U75" s="112">
        <v>5753796.1962710405</v>
      </c>
      <c r="V75" s="112">
        <v>1007041.9048513905</v>
      </c>
      <c r="W75" s="112">
        <v>265794.34000000003</v>
      </c>
      <c r="X75" s="150">
        <f t="shared" si="13"/>
        <v>-1249965.6257500853</v>
      </c>
      <c r="Y75" s="150">
        <f t="shared" si="9"/>
        <v>-985.00049310487418</v>
      </c>
      <c r="Z75" s="128">
        <f t="shared" si="11"/>
        <v>31666.391986316536</v>
      </c>
      <c r="AA75" s="128">
        <f t="shared" si="10"/>
        <v>24.953815592054006</v>
      </c>
    </row>
    <row r="76" spans="1:27" s="113" customFormat="1" ht="15" x14ac:dyDescent="0.2">
      <c r="A76" s="112">
        <v>217</v>
      </c>
      <c r="B76" s="112" t="s">
        <v>76</v>
      </c>
      <c r="C76" s="112">
        <v>16</v>
      </c>
      <c r="D76" s="112">
        <v>5352</v>
      </c>
      <c r="E76" s="112">
        <v>15422982.274086103</v>
      </c>
      <c r="F76" s="112">
        <v>7790573.4500000002</v>
      </c>
      <c r="G76" s="112">
        <v>2032363</v>
      </c>
      <c r="H76" s="112">
        <v>880708.79197458597</v>
      </c>
      <c r="I76" s="112">
        <v>5293944.0720509822</v>
      </c>
      <c r="J76" s="112">
        <v>1033805.7613143772</v>
      </c>
      <c r="K76" s="112">
        <v>-724681.07728445914</v>
      </c>
      <c r="L76" s="112">
        <v>42922</v>
      </c>
      <c r="M76" s="112">
        <v>250196.84</v>
      </c>
      <c r="N76" s="112">
        <v>44920.908346766329</v>
      </c>
      <c r="O76" s="112">
        <v>-484195.20044693467</v>
      </c>
      <c r="P76" s="130">
        <f t="shared" si="14"/>
        <v>737576.27186921239</v>
      </c>
      <c r="Q76" s="130">
        <f t="shared" si="12"/>
        <v>137.81320475882146</v>
      </c>
      <c r="R76" s="112">
        <v>38330365.359999999</v>
      </c>
      <c r="S76" s="112">
        <v>17276611.079999998</v>
      </c>
      <c r="T76" s="112">
        <v>1320868.6700565782</v>
      </c>
      <c r="U76" s="112">
        <v>13790776.595319424</v>
      </c>
      <c r="V76" s="112">
        <v>3447881.9174647089</v>
      </c>
      <c r="W76" s="112">
        <v>2325481.84</v>
      </c>
      <c r="X76" s="150">
        <f t="shared" si="13"/>
        <v>-168745.2571592927</v>
      </c>
      <c r="Y76" s="150">
        <f t="shared" si="9"/>
        <v>-31.529382877296843</v>
      </c>
      <c r="Z76" s="128">
        <f t="shared" si="11"/>
        <v>906321.52902850509</v>
      </c>
      <c r="AA76" s="128">
        <f t="shared" si="10"/>
        <v>169.34258763611828</v>
      </c>
    </row>
    <row r="77" spans="1:27" s="113" customFormat="1" ht="15" x14ac:dyDescent="0.2">
      <c r="A77" s="112">
        <v>218</v>
      </c>
      <c r="B77" s="112" t="s">
        <v>77</v>
      </c>
      <c r="C77" s="112">
        <v>14</v>
      </c>
      <c r="D77" s="112">
        <v>1200</v>
      </c>
      <c r="E77" s="112">
        <v>2986453.0759289563</v>
      </c>
      <c r="F77" s="112">
        <v>1736723.52</v>
      </c>
      <c r="G77" s="112">
        <v>303051</v>
      </c>
      <c r="H77" s="112">
        <v>321140.63156672078</v>
      </c>
      <c r="I77" s="112">
        <v>573358.5951439226</v>
      </c>
      <c r="J77" s="112">
        <v>325633.13893353881</v>
      </c>
      <c r="K77" s="112">
        <v>331449.52588746231</v>
      </c>
      <c r="L77" s="112">
        <v>-287088</v>
      </c>
      <c r="M77" s="112">
        <v>24373.98</v>
      </c>
      <c r="N77" s="112">
        <v>9092.3233024533711</v>
      </c>
      <c r="O77" s="112">
        <v>-108563.94628855037</v>
      </c>
      <c r="P77" s="130">
        <f t="shared" si="14"/>
        <v>242717.69261659123</v>
      </c>
      <c r="Q77" s="130">
        <f t="shared" si="12"/>
        <v>202.26474384715937</v>
      </c>
      <c r="R77" s="112">
        <v>9629536.2899999991</v>
      </c>
      <c r="S77" s="112">
        <v>3585359.75</v>
      </c>
      <c r="T77" s="112">
        <v>481640.01856689138</v>
      </c>
      <c r="U77" s="112">
        <v>4853830.7035246128</v>
      </c>
      <c r="V77" s="112">
        <v>1086030.5228215868</v>
      </c>
      <c r="W77" s="112">
        <v>40336.979999999996</v>
      </c>
      <c r="X77" s="150">
        <f t="shared" si="13"/>
        <v>417661.68491309136</v>
      </c>
      <c r="Y77" s="150">
        <f t="shared" si="9"/>
        <v>348.0514040942428</v>
      </c>
      <c r="Z77" s="128">
        <f t="shared" si="11"/>
        <v>-174943.99229650013</v>
      </c>
      <c r="AA77" s="128">
        <f t="shared" si="10"/>
        <v>-145.78666024708343</v>
      </c>
    </row>
    <row r="78" spans="1:27" s="113" customFormat="1" ht="15" x14ac:dyDescent="0.2">
      <c r="A78" s="112">
        <v>224</v>
      </c>
      <c r="B78" s="112" t="s">
        <v>78</v>
      </c>
      <c r="C78" s="112">
        <v>33</v>
      </c>
      <c r="D78" s="112">
        <v>8603</v>
      </c>
      <c r="E78" s="112">
        <v>20049057.094224587</v>
      </c>
      <c r="F78" s="112">
        <v>13490720.41</v>
      </c>
      <c r="G78" s="112">
        <v>2336871</v>
      </c>
      <c r="H78" s="112">
        <v>1160849.2238952564</v>
      </c>
      <c r="I78" s="112">
        <v>5345682.7235735757</v>
      </c>
      <c r="J78" s="112">
        <v>1461630.0151830451</v>
      </c>
      <c r="K78" s="112">
        <v>-208331.86232326808</v>
      </c>
      <c r="L78" s="112">
        <v>-368097</v>
      </c>
      <c r="M78" s="112">
        <v>-39161.75</v>
      </c>
      <c r="N78" s="112">
        <v>81408.116796967632</v>
      </c>
      <c r="O78" s="112">
        <v>-778313.02493366576</v>
      </c>
      <c r="P78" s="130">
        <f t="shared" si="14"/>
        <v>2434200.7579673231</v>
      </c>
      <c r="Q78" s="130">
        <f t="shared" si="12"/>
        <v>282.94789700887168</v>
      </c>
      <c r="R78" s="112">
        <v>55052219.190000005</v>
      </c>
      <c r="S78" s="112">
        <v>30899347.960000001</v>
      </c>
      <c r="T78" s="112">
        <v>1741017.4446708427</v>
      </c>
      <c r="U78" s="112">
        <v>17728834.415632203</v>
      </c>
      <c r="V78" s="112">
        <v>4874733.618205077</v>
      </c>
      <c r="W78" s="112">
        <v>1929612.25</v>
      </c>
      <c r="X78" s="150">
        <f t="shared" si="13"/>
        <v>2121326.4985081181</v>
      </c>
      <c r="Y78" s="150">
        <f t="shared" si="9"/>
        <v>246.57985569081927</v>
      </c>
      <c r="Z78" s="128">
        <f t="shared" si="11"/>
        <v>312874.25945920497</v>
      </c>
      <c r="AA78" s="128">
        <f t="shared" si="10"/>
        <v>36.36804131805242</v>
      </c>
    </row>
    <row r="79" spans="1:27" s="113" customFormat="1" ht="15" x14ac:dyDescent="0.2">
      <c r="A79" s="112">
        <v>226</v>
      </c>
      <c r="B79" s="112" t="s">
        <v>79</v>
      </c>
      <c r="C79" s="112">
        <v>13</v>
      </c>
      <c r="D79" s="112">
        <v>3665</v>
      </c>
      <c r="E79" s="112">
        <v>10667918.597657729</v>
      </c>
      <c r="F79" s="112">
        <v>4799479.51</v>
      </c>
      <c r="G79" s="112">
        <v>1239611</v>
      </c>
      <c r="H79" s="112">
        <v>1274217.7739249542</v>
      </c>
      <c r="I79" s="112">
        <v>2625689.5419044038</v>
      </c>
      <c r="J79" s="112">
        <v>810919.87821073527</v>
      </c>
      <c r="K79" s="112">
        <v>391225.04565506475</v>
      </c>
      <c r="L79" s="112">
        <v>5607</v>
      </c>
      <c r="M79" s="112">
        <v>32568.59</v>
      </c>
      <c r="N79" s="112">
        <v>29303.037860163928</v>
      </c>
      <c r="O79" s="112">
        <v>-331572.38595628092</v>
      </c>
      <c r="P79" s="130">
        <f t="shared" si="14"/>
        <v>209130.3939413093</v>
      </c>
      <c r="Q79" s="130">
        <f t="shared" si="12"/>
        <v>57.061499029006633</v>
      </c>
      <c r="R79" s="112">
        <v>30282007.100000001</v>
      </c>
      <c r="S79" s="112">
        <v>10637760.24</v>
      </c>
      <c r="T79" s="112">
        <v>1911045.2305502538</v>
      </c>
      <c r="U79" s="112">
        <v>14215742.686532058</v>
      </c>
      <c r="V79" s="112">
        <v>2704527.3776001297</v>
      </c>
      <c r="W79" s="112">
        <v>1277786.5900000001</v>
      </c>
      <c r="X79" s="150">
        <f t="shared" si="13"/>
        <v>464855.02468243986</v>
      </c>
      <c r="Y79" s="150">
        <f t="shared" si="9"/>
        <v>126.83629595700951</v>
      </c>
      <c r="Z79" s="128">
        <f t="shared" si="11"/>
        <v>-255724.63074113056</v>
      </c>
      <c r="AA79" s="128">
        <f t="shared" si="10"/>
        <v>-69.774796928002885</v>
      </c>
    </row>
    <row r="80" spans="1:27" s="113" customFormat="1" ht="15" x14ac:dyDescent="0.2">
      <c r="A80" s="112">
        <v>230</v>
      </c>
      <c r="B80" s="112" t="s">
        <v>80</v>
      </c>
      <c r="C80" s="112">
        <v>4</v>
      </c>
      <c r="D80" s="112">
        <v>2240</v>
      </c>
      <c r="E80" s="112">
        <v>6183043.6963355858</v>
      </c>
      <c r="F80" s="112">
        <v>2531979.27</v>
      </c>
      <c r="G80" s="112">
        <v>734904</v>
      </c>
      <c r="H80" s="112">
        <v>571891.7425815399</v>
      </c>
      <c r="I80" s="112">
        <v>1761131.664162012</v>
      </c>
      <c r="J80" s="112">
        <v>571248.1309295306</v>
      </c>
      <c r="K80" s="112">
        <v>27410.335716999325</v>
      </c>
      <c r="L80" s="112">
        <v>-402247</v>
      </c>
      <c r="M80" s="112">
        <v>255800.59</v>
      </c>
      <c r="N80" s="112">
        <v>16545.483941803017</v>
      </c>
      <c r="O80" s="112">
        <v>-202652.69973862736</v>
      </c>
      <c r="P80" s="130">
        <f t="shared" si="14"/>
        <v>-317032.17874232866</v>
      </c>
      <c r="Q80" s="130">
        <f t="shared" si="12"/>
        <v>-141.53222265282528</v>
      </c>
      <c r="R80" s="112">
        <v>16949054.68</v>
      </c>
      <c r="S80" s="112">
        <v>5902224.2800000003</v>
      </c>
      <c r="T80" s="112">
        <v>857711.30290001188</v>
      </c>
      <c r="U80" s="112">
        <v>7344148.6585835256</v>
      </c>
      <c r="V80" s="112">
        <v>1905189.7123433547</v>
      </c>
      <c r="W80" s="112">
        <v>588457.59</v>
      </c>
      <c r="X80" s="150">
        <f t="shared" si="13"/>
        <v>-351323.13617310673</v>
      </c>
      <c r="Y80" s="150">
        <f t="shared" si="9"/>
        <v>-156.84068579156551</v>
      </c>
      <c r="Z80" s="128">
        <f t="shared" si="11"/>
        <v>34290.957430778071</v>
      </c>
      <c r="AA80" s="128">
        <f t="shared" si="10"/>
        <v>15.30846313874021</v>
      </c>
    </row>
    <row r="81" spans="1:27" s="113" customFormat="1" ht="15" x14ac:dyDescent="0.2">
      <c r="A81" s="112">
        <v>231</v>
      </c>
      <c r="B81" s="112" t="s">
        <v>81</v>
      </c>
      <c r="C81" s="112">
        <v>15</v>
      </c>
      <c r="D81" s="112">
        <v>1256</v>
      </c>
      <c r="E81" s="112">
        <v>3199404.5503540216</v>
      </c>
      <c r="F81" s="112">
        <v>2484358.35</v>
      </c>
      <c r="G81" s="112">
        <v>853224</v>
      </c>
      <c r="H81" s="112">
        <v>748670.33423425059</v>
      </c>
      <c r="I81" s="112">
        <v>155885.06052106575</v>
      </c>
      <c r="J81" s="112">
        <v>220765.16641035757</v>
      </c>
      <c r="K81" s="112">
        <v>-858531.67340094061</v>
      </c>
      <c r="L81" s="112">
        <v>-201438</v>
      </c>
      <c r="M81" s="112">
        <v>-3378.31</v>
      </c>
      <c r="N81" s="112">
        <v>13941.635480030403</v>
      </c>
      <c r="O81" s="112">
        <v>-113630.26378201606</v>
      </c>
      <c r="P81" s="130">
        <f t="shared" si="14"/>
        <v>100461.74910872662</v>
      </c>
      <c r="Q81" s="130">
        <f t="shared" si="12"/>
        <v>79.985469035610365</v>
      </c>
      <c r="R81" s="112">
        <v>10420205.699999999</v>
      </c>
      <c r="S81" s="112">
        <v>5190879.3</v>
      </c>
      <c r="T81" s="112">
        <v>1122840.1461437261</v>
      </c>
      <c r="U81" s="112">
        <v>2285067.512512214</v>
      </c>
      <c r="V81" s="112">
        <v>736281.66310913884</v>
      </c>
      <c r="W81" s="112">
        <v>648407.68999999994</v>
      </c>
      <c r="X81" s="150">
        <f t="shared" si="13"/>
        <v>-436729.3882349208</v>
      </c>
      <c r="Y81" s="150">
        <f t="shared" si="9"/>
        <v>-347.71448107875858</v>
      </c>
      <c r="Z81" s="128">
        <f t="shared" si="11"/>
        <v>537191.13734364742</v>
      </c>
      <c r="AA81" s="128">
        <f t="shared" si="10"/>
        <v>427.69995011436896</v>
      </c>
    </row>
    <row r="82" spans="1:27" s="113" customFormat="1" ht="15" x14ac:dyDescent="0.2">
      <c r="A82" s="112">
        <v>232</v>
      </c>
      <c r="B82" s="112" t="s">
        <v>82</v>
      </c>
      <c r="C82" s="112">
        <v>14</v>
      </c>
      <c r="D82" s="112">
        <v>12750</v>
      </c>
      <c r="E82" s="112">
        <v>35470377.98363027</v>
      </c>
      <c r="F82" s="112">
        <v>18875588.210000001</v>
      </c>
      <c r="G82" s="112">
        <v>3761350</v>
      </c>
      <c r="H82" s="112">
        <v>3962778.6455304208</v>
      </c>
      <c r="I82" s="112">
        <v>7923513.3885416426</v>
      </c>
      <c r="J82" s="112">
        <v>2764797.0975931585</v>
      </c>
      <c r="K82" s="112">
        <v>-24608.004442260513</v>
      </c>
      <c r="L82" s="112">
        <v>-691888</v>
      </c>
      <c r="M82" s="112">
        <v>-411669.33</v>
      </c>
      <c r="N82" s="112">
        <v>106816.06930826871</v>
      </c>
      <c r="O82" s="112">
        <v>-1153491.9293158478</v>
      </c>
      <c r="P82" s="130">
        <f t="shared" si="14"/>
        <v>-357191.8364148885</v>
      </c>
      <c r="Q82" s="130">
        <f t="shared" si="12"/>
        <v>-28.015045993324588</v>
      </c>
      <c r="R82" s="112">
        <v>95645216.850000009</v>
      </c>
      <c r="S82" s="112">
        <v>40498278.960000001</v>
      </c>
      <c r="T82" s="112">
        <v>5943292.7284793342</v>
      </c>
      <c r="U82" s="112">
        <v>36599891.647561699</v>
      </c>
      <c r="V82" s="112">
        <v>9220971.9417025931</v>
      </c>
      <c r="W82" s="112">
        <v>2657792.67</v>
      </c>
      <c r="X82" s="150">
        <f t="shared" si="13"/>
        <v>-724988.90225638449</v>
      </c>
      <c r="Y82" s="150">
        <f t="shared" si="9"/>
        <v>-56.861874686775252</v>
      </c>
      <c r="Z82" s="128">
        <f t="shared" si="11"/>
        <v>367797.06584149599</v>
      </c>
      <c r="AA82" s="128">
        <f t="shared" si="10"/>
        <v>28.846828693450664</v>
      </c>
    </row>
    <row r="83" spans="1:27" s="113" customFormat="1" ht="15" x14ac:dyDescent="0.2">
      <c r="A83" s="112">
        <v>233</v>
      </c>
      <c r="B83" s="112" t="s">
        <v>83</v>
      </c>
      <c r="C83" s="112">
        <v>14</v>
      </c>
      <c r="D83" s="112">
        <v>15116</v>
      </c>
      <c r="E83" s="112">
        <v>43733796.43638657</v>
      </c>
      <c r="F83" s="112">
        <v>22659329.079999998</v>
      </c>
      <c r="G83" s="112">
        <v>4097135</v>
      </c>
      <c r="H83" s="112">
        <v>3176679.5657830951</v>
      </c>
      <c r="I83" s="112">
        <v>10814299.531915214</v>
      </c>
      <c r="J83" s="112">
        <v>3293877.8902320564</v>
      </c>
      <c r="K83" s="112">
        <v>2112707.7632208462</v>
      </c>
      <c r="L83" s="112">
        <v>-743025</v>
      </c>
      <c r="M83" s="112">
        <v>713901.54</v>
      </c>
      <c r="N83" s="112">
        <v>129833.06670386944</v>
      </c>
      <c r="O83" s="112">
        <v>-1367543.843414773</v>
      </c>
      <c r="P83" s="130">
        <f t="shared" si="14"/>
        <v>1153398.1580537334</v>
      </c>
      <c r="Q83" s="130">
        <f t="shared" si="12"/>
        <v>76.303132975240374</v>
      </c>
      <c r="R83" s="112">
        <v>114522228.97999999</v>
      </c>
      <c r="S83" s="112">
        <v>49760974.159999996</v>
      </c>
      <c r="T83" s="112">
        <v>4764317.7307725865</v>
      </c>
      <c r="U83" s="112">
        <v>46558190.02502881</v>
      </c>
      <c r="V83" s="112">
        <v>10985527.882557729</v>
      </c>
      <c r="W83" s="112">
        <v>4068011.54</v>
      </c>
      <c r="X83" s="150">
        <f t="shared" si="13"/>
        <v>1614792.3583591431</v>
      </c>
      <c r="Y83" s="150">
        <f t="shared" si="9"/>
        <v>106.82669743048049</v>
      </c>
      <c r="Z83" s="128">
        <f t="shared" si="11"/>
        <v>-461394.20030540973</v>
      </c>
      <c r="AA83" s="128">
        <f t="shared" si="10"/>
        <v>-30.523564455240123</v>
      </c>
    </row>
    <row r="84" spans="1:27" s="113" customFormat="1" ht="15" x14ac:dyDescent="0.2">
      <c r="A84" s="112">
        <v>235</v>
      </c>
      <c r="B84" s="112" t="s">
        <v>84</v>
      </c>
      <c r="C84" s="112">
        <v>33</v>
      </c>
      <c r="D84" s="112">
        <v>10284</v>
      </c>
      <c r="E84" s="112">
        <v>40334939.262470186</v>
      </c>
      <c r="F84" s="112">
        <v>19654280.949999999</v>
      </c>
      <c r="G84" s="112">
        <v>4743482</v>
      </c>
      <c r="H84" s="112">
        <v>1551930.215915333</v>
      </c>
      <c r="I84" s="112">
        <v>5309331.9580494426</v>
      </c>
      <c r="J84" s="112">
        <v>628326.58681047126</v>
      </c>
      <c r="K84" s="112">
        <v>9959939.9220708515</v>
      </c>
      <c r="L84" s="112">
        <v>2756532</v>
      </c>
      <c r="M84" s="112">
        <v>372946.08</v>
      </c>
      <c r="N84" s="112">
        <v>256063.0940221879</v>
      </c>
      <c r="O84" s="112">
        <v>-930393.01969287673</v>
      </c>
      <c r="P84" s="130">
        <f t="shared" si="14"/>
        <v>3967500.5247052163</v>
      </c>
      <c r="Q84" s="130">
        <f t="shared" si="12"/>
        <v>385.79351659910697</v>
      </c>
      <c r="R84" s="112">
        <v>79775969.629999995</v>
      </c>
      <c r="S84" s="112">
        <v>75461059.530000001</v>
      </c>
      <c r="T84" s="112">
        <v>2327552.5565275121</v>
      </c>
      <c r="U84" s="112">
        <v>-842236.26413816959</v>
      </c>
      <c r="V84" s="112">
        <v>2095554.0760111404</v>
      </c>
      <c r="W84" s="112">
        <v>7872960.0800000001</v>
      </c>
      <c r="X84" s="150">
        <f t="shared" si="13"/>
        <v>7138920.3484004736</v>
      </c>
      <c r="Y84" s="150">
        <f t="shared" si="9"/>
        <v>694.17739677173017</v>
      </c>
      <c r="Z84" s="128">
        <f t="shared" si="11"/>
        <v>-3171419.8236952573</v>
      </c>
      <c r="AA84" s="128">
        <f t="shared" si="10"/>
        <v>-308.38388017262321</v>
      </c>
    </row>
    <row r="85" spans="1:27" s="113" customFormat="1" ht="15" x14ac:dyDescent="0.2">
      <c r="A85" s="112">
        <v>236</v>
      </c>
      <c r="B85" s="112" t="s">
        <v>85</v>
      </c>
      <c r="C85" s="112">
        <v>16</v>
      </c>
      <c r="D85" s="112">
        <v>4198</v>
      </c>
      <c r="E85" s="112">
        <v>12079456.939723548</v>
      </c>
      <c r="F85" s="112">
        <v>6264663.9500000002</v>
      </c>
      <c r="G85" s="112">
        <v>1153555</v>
      </c>
      <c r="H85" s="112">
        <v>674708.09685030172</v>
      </c>
      <c r="I85" s="112">
        <v>4237090.1774609219</v>
      </c>
      <c r="J85" s="112">
        <v>848784.58753831126</v>
      </c>
      <c r="K85" s="112">
        <v>68219.634809111099</v>
      </c>
      <c r="L85" s="112">
        <v>812855</v>
      </c>
      <c r="M85" s="112">
        <v>62172.59</v>
      </c>
      <c r="N85" s="112">
        <v>33755.191025255437</v>
      </c>
      <c r="O85" s="112">
        <v>-379792.87209944538</v>
      </c>
      <c r="P85" s="130">
        <f t="shared" si="14"/>
        <v>1696554.4158609081</v>
      </c>
      <c r="Q85" s="130">
        <f t="shared" si="12"/>
        <v>404.13397233466128</v>
      </c>
      <c r="R85" s="112">
        <v>28477527.669999998</v>
      </c>
      <c r="S85" s="112">
        <v>13386361.810000001</v>
      </c>
      <c r="T85" s="112">
        <v>1011913.1257506283</v>
      </c>
      <c r="U85" s="112">
        <v>10588684.759080874</v>
      </c>
      <c r="V85" s="112">
        <v>2830811.300060207</v>
      </c>
      <c r="W85" s="112">
        <v>2028582.59</v>
      </c>
      <c r="X85" s="150">
        <f t="shared" si="13"/>
        <v>1368825.9148917124</v>
      </c>
      <c r="Y85" s="150">
        <f t="shared" si="9"/>
        <v>326.0662017369491</v>
      </c>
      <c r="Z85" s="128">
        <f t="shared" si="11"/>
        <v>327728.50096919574</v>
      </c>
      <c r="AA85" s="128">
        <f t="shared" si="10"/>
        <v>78.067770597712183</v>
      </c>
    </row>
    <row r="86" spans="1:27" s="113" customFormat="1" ht="15" x14ac:dyDescent="0.2">
      <c r="A86" s="112">
        <v>239</v>
      </c>
      <c r="B86" s="112" t="s">
        <v>86</v>
      </c>
      <c r="C86" s="112">
        <v>11</v>
      </c>
      <c r="D86" s="112">
        <v>2029</v>
      </c>
      <c r="E86" s="112">
        <v>5009858.1222575437</v>
      </c>
      <c r="F86" s="112">
        <v>2526385.71</v>
      </c>
      <c r="G86" s="112">
        <v>513408</v>
      </c>
      <c r="H86" s="112">
        <v>771797.750055396</v>
      </c>
      <c r="I86" s="112">
        <v>1146018.2062317771</v>
      </c>
      <c r="J86" s="112">
        <v>456946.48377625551</v>
      </c>
      <c r="K86" s="112">
        <v>275119.70624386996</v>
      </c>
      <c r="L86" s="112">
        <v>-468504</v>
      </c>
      <c r="M86" s="112">
        <v>204480.47</v>
      </c>
      <c r="N86" s="112">
        <v>17464.43367479289</v>
      </c>
      <c r="O86" s="112">
        <v>-183563.53918289058</v>
      </c>
      <c r="P86" s="130">
        <f t="shared" si="14"/>
        <v>249695.09854165651</v>
      </c>
      <c r="Q86" s="130">
        <f t="shared" si="12"/>
        <v>123.06313383028906</v>
      </c>
      <c r="R86" s="112">
        <v>16448228.109999999</v>
      </c>
      <c r="S86" s="112">
        <v>5999782.6900000004</v>
      </c>
      <c r="T86" s="112">
        <v>1157526.1618346008</v>
      </c>
      <c r="U86" s="112">
        <v>7523208.0145848226</v>
      </c>
      <c r="V86" s="112">
        <v>1523978.2729186474</v>
      </c>
      <c r="W86" s="112">
        <v>249384.47</v>
      </c>
      <c r="X86" s="150">
        <f t="shared" si="13"/>
        <v>5651.4993380717933</v>
      </c>
      <c r="Y86" s="150">
        <f t="shared" si="9"/>
        <v>2.7853619211788039</v>
      </c>
      <c r="Z86" s="128">
        <f t="shared" si="11"/>
        <v>244043.59920358472</v>
      </c>
      <c r="AA86" s="128">
        <f t="shared" si="10"/>
        <v>120.27777190911026</v>
      </c>
    </row>
    <row r="87" spans="1:27" s="113" customFormat="1" ht="15" x14ac:dyDescent="0.2">
      <c r="A87" s="112">
        <v>240</v>
      </c>
      <c r="B87" s="112" t="s">
        <v>87</v>
      </c>
      <c r="C87" s="112">
        <v>19</v>
      </c>
      <c r="D87" s="112">
        <v>19499</v>
      </c>
      <c r="E87" s="112">
        <v>48315736.656444535</v>
      </c>
      <c r="F87" s="112">
        <v>34616415.259999998</v>
      </c>
      <c r="G87" s="112">
        <v>7358835</v>
      </c>
      <c r="H87" s="112">
        <v>3505188.4072073656</v>
      </c>
      <c r="I87" s="112">
        <v>6697633.6112783607</v>
      </c>
      <c r="J87" s="112">
        <v>3179748.339460317</v>
      </c>
      <c r="K87" s="112">
        <v>-7921581.4778818153</v>
      </c>
      <c r="L87" s="112">
        <v>1177870</v>
      </c>
      <c r="M87" s="112">
        <v>1156618.1100000001</v>
      </c>
      <c r="N87" s="112">
        <v>205552.65307803149</v>
      </c>
      <c r="O87" s="112">
        <v>-1764073.6572337032</v>
      </c>
      <c r="P87" s="130">
        <f t="shared" si="14"/>
        <v>-103530.41053597629</v>
      </c>
      <c r="Q87" s="130">
        <f t="shared" si="12"/>
        <v>-5.3095241056452274</v>
      </c>
      <c r="R87" s="112">
        <v>152932982.78</v>
      </c>
      <c r="S87" s="112">
        <v>78285676.590000004</v>
      </c>
      <c r="T87" s="112">
        <v>5257008.436744811</v>
      </c>
      <c r="U87" s="112">
        <v>43951446.774061777</v>
      </c>
      <c r="V87" s="112">
        <v>10604890.407821713</v>
      </c>
      <c r="W87" s="112">
        <v>9693323.1099999994</v>
      </c>
      <c r="X87" s="150">
        <f t="shared" si="13"/>
        <v>-5140637.46137169</v>
      </c>
      <c r="Y87" s="150">
        <f t="shared" si="9"/>
        <v>-263.6359537089948</v>
      </c>
      <c r="Z87" s="128">
        <f t="shared" si="11"/>
        <v>5037107.0508357137</v>
      </c>
      <c r="AA87" s="128">
        <f t="shared" si="10"/>
        <v>258.3264296033496</v>
      </c>
    </row>
    <row r="88" spans="1:27" s="113" customFormat="1" ht="15" x14ac:dyDescent="0.2">
      <c r="A88" s="112">
        <v>241</v>
      </c>
      <c r="B88" s="112" t="s">
        <v>88</v>
      </c>
      <c r="C88" s="112">
        <v>19</v>
      </c>
      <c r="D88" s="112">
        <v>7771</v>
      </c>
      <c r="E88" s="112">
        <v>75631664.384316206</v>
      </c>
      <c r="F88" s="112">
        <v>14058708</v>
      </c>
      <c r="G88" s="112">
        <v>3986691</v>
      </c>
      <c r="H88" s="112">
        <v>1249007.2654058142</v>
      </c>
      <c r="I88" s="112">
        <v>4006871.3423714028</v>
      </c>
      <c r="J88" s="112">
        <v>1170542.9307595924</v>
      </c>
      <c r="K88" s="112">
        <v>-1734954.3654760914</v>
      </c>
      <c r="L88" s="112">
        <v>-392168</v>
      </c>
      <c r="M88" s="112">
        <v>407324.24</v>
      </c>
      <c r="N88" s="112">
        <v>88517.38769163283</v>
      </c>
      <c r="O88" s="112">
        <v>-703042.02217360411</v>
      </c>
      <c r="P88" s="130">
        <f t="shared" si="14"/>
        <v>-53494166.605737463</v>
      </c>
      <c r="Q88" s="130">
        <f t="shared" si="12"/>
        <v>-6883.82017832164</v>
      </c>
      <c r="R88" s="112">
        <v>55341466.969999991</v>
      </c>
      <c r="S88" s="112">
        <v>32994215.449999999</v>
      </c>
      <c r="T88" s="112">
        <v>1873235.0358950293</v>
      </c>
      <c r="U88" s="112">
        <v>12678169.511247599</v>
      </c>
      <c r="V88" s="112">
        <v>3903918.8555603726</v>
      </c>
      <c r="W88" s="112">
        <v>4001847.24</v>
      </c>
      <c r="X88" s="150">
        <f t="shared" si="13"/>
        <v>109919.12270300835</v>
      </c>
      <c r="Y88" s="150">
        <f t="shared" si="9"/>
        <v>14.144784802857851</v>
      </c>
      <c r="Z88" s="128">
        <f t="shared" si="11"/>
        <v>-53604085.728440471</v>
      </c>
      <c r="AA88" s="128">
        <f t="shared" si="10"/>
        <v>-6897.9649631244974</v>
      </c>
    </row>
    <row r="89" spans="1:27" s="113" customFormat="1" ht="15" x14ac:dyDescent="0.2">
      <c r="A89" s="112">
        <v>244</v>
      </c>
      <c r="B89" s="112" t="s">
        <v>89</v>
      </c>
      <c r="C89" s="112">
        <v>17</v>
      </c>
      <c r="D89" s="112">
        <v>19300</v>
      </c>
      <c r="E89" s="112">
        <v>57745355.475944474</v>
      </c>
      <c r="F89" s="112">
        <v>30968764.809999999</v>
      </c>
      <c r="G89" s="112">
        <v>4628223</v>
      </c>
      <c r="H89" s="112">
        <v>3636800.9745892002</v>
      </c>
      <c r="I89" s="112">
        <v>20195254.123951219</v>
      </c>
      <c r="J89" s="112">
        <v>2106011.4461454153</v>
      </c>
      <c r="K89" s="112">
        <v>562866.68047516816</v>
      </c>
      <c r="L89" s="112">
        <v>44798</v>
      </c>
      <c r="M89" s="112">
        <v>-475235.33</v>
      </c>
      <c r="N89" s="112">
        <v>212426.8338835027</v>
      </c>
      <c r="O89" s="112">
        <v>-1746070.1361408518</v>
      </c>
      <c r="P89" s="130">
        <f t="shared" si="14"/>
        <v>2388484.9269591793</v>
      </c>
      <c r="Q89" s="130">
        <f t="shared" si="12"/>
        <v>123.7556956973668</v>
      </c>
      <c r="R89" s="112">
        <v>117861336.81992</v>
      </c>
      <c r="S89" s="112">
        <v>76091240.390000001</v>
      </c>
      <c r="T89" s="112">
        <v>5454398.2191842627</v>
      </c>
      <c r="U89" s="112">
        <v>26759578.408580389</v>
      </c>
      <c r="V89" s="112">
        <v>7023832.7690363359</v>
      </c>
      <c r="W89" s="112">
        <v>4197785.67</v>
      </c>
      <c r="X89" s="150">
        <f t="shared" si="13"/>
        <v>1665498.6368809938</v>
      </c>
      <c r="Y89" s="150">
        <f t="shared" si="9"/>
        <v>86.295266159636981</v>
      </c>
      <c r="Z89" s="128">
        <f t="shared" si="11"/>
        <v>722986.2900781855</v>
      </c>
      <c r="AA89" s="128">
        <f t="shared" si="10"/>
        <v>37.460429537729816</v>
      </c>
    </row>
    <row r="90" spans="1:27" s="113" customFormat="1" ht="15" x14ac:dyDescent="0.2">
      <c r="A90" s="112">
        <v>245</v>
      </c>
      <c r="B90" s="112" t="s">
        <v>90</v>
      </c>
      <c r="C90" s="112">
        <v>32</v>
      </c>
      <c r="D90" s="112">
        <v>37676</v>
      </c>
      <c r="E90" s="112">
        <v>99290470.964881644</v>
      </c>
      <c r="F90" s="112">
        <v>56073374.82</v>
      </c>
      <c r="G90" s="112">
        <v>14068327</v>
      </c>
      <c r="H90" s="112">
        <v>7709161.3356317403</v>
      </c>
      <c r="I90" s="112">
        <v>14358212.963612413</v>
      </c>
      <c r="J90" s="112">
        <v>4627350.3310485277</v>
      </c>
      <c r="K90" s="112">
        <v>-2329203.1207778328</v>
      </c>
      <c r="L90" s="112">
        <v>-3874723</v>
      </c>
      <c r="M90" s="112">
        <v>1039229.78</v>
      </c>
      <c r="N90" s="112">
        <v>461909.11304616823</v>
      </c>
      <c r="O90" s="112">
        <v>-3408546.0336395199</v>
      </c>
      <c r="P90" s="130">
        <f t="shared" si="14"/>
        <v>-10565377.775960147</v>
      </c>
      <c r="Q90" s="130">
        <f t="shared" si="12"/>
        <v>-280.42726871111972</v>
      </c>
      <c r="R90" s="112">
        <v>233280706.89999998</v>
      </c>
      <c r="S90" s="112">
        <v>154288804.34999999</v>
      </c>
      <c r="T90" s="112">
        <v>11562039.318146525</v>
      </c>
      <c r="U90" s="112">
        <v>29647164.659227043</v>
      </c>
      <c r="V90" s="112">
        <v>15432838.671659153</v>
      </c>
      <c r="W90" s="112">
        <v>11232833.779999999</v>
      </c>
      <c r="X90" s="150">
        <f t="shared" si="13"/>
        <v>-11117026.120967269</v>
      </c>
      <c r="Y90" s="150">
        <f t="shared" si="9"/>
        <v>-295.06917191228553</v>
      </c>
      <c r="Z90" s="128">
        <f t="shared" si="11"/>
        <v>551648.34500712156</v>
      </c>
      <c r="AA90" s="128">
        <f t="shared" si="10"/>
        <v>14.641903201165769</v>
      </c>
    </row>
    <row r="91" spans="1:27" s="113" customFormat="1" ht="15" x14ac:dyDescent="0.2">
      <c r="A91" s="112">
        <v>249</v>
      </c>
      <c r="B91" s="112" t="s">
        <v>91</v>
      </c>
      <c r="C91" s="112">
        <v>13</v>
      </c>
      <c r="D91" s="112">
        <v>9250</v>
      </c>
      <c r="E91" s="112">
        <v>28659427.031587981</v>
      </c>
      <c r="F91" s="112">
        <v>14353722.15</v>
      </c>
      <c r="G91" s="112">
        <v>2869743</v>
      </c>
      <c r="H91" s="112">
        <v>2466382.1151967747</v>
      </c>
      <c r="I91" s="112">
        <v>3894462.5335309315</v>
      </c>
      <c r="J91" s="112">
        <v>1683226.06561284</v>
      </c>
      <c r="K91" s="112">
        <v>320418.7584624564</v>
      </c>
      <c r="L91" s="112">
        <v>-105247</v>
      </c>
      <c r="M91" s="112">
        <v>238355.73</v>
      </c>
      <c r="N91" s="112">
        <v>85085.442507325264</v>
      </c>
      <c r="O91" s="112">
        <v>-836847.08597424242</v>
      </c>
      <c r="P91" s="130">
        <f t="shared" si="14"/>
        <v>-3690125.3222518936</v>
      </c>
      <c r="Q91" s="130">
        <f t="shared" si="12"/>
        <v>-398.932467270475</v>
      </c>
      <c r="R91" s="112">
        <v>72608591.950000003</v>
      </c>
      <c r="S91" s="112">
        <v>31922452.260000002</v>
      </c>
      <c r="T91" s="112">
        <v>3699028.4348669266</v>
      </c>
      <c r="U91" s="112">
        <v>25486894.433345176</v>
      </c>
      <c r="V91" s="112">
        <v>5613786.3918006644</v>
      </c>
      <c r="W91" s="112">
        <v>3002851.73</v>
      </c>
      <c r="X91" s="150">
        <f t="shared" si="13"/>
        <v>-2883578.6999872327</v>
      </c>
      <c r="Y91" s="150">
        <f t="shared" si="9"/>
        <v>-311.73823783645759</v>
      </c>
      <c r="Z91" s="128">
        <f t="shared" si="11"/>
        <v>-806546.62226466089</v>
      </c>
      <c r="AA91" s="128">
        <f t="shared" si="10"/>
        <v>-87.194229434017387</v>
      </c>
    </row>
    <row r="92" spans="1:27" s="113" customFormat="1" ht="15" x14ac:dyDescent="0.2">
      <c r="A92" s="112">
        <v>250</v>
      </c>
      <c r="B92" s="112" t="s">
        <v>92</v>
      </c>
      <c r="C92" s="112">
        <v>6</v>
      </c>
      <c r="D92" s="112">
        <v>1771</v>
      </c>
      <c r="E92" s="112">
        <v>4483525.3323251717</v>
      </c>
      <c r="F92" s="112">
        <v>2293808.15</v>
      </c>
      <c r="G92" s="112">
        <v>549051</v>
      </c>
      <c r="H92" s="112">
        <v>667806.9052638904</v>
      </c>
      <c r="I92" s="112">
        <v>938948.46232970979</v>
      </c>
      <c r="J92" s="112">
        <v>440559.03762328892</v>
      </c>
      <c r="K92" s="112">
        <v>72091.004245137723</v>
      </c>
      <c r="L92" s="112">
        <v>-375211</v>
      </c>
      <c r="M92" s="112">
        <v>-39814.910000000003</v>
      </c>
      <c r="N92" s="112">
        <v>13631.578702105946</v>
      </c>
      <c r="O92" s="112">
        <v>-160222.29073085226</v>
      </c>
      <c r="P92" s="130">
        <f t="shared" si="14"/>
        <v>-82877.394891891629</v>
      </c>
      <c r="Q92" s="130">
        <f t="shared" si="12"/>
        <v>-46.796947990904364</v>
      </c>
      <c r="R92" s="112">
        <v>13851318.52</v>
      </c>
      <c r="S92" s="112">
        <v>4972229.54</v>
      </c>
      <c r="T92" s="112">
        <v>1001562.8626039288</v>
      </c>
      <c r="U92" s="112">
        <v>6171078.2206002995</v>
      </c>
      <c r="V92" s="112">
        <v>1469323.9254787536</v>
      </c>
      <c r="W92" s="112">
        <v>134025.09</v>
      </c>
      <c r="X92" s="150">
        <f t="shared" si="13"/>
        <v>-103098.88131701946</v>
      </c>
      <c r="Y92" s="150">
        <f t="shared" si="9"/>
        <v>-58.215065678723583</v>
      </c>
      <c r="Z92" s="128">
        <f t="shared" si="11"/>
        <v>20221.486425127834</v>
      </c>
      <c r="AA92" s="128">
        <f t="shared" si="10"/>
        <v>11.418117687819217</v>
      </c>
    </row>
    <row r="93" spans="1:27" s="113" customFormat="1" ht="15" x14ac:dyDescent="0.2">
      <c r="A93" s="112">
        <v>256</v>
      </c>
      <c r="B93" s="112" t="s">
        <v>93</v>
      </c>
      <c r="C93" s="112">
        <v>13</v>
      </c>
      <c r="D93" s="112">
        <v>1554</v>
      </c>
      <c r="E93" s="112">
        <v>5158469.343831474</v>
      </c>
      <c r="F93" s="112">
        <v>1796349.91</v>
      </c>
      <c r="G93" s="112">
        <v>451166</v>
      </c>
      <c r="H93" s="112">
        <v>580086.11840348307</v>
      </c>
      <c r="I93" s="112">
        <v>2082319.0501068356</v>
      </c>
      <c r="J93" s="112">
        <v>328229.3675821661</v>
      </c>
      <c r="K93" s="112">
        <v>-362763.67221785296</v>
      </c>
      <c r="L93" s="112">
        <v>256467</v>
      </c>
      <c r="M93" s="112">
        <v>54835.57</v>
      </c>
      <c r="N93" s="112">
        <v>11238.847201079048</v>
      </c>
      <c r="O93" s="112">
        <v>-140590.31044367273</v>
      </c>
      <c r="P93" s="130">
        <f t="shared" si="14"/>
        <v>-101131.46319943573</v>
      </c>
      <c r="Q93" s="130">
        <f t="shared" si="12"/>
        <v>-65.078161646998538</v>
      </c>
      <c r="R93" s="112">
        <v>13744023.049999999</v>
      </c>
      <c r="S93" s="112">
        <v>3989889.14</v>
      </c>
      <c r="T93" s="112">
        <v>870001.05678064108</v>
      </c>
      <c r="U93" s="112">
        <v>6466820.215231318</v>
      </c>
      <c r="V93" s="112">
        <v>1094689.296206468</v>
      </c>
      <c r="W93" s="112">
        <v>762468.57</v>
      </c>
      <c r="X93" s="150">
        <f t="shared" si="13"/>
        <v>-560154.77178157121</v>
      </c>
      <c r="Y93" s="150">
        <f t="shared" si="9"/>
        <v>-360.45995610139715</v>
      </c>
      <c r="Z93" s="128">
        <f t="shared" si="11"/>
        <v>459023.30858213548</v>
      </c>
      <c r="AA93" s="128">
        <f t="shared" si="10"/>
        <v>295.38179445439863</v>
      </c>
    </row>
    <row r="94" spans="1:27" s="113" customFormat="1" ht="15" x14ac:dyDescent="0.2">
      <c r="A94" s="112">
        <v>257</v>
      </c>
      <c r="B94" s="112" t="s">
        <v>94</v>
      </c>
      <c r="C94" s="112">
        <v>33</v>
      </c>
      <c r="D94" s="112">
        <v>40722</v>
      </c>
      <c r="E94" s="112">
        <v>110841635.05539849</v>
      </c>
      <c r="F94" s="112">
        <v>75978423.790000007</v>
      </c>
      <c r="G94" s="112">
        <v>12617940</v>
      </c>
      <c r="H94" s="112">
        <v>5574044.5339338863</v>
      </c>
      <c r="I94" s="112">
        <v>26548740.326173499</v>
      </c>
      <c r="J94" s="112">
        <v>4380115.1789958403</v>
      </c>
      <c r="K94" s="112">
        <v>6725341.0657555573</v>
      </c>
      <c r="L94" s="112">
        <v>-2487470</v>
      </c>
      <c r="M94" s="112">
        <v>-399897.28</v>
      </c>
      <c r="N94" s="112">
        <v>586823.34419723018</v>
      </c>
      <c r="O94" s="112">
        <v>-3684117.5173019571</v>
      </c>
      <c r="P94" s="130">
        <f t="shared" si="14"/>
        <v>14998308.386355564</v>
      </c>
      <c r="Q94" s="130">
        <f t="shared" si="12"/>
        <v>368.30971922684455</v>
      </c>
      <c r="R94" s="112">
        <v>239709388.59</v>
      </c>
      <c r="S94" s="112">
        <v>202863305.63</v>
      </c>
      <c r="T94" s="112">
        <v>8359835.6885550991</v>
      </c>
      <c r="U94" s="112">
        <v>23784755.063564703</v>
      </c>
      <c r="V94" s="112">
        <v>14608276.029407758</v>
      </c>
      <c r="W94" s="112">
        <v>9730572.7200000007</v>
      </c>
      <c r="X94" s="150">
        <f t="shared" si="13"/>
        <v>19637356.541527539</v>
      </c>
      <c r="Y94" s="150">
        <f t="shared" si="9"/>
        <v>482.22966803024264</v>
      </c>
      <c r="Z94" s="128">
        <f t="shared" si="11"/>
        <v>-4639048.1551719755</v>
      </c>
      <c r="AA94" s="128">
        <f t="shared" si="10"/>
        <v>-113.91994880339806</v>
      </c>
    </row>
    <row r="95" spans="1:27" s="113" customFormat="1" ht="15" x14ac:dyDescent="0.2">
      <c r="A95" s="112">
        <v>260</v>
      </c>
      <c r="B95" s="112" t="s">
        <v>95</v>
      </c>
      <c r="C95" s="112">
        <v>12</v>
      </c>
      <c r="D95" s="112">
        <v>9727</v>
      </c>
      <c r="E95" s="112">
        <v>26651764.980032578</v>
      </c>
      <c r="F95" s="112">
        <v>11693749.279999999</v>
      </c>
      <c r="G95" s="112">
        <v>2919533</v>
      </c>
      <c r="H95" s="112">
        <v>2190401.3747911504</v>
      </c>
      <c r="I95" s="112">
        <v>5852773.8346144641</v>
      </c>
      <c r="J95" s="112">
        <v>2097339.0436756117</v>
      </c>
      <c r="K95" s="112">
        <v>2819458.0556181134</v>
      </c>
      <c r="L95" s="112">
        <v>-1033480</v>
      </c>
      <c r="M95" s="112">
        <v>394761.28</v>
      </c>
      <c r="N95" s="112">
        <v>76287.101472643946</v>
      </c>
      <c r="O95" s="112">
        <v>-880001.25462394126</v>
      </c>
      <c r="P95" s="130">
        <f t="shared" si="14"/>
        <v>-520943.2644845359</v>
      </c>
      <c r="Q95" s="130">
        <f t="shared" si="12"/>
        <v>-53.556416622240761</v>
      </c>
      <c r="R95" s="112">
        <v>76769924.031009927</v>
      </c>
      <c r="S95" s="112">
        <v>27456234.609999999</v>
      </c>
      <c r="T95" s="112">
        <v>3285118.2787942188</v>
      </c>
      <c r="U95" s="112">
        <v>38023761.869892992</v>
      </c>
      <c r="V95" s="112">
        <v>6994909.1348532606</v>
      </c>
      <c r="W95" s="112">
        <v>2280814.2800000003</v>
      </c>
      <c r="X95" s="150">
        <f t="shared" si="13"/>
        <v>1270914.1425305456</v>
      </c>
      <c r="Y95" s="150">
        <f t="shared" si="9"/>
        <v>130.65838825234354</v>
      </c>
      <c r="Z95" s="128">
        <f t="shared" si="11"/>
        <v>-1791857.4070150815</v>
      </c>
      <c r="AA95" s="128">
        <f t="shared" si="10"/>
        <v>-184.2148048745843</v>
      </c>
    </row>
    <row r="96" spans="1:27" s="113" customFormat="1" ht="15" x14ac:dyDescent="0.2">
      <c r="A96" s="112">
        <v>261</v>
      </c>
      <c r="B96" s="112" t="s">
        <v>96</v>
      </c>
      <c r="C96" s="112">
        <v>19</v>
      </c>
      <c r="D96" s="112">
        <v>6637</v>
      </c>
      <c r="E96" s="112">
        <v>25613874.129370566</v>
      </c>
      <c r="F96" s="112">
        <v>9669167.4199999999</v>
      </c>
      <c r="G96" s="112">
        <v>7868746</v>
      </c>
      <c r="H96" s="112">
        <v>3730738.5701388773</v>
      </c>
      <c r="I96" s="112">
        <v>8064914.4919462427</v>
      </c>
      <c r="J96" s="112">
        <v>1240157.0008223974</v>
      </c>
      <c r="K96" s="112">
        <v>609645.52235476405</v>
      </c>
      <c r="L96" s="112">
        <v>264358</v>
      </c>
      <c r="M96" s="112">
        <v>3201820.81</v>
      </c>
      <c r="N96" s="112">
        <v>71745.388827650473</v>
      </c>
      <c r="O96" s="112">
        <v>-600449.09293092403</v>
      </c>
      <c r="P96" s="130">
        <f t="shared" si="14"/>
        <v>8506969.9817884527</v>
      </c>
      <c r="Q96" s="130">
        <f t="shared" si="12"/>
        <v>1281.7492815712601</v>
      </c>
      <c r="R96" s="112">
        <v>55643988.259999998</v>
      </c>
      <c r="S96" s="112">
        <v>23658239.649999999</v>
      </c>
      <c r="T96" s="112">
        <v>5595283.8649648884</v>
      </c>
      <c r="U96" s="112">
        <v>21366636.261707067</v>
      </c>
      <c r="V96" s="112">
        <v>4136091.1865265919</v>
      </c>
      <c r="W96" s="112">
        <v>11334924.810000001</v>
      </c>
      <c r="X96" s="150">
        <f t="shared" si="13"/>
        <v>10447187.513198547</v>
      </c>
      <c r="Y96" s="150">
        <f t="shared" si="9"/>
        <v>1574.0827954193983</v>
      </c>
      <c r="Z96" s="128">
        <f t="shared" si="11"/>
        <v>-1940217.5314100944</v>
      </c>
      <c r="AA96" s="128">
        <f t="shared" si="10"/>
        <v>-292.33351384813835</v>
      </c>
    </row>
    <row r="97" spans="1:27" s="113" customFormat="1" ht="15" x14ac:dyDescent="0.2">
      <c r="A97" s="112">
        <v>263</v>
      </c>
      <c r="B97" s="112" t="s">
        <v>97</v>
      </c>
      <c r="C97" s="112">
        <v>11</v>
      </c>
      <c r="D97" s="112">
        <v>7597</v>
      </c>
      <c r="E97" s="112">
        <v>21726299.64605286</v>
      </c>
      <c r="F97" s="112">
        <v>10114717.76</v>
      </c>
      <c r="G97" s="112">
        <v>1712669</v>
      </c>
      <c r="H97" s="112">
        <v>1832144.4255389373</v>
      </c>
      <c r="I97" s="112">
        <v>6450165.9968268424</v>
      </c>
      <c r="J97" s="112">
        <v>1715056.7719500144</v>
      </c>
      <c r="K97" s="112">
        <v>1099202.7799539752</v>
      </c>
      <c r="L97" s="112">
        <v>-343160</v>
      </c>
      <c r="M97" s="112">
        <v>753949.22</v>
      </c>
      <c r="N97" s="112">
        <v>57566.465352806277</v>
      </c>
      <c r="O97" s="112">
        <v>-687300.24996176432</v>
      </c>
      <c r="P97" s="130">
        <f t="shared" si="14"/>
        <v>978712.52360795066</v>
      </c>
      <c r="Q97" s="130">
        <f t="shared" si="12"/>
        <v>128.82881711306445</v>
      </c>
      <c r="R97" s="112">
        <v>59912998.359999999</v>
      </c>
      <c r="S97" s="112">
        <v>21919543.309999999</v>
      </c>
      <c r="T97" s="112">
        <v>2747811.9814012516</v>
      </c>
      <c r="U97" s="112">
        <v>28979367.667388659</v>
      </c>
      <c r="V97" s="112">
        <v>5719946.0988819422</v>
      </c>
      <c r="W97" s="112">
        <v>2123458.2199999997</v>
      </c>
      <c r="X97" s="150">
        <f t="shared" si="13"/>
        <v>1577128.9176718593</v>
      </c>
      <c r="Y97" s="150">
        <f t="shared" si="9"/>
        <v>207.59890978963529</v>
      </c>
      <c r="Z97" s="128">
        <f t="shared" si="11"/>
        <v>-598416.39406390861</v>
      </c>
      <c r="AA97" s="128">
        <f t="shared" si="10"/>
        <v>-78.770092676570826</v>
      </c>
    </row>
    <row r="98" spans="1:27" s="113" customFormat="1" ht="15" x14ac:dyDescent="0.2">
      <c r="A98" s="112">
        <v>265</v>
      </c>
      <c r="B98" s="112" t="s">
        <v>98</v>
      </c>
      <c r="C98" s="112">
        <v>13</v>
      </c>
      <c r="D98" s="112">
        <v>1064</v>
      </c>
      <c r="E98" s="112">
        <v>2757852.6169213448</v>
      </c>
      <c r="F98" s="112">
        <v>1283103.9099999999</v>
      </c>
      <c r="G98" s="112">
        <v>526037</v>
      </c>
      <c r="H98" s="112">
        <v>581062.72594305209</v>
      </c>
      <c r="I98" s="112">
        <v>1011933.1066308215</v>
      </c>
      <c r="J98" s="112">
        <v>246994.62649182999</v>
      </c>
      <c r="K98" s="112">
        <v>405500.36943385028</v>
      </c>
      <c r="L98" s="112">
        <v>-292077</v>
      </c>
      <c r="M98" s="112">
        <v>-16855.650000000001</v>
      </c>
      <c r="N98" s="112">
        <v>7929.4231389372953</v>
      </c>
      <c r="O98" s="112">
        <v>-96260.032375847994</v>
      </c>
      <c r="P98" s="130">
        <f t="shared" si="14"/>
        <v>899515.86234129779</v>
      </c>
      <c r="Q98" s="130">
        <f t="shared" si="12"/>
        <v>845.40964505761076</v>
      </c>
      <c r="R98" s="112">
        <v>8472304.0600000005</v>
      </c>
      <c r="S98" s="112">
        <v>2744869.82</v>
      </c>
      <c r="T98" s="112">
        <v>871465.75239139516</v>
      </c>
      <c r="U98" s="112">
        <v>4899984.5779043213</v>
      </c>
      <c r="V98" s="112">
        <v>823760.45700248203</v>
      </c>
      <c r="W98" s="112">
        <v>217104.35</v>
      </c>
      <c r="X98" s="150">
        <f t="shared" si="13"/>
        <v>1084880.8972981963</v>
      </c>
      <c r="Y98" s="150">
        <f t="shared" si="9"/>
        <v>1019.6249034757484</v>
      </c>
      <c r="Z98" s="128">
        <f t="shared" si="11"/>
        <v>-185365.03495689854</v>
      </c>
      <c r="AA98" s="128">
        <f t="shared" si="10"/>
        <v>-174.21525841813772</v>
      </c>
    </row>
    <row r="99" spans="1:27" s="113" customFormat="1" ht="15" x14ac:dyDescent="0.2">
      <c r="A99" s="112">
        <v>271</v>
      </c>
      <c r="B99" s="112" t="s">
        <v>99</v>
      </c>
      <c r="C99" s="112">
        <v>4</v>
      </c>
      <c r="D99" s="112">
        <v>6903</v>
      </c>
      <c r="E99" s="112">
        <v>16219264.367702354</v>
      </c>
      <c r="F99" s="112">
        <v>10683566.32</v>
      </c>
      <c r="G99" s="112">
        <v>2697440</v>
      </c>
      <c r="H99" s="112">
        <v>1227026.7411134054</v>
      </c>
      <c r="I99" s="112">
        <v>3038645.6870397995</v>
      </c>
      <c r="J99" s="112">
        <v>1390891.2600495541</v>
      </c>
      <c r="K99" s="112">
        <v>-696417.97751526849</v>
      </c>
      <c r="L99" s="112">
        <v>-394592</v>
      </c>
      <c r="M99" s="112">
        <v>95816.79</v>
      </c>
      <c r="N99" s="112">
        <v>61535.902072400961</v>
      </c>
      <c r="O99" s="112">
        <v>-624514.10102488601</v>
      </c>
      <c r="P99" s="130">
        <f t="shared" si="14"/>
        <v>1260134.2540326528</v>
      </c>
      <c r="Q99" s="130">
        <f t="shared" si="12"/>
        <v>182.54878372195463</v>
      </c>
      <c r="R99" s="112">
        <v>48591609.880000003</v>
      </c>
      <c r="S99" s="112">
        <v>23667945.649999999</v>
      </c>
      <c r="T99" s="112">
        <v>1840269.1041888567</v>
      </c>
      <c r="U99" s="112">
        <v>16823492.942366745</v>
      </c>
      <c r="V99" s="112">
        <v>4638810.3105436508</v>
      </c>
      <c r="W99" s="112">
        <v>2398664.79</v>
      </c>
      <c r="X99" s="150">
        <f t="shared" si="13"/>
        <v>777572.91709924489</v>
      </c>
      <c r="Y99" s="150">
        <f t="shared" si="9"/>
        <v>112.64275200626466</v>
      </c>
      <c r="Z99" s="128">
        <f t="shared" si="11"/>
        <v>482561.33693340793</v>
      </c>
      <c r="AA99" s="128">
        <f t="shared" si="10"/>
        <v>69.906031715689977</v>
      </c>
    </row>
    <row r="100" spans="1:27" s="113" customFormat="1" ht="15" x14ac:dyDescent="0.2">
      <c r="A100" s="112">
        <v>272</v>
      </c>
      <c r="B100" s="112" t="s">
        <v>100</v>
      </c>
      <c r="C100" s="112">
        <v>16</v>
      </c>
      <c r="D100" s="112">
        <v>48006</v>
      </c>
      <c r="E100" s="112">
        <v>127356379.82242212</v>
      </c>
      <c r="F100" s="112">
        <v>78754491.810000002</v>
      </c>
      <c r="G100" s="112">
        <v>15510611</v>
      </c>
      <c r="H100" s="112">
        <v>15542695.643707547</v>
      </c>
      <c r="I100" s="112">
        <v>31746040.509306896</v>
      </c>
      <c r="J100" s="112">
        <v>7367313.71878222</v>
      </c>
      <c r="K100" s="112">
        <v>-9738230.4455545787</v>
      </c>
      <c r="L100" s="112">
        <v>-939364</v>
      </c>
      <c r="M100" s="112">
        <v>3896423.08</v>
      </c>
      <c r="N100" s="112">
        <v>488516.32593554078</v>
      </c>
      <c r="O100" s="112">
        <v>-4343100.6712734578</v>
      </c>
      <c r="P100" s="130">
        <f t="shared" si="14"/>
        <v>10929017.148482054</v>
      </c>
      <c r="Q100" s="130">
        <f t="shared" si="12"/>
        <v>227.65939983506343</v>
      </c>
      <c r="R100" s="112">
        <v>325403050.75</v>
      </c>
      <c r="S100" s="112">
        <v>178934294.62</v>
      </c>
      <c r="T100" s="112">
        <v>23310610.625300284</v>
      </c>
      <c r="U100" s="112">
        <v>85806667.384135455</v>
      </c>
      <c r="V100" s="112">
        <v>24570986.835073683</v>
      </c>
      <c r="W100" s="112">
        <v>18467670.079999998</v>
      </c>
      <c r="X100" s="150">
        <f t="shared" si="13"/>
        <v>5687178.7945094705</v>
      </c>
      <c r="Y100" s="150">
        <f t="shared" si="9"/>
        <v>118.4680830419004</v>
      </c>
      <c r="Z100" s="128">
        <f t="shared" si="11"/>
        <v>5241838.353972584</v>
      </c>
      <c r="AA100" s="128">
        <f t="shared" si="10"/>
        <v>109.19131679316303</v>
      </c>
    </row>
    <row r="101" spans="1:27" s="113" customFormat="1" ht="15" x14ac:dyDescent="0.2">
      <c r="A101" s="112">
        <v>273</v>
      </c>
      <c r="B101" s="112" t="s">
        <v>101</v>
      </c>
      <c r="C101" s="112">
        <v>19</v>
      </c>
      <c r="D101" s="112">
        <v>3999</v>
      </c>
      <c r="E101" s="112">
        <v>13158262.116737679</v>
      </c>
      <c r="F101" s="112">
        <v>5435144.5800000001</v>
      </c>
      <c r="G101" s="112">
        <v>3903499</v>
      </c>
      <c r="H101" s="112">
        <v>833982.25203603134</v>
      </c>
      <c r="I101" s="112">
        <v>4032585.3014343614</v>
      </c>
      <c r="J101" s="112">
        <v>766321.46458210726</v>
      </c>
      <c r="K101" s="112">
        <v>-709382.42537297332</v>
      </c>
      <c r="L101" s="112">
        <v>-176788</v>
      </c>
      <c r="M101" s="112">
        <v>375452.42</v>
      </c>
      <c r="N101" s="112">
        <v>35622.566757478671</v>
      </c>
      <c r="O101" s="112">
        <v>-361789.35100659414</v>
      </c>
      <c r="P101" s="130">
        <f t="shared" si="14"/>
        <v>976385.69169273414</v>
      </c>
      <c r="Q101" s="130">
        <f t="shared" si="12"/>
        <v>244.15746228875571</v>
      </c>
      <c r="R101" s="112">
        <v>33949824.899999999</v>
      </c>
      <c r="S101" s="112">
        <v>12889875.57</v>
      </c>
      <c r="T101" s="112">
        <v>1250789.1804143705</v>
      </c>
      <c r="U101" s="112">
        <v>15138835.370917821</v>
      </c>
      <c r="V101" s="112">
        <v>2555785.6413360024</v>
      </c>
      <c r="W101" s="112">
        <v>4102163.42</v>
      </c>
      <c r="X101" s="150">
        <f t="shared" si="13"/>
        <v>1987624.2826681957</v>
      </c>
      <c r="Y101" s="150">
        <f t="shared" si="9"/>
        <v>497.03032824911122</v>
      </c>
      <c r="Z101" s="128">
        <f t="shared" si="11"/>
        <v>-1011238.5909754615</v>
      </c>
      <c r="AA101" s="128">
        <f t="shared" si="10"/>
        <v>-252.87286596035548</v>
      </c>
    </row>
    <row r="102" spans="1:27" s="113" customFormat="1" ht="15" x14ac:dyDescent="0.2">
      <c r="A102" s="112">
        <v>275</v>
      </c>
      <c r="B102" s="112" t="s">
        <v>102</v>
      </c>
      <c r="C102" s="112">
        <v>13</v>
      </c>
      <c r="D102" s="112">
        <v>2521</v>
      </c>
      <c r="E102" s="112">
        <v>7218650.364257535</v>
      </c>
      <c r="F102" s="112">
        <v>3532488.42</v>
      </c>
      <c r="G102" s="112">
        <v>824713</v>
      </c>
      <c r="H102" s="112">
        <v>727845.72074966563</v>
      </c>
      <c r="I102" s="112">
        <v>1524724.402796132</v>
      </c>
      <c r="J102" s="112">
        <v>549702.70378580643</v>
      </c>
      <c r="K102" s="112">
        <v>181636.64018938222</v>
      </c>
      <c r="L102" s="112">
        <v>-58844</v>
      </c>
      <c r="M102" s="112">
        <v>-169892.12</v>
      </c>
      <c r="N102" s="112">
        <v>20101.555958099158</v>
      </c>
      <c r="O102" s="112">
        <v>-228074.75716119623</v>
      </c>
      <c r="P102" s="130">
        <f t="shared" si="14"/>
        <v>-314248.79793964606</v>
      </c>
      <c r="Q102" s="130">
        <f t="shared" si="12"/>
        <v>-124.65243869085523</v>
      </c>
      <c r="R102" s="112">
        <v>19773997.27</v>
      </c>
      <c r="S102" s="112">
        <v>7610578.0499999998</v>
      </c>
      <c r="T102" s="112">
        <v>1091607.825348841</v>
      </c>
      <c r="U102" s="112">
        <v>8599532.5585346036</v>
      </c>
      <c r="V102" s="112">
        <v>1833332.8012748254</v>
      </c>
      <c r="W102" s="112">
        <v>595976.88</v>
      </c>
      <c r="X102" s="150">
        <f t="shared" si="13"/>
        <v>-42969.154841732234</v>
      </c>
      <c r="Y102" s="150">
        <f t="shared" si="9"/>
        <v>-17.044488235514571</v>
      </c>
      <c r="Z102" s="128">
        <f t="shared" si="11"/>
        <v>-271279.64309791382</v>
      </c>
      <c r="AA102" s="128">
        <f t="shared" si="10"/>
        <v>-107.60795045534067</v>
      </c>
    </row>
    <row r="103" spans="1:27" s="113" customFormat="1" ht="15" x14ac:dyDescent="0.2">
      <c r="A103" s="112">
        <v>276</v>
      </c>
      <c r="B103" s="112" t="s">
        <v>103</v>
      </c>
      <c r="C103" s="112">
        <v>12</v>
      </c>
      <c r="D103" s="112">
        <v>15157</v>
      </c>
      <c r="E103" s="112">
        <v>44072398.320489846</v>
      </c>
      <c r="F103" s="112">
        <v>22247626.469999999</v>
      </c>
      <c r="G103" s="112">
        <v>3052030</v>
      </c>
      <c r="H103" s="112">
        <v>2530652.2352735493</v>
      </c>
      <c r="I103" s="112">
        <v>15472572.69138262</v>
      </c>
      <c r="J103" s="112">
        <v>2065375.3018972864</v>
      </c>
      <c r="K103" s="112">
        <v>1188832.1994040827</v>
      </c>
      <c r="L103" s="112">
        <v>-1601954</v>
      </c>
      <c r="M103" s="112">
        <v>-274587.77</v>
      </c>
      <c r="N103" s="112">
        <v>148918.71894966974</v>
      </c>
      <c r="O103" s="112">
        <v>-1371253.1115796317</v>
      </c>
      <c r="P103" s="130">
        <f t="shared" si="14"/>
        <v>-614185.58516227454</v>
      </c>
      <c r="Q103" s="130">
        <f t="shared" si="12"/>
        <v>-40.521579808819325</v>
      </c>
      <c r="R103" s="112">
        <v>89210345.219918981</v>
      </c>
      <c r="S103" s="112">
        <v>53889509.469999999</v>
      </c>
      <c r="T103" s="112">
        <v>3795419.4199504904</v>
      </c>
      <c r="U103" s="112">
        <v>22835500.348967548</v>
      </c>
      <c r="V103" s="112">
        <v>6888305.7365979804</v>
      </c>
      <c r="W103" s="112">
        <v>1175488.23</v>
      </c>
      <c r="X103" s="150">
        <f t="shared" si="13"/>
        <v>-626122.01440295577</v>
      </c>
      <c r="Y103" s="150">
        <f t="shared" si="9"/>
        <v>-41.309099056736542</v>
      </c>
      <c r="Z103" s="128">
        <f t="shared" si="11"/>
        <v>11936.429240681231</v>
      </c>
      <c r="AA103" s="128">
        <f t="shared" si="10"/>
        <v>0.78751924791721517</v>
      </c>
    </row>
    <row r="104" spans="1:27" s="113" customFormat="1" ht="15" x14ac:dyDescent="0.2">
      <c r="A104" s="112">
        <v>280</v>
      </c>
      <c r="B104" s="112" t="s">
        <v>104</v>
      </c>
      <c r="C104" s="112">
        <v>15</v>
      </c>
      <c r="D104" s="112">
        <v>2024</v>
      </c>
      <c r="E104" s="112">
        <v>6739068.9314365759</v>
      </c>
      <c r="F104" s="112">
        <v>2920811.8</v>
      </c>
      <c r="G104" s="112">
        <v>796478</v>
      </c>
      <c r="H104" s="112">
        <v>529076.32282638666</v>
      </c>
      <c r="I104" s="112">
        <v>2034889.4025898704</v>
      </c>
      <c r="J104" s="112">
        <v>515568.80649195891</v>
      </c>
      <c r="K104" s="112">
        <v>104754.44466069576</v>
      </c>
      <c r="L104" s="112">
        <v>-259196</v>
      </c>
      <c r="M104" s="112">
        <v>-27730.86</v>
      </c>
      <c r="N104" s="112">
        <v>15925.862649290193</v>
      </c>
      <c r="O104" s="112">
        <v>-183111.1894066883</v>
      </c>
      <c r="P104" s="130">
        <f t="shared" si="14"/>
        <v>-291602.34162506275</v>
      </c>
      <c r="Q104" s="130">
        <f t="shared" si="12"/>
        <v>-144.0723031744381</v>
      </c>
      <c r="R104" s="112">
        <v>15233532.26</v>
      </c>
      <c r="S104" s="112">
        <v>6175537.0099999998</v>
      </c>
      <c r="T104" s="112">
        <v>793497.62970264547</v>
      </c>
      <c r="U104" s="112">
        <v>6066531.8348427098</v>
      </c>
      <c r="V104" s="112">
        <v>1719491.6411110202</v>
      </c>
      <c r="W104" s="112">
        <v>509551.14</v>
      </c>
      <c r="X104" s="150">
        <f t="shared" si="13"/>
        <v>31076.995656376705</v>
      </c>
      <c r="Y104" s="150">
        <f t="shared" si="9"/>
        <v>15.354246865798768</v>
      </c>
      <c r="Z104" s="128">
        <f t="shared" si="11"/>
        <v>-322679.33728143945</v>
      </c>
      <c r="AA104" s="128">
        <f t="shared" si="10"/>
        <v>-159.42655004023689</v>
      </c>
    </row>
    <row r="105" spans="1:27" s="113" customFormat="1" ht="15" x14ac:dyDescent="0.2">
      <c r="A105" s="112">
        <v>284</v>
      </c>
      <c r="B105" s="112" t="s">
        <v>105</v>
      </c>
      <c r="C105" s="112">
        <v>2</v>
      </c>
      <c r="D105" s="112">
        <v>2227</v>
      </c>
      <c r="E105" s="112">
        <v>7155781.3793678787</v>
      </c>
      <c r="F105" s="112">
        <v>2705008.11</v>
      </c>
      <c r="G105" s="112">
        <v>539287</v>
      </c>
      <c r="H105" s="112">
        <v>398603.07077885524</v>
      </c>
      <c r="I105" s="112">
        <v>1147932.6851701292</v>
      </c>
      <c r="J105" s="112">
        <v>478730.96189215779</v>
      </c>
      <c r="K105" s="112">
        <v>495656.02135160024</v>
      </c>
      <c r="L105" s="112">
        <v>739685</v>
      </c>
      <c r="M105" s="112">
        <v>18199.259999999998</v>
      </c>
      <c r="N105" s="112">
        <v>19058.830743906481</v>
      </c>
      <c r="O105" s="112">
        <v>-201476.59032050139</v>
      </c>
      <c r="P105" s="130">
        <f t="shared" si="14"/>
        <v>-815097.02975173201</v>
      </c>
      <c r="Q105" s="130">
        <f t="shared" si="12"/>
        <v>-366.00674887819127</v>
      </c>
      <c r="R105" s="112">
        <v>17499748.85678</v>
      </c>
      <c r="S105" s="112">
        <v>6717234.79</v>
      </c>
      <c r="T105" s="112">
        <v>597816.56862956309</v>
      </c>
      <c r="U105" s="112">
        <v>6945112.2410172271</v>
      </c>
      <c r="V105" s="112">
        <v>1596632.4512835755</v>
      </c>
      <c r="W105" s="112">
        <v>1297171.26</v>
      </c>
      <c r="X105" s="150">
        <f t="shared" si="13"/>
        <v>-345781.54584963247</v>
      </c>
      <c r="Y105" s="150">
        <f t="shared" si="9"/>
        <v>-155.26786971245284</v>
      </c>
      <c r="Z105" s="128">
        <f t="shared" si="11"/>
        <v>-469315.48390209954</v>
      </c>
      <c r="AA105" s="128">
        <f t="shared" si="10"/>
        <v>-210.73887916573847</v>
      </c>
    </row>
    <row r="106" spans="1:27" s="113" customFormat="1" ht="15" x14ac:dyDescent="0.2">
      <c r="A106" s="112">
        <v>285</v>
      </c>
      <c r="B106" s="112" t="s">
        <v>106</v>
      </c>
      <c r="C106" s="112">
        <v>8</v>
      </c>
      <c r="D106" s="112">
        <v>50617</v>
      </c>
      <c r="E106" s="112">
        <v>132883861.55902338</v>
      </c>
      <c r="F106" s="112">
        <v>95563976.780000001</v>
      </c>
      <c r="G106" s="112">
        <v>16373197</v>
      </c>
      <c r="H106" s="112">
        <v>11785838.684416607</v>
      </c>
      <c r="I106" s="112">
        <v>13879206.827607723</v>
      </c>
      <c r="J106" s="112">
        <v>7648979.9037510864</v>
      </c>
      <c r="K106" s="112">
        <v>-9381746.5097383056</v>
      </c>
      <c r="L106" s="112">
        <v>-1698135</v>
      </c>
      <c r="M106" s="112">
        <v>2662051.0299999998</v>
      </c>
      <c r="N106" s="112">
        <v>560886.23626076255</v>
      </c>
      <c r="O106" s="112">
        <v>-4579317.7244062955</v>
      </c>
      <c r="P106" s="130">
        <f t="shared" si="14"/>
        <v>-68924.331131786108</v>
      </c>
      <c r="Q106" s="130">
        <f t="shared" si="12"/>
        <v>-1.361683448876585</v>
      </c>
      <c r="R106" s="112">
        <v>385720305.81999999</v>
      </c>
      <c r="S106" s="112">
        <v>213612996.69</v>
      </c>
      <c r="T106" s="112">
        <v>17676154.945250008</v>
      </c>
      <c r="U106" s="112">
        <v>108346603.88713506</v>
      </c>
      <c r="V106" s="112">
        <v>25510381.624942832</v>
      </c>
      <c r="W106" s="112">
        <v>17337113.030000001</v>
      </c>
      <c r="X106" s="150">
        <f t="shared" si="13"/>
        <v>-3237055.6426721215</v>
      </c>
      <c r="Y106" s="150">
        <f t="shared" si="9"/>
        <v>-63.951945841755169</v>
      </c>
      <c r="Z106" s="128">
        <f t="shared" si="11"/>
        <v>3168131.3115403354</v>
      </c>
      <c r="AA106" s="128">
        <f t="shared" si="10"/>
        <v>62.590262392878586</v>
      </c>
    </row>
    <row r="107" spans="1:27" s="113" customFormat="1" ht="15" x14ac:dyDescent="0.2">
      <c r="A107" s="112">
        <v>286</v>
      </c>
      <c r="B107" s="112" t="s">
        <v>107</v>
      </c>
      <c r="C107" s="112">
        <v>8</v>
      </c>
      <c r="D107" s="112">
        <v>79429</v>
      </c>
      <c r="E107" s="112">
        <v>211292466.58755833</v>
      </c>
      <c r="F107" s="112">
        <v>135324382.36000001</v>
      </c>
      <c r="G107" s="112">
        <v>29514787</v>
      </c>
      <c r="H107" s="112">
        <v>21486250.481410827</v>
      </c>
      <c r="I107" s="112">
        <v>14925006.356013276</v>
      </c>
      <c r="J107" s="112">
        <v>12969757.757887859</v>
      </c>
      <c r="K107" s="112">
        <v>-15065385.915309705</v>
      </c>
      <c r="L107" s="112">
        <v>-7243028</v>
      </c>
      <c r="M107" s="112">
        <v>9075700.6999999993</v>
      </c>
      <c r="N107" s="112">
        <v>864198.66901548929</v>
      </c>
      <c r="O107" s="112">
        <v>-7185938.0747943893</v>
      </c>
      <c r="P107" s="130">
        <f t="shared" si="14"/>
        <v>-16626735.253334939</v>
      </c>
      <c r="Q107" s="130">
        <f t="shared" si="12"/>
        <v>-209.32827120239384</v>
      </c>
      <c r="R107" s="112">
        <v>589183234.13999999</v>
      </c>
      <c r="S107" s="112">
        <v>315548451.81</v>
      </c>
      <c r="T107" s="112">
        <v>32224630.157549959</v>
      </c>
      <c r="U107" s="112">
        <v>142226775.90896529</v>
      </c>
      <c r="V107" s="112">
        <v>43255894.792523317</v>
      </c>
      <c r="W107" s="112">
        <v>31347459.699999999</v>
      </c>
      <c r="X107" s="150">
        <f t="shared" si="13"/>
        <v>-24580021.770961404</v>
      </c>
      <c r="Y107" s="150">
        <f t="shared" si="9"/>
        <v>-309.45903600651405</v>
      </c>
      <c r="Z107" s="128">
        <f t="shared" si="11"/>
        <v>7953286.5176264644</v>
      </c>
      <c r="AA107" s="128">
        <f t="shared" si="10"/>
        <v>100.13076480412022</v>
      </c>
    </row>
    <row r="108" spans="1:27" s="113" customFormat="1" ht="15" x14ac:dyDescent="0.2">
      <c r="A108" s="112">
        <v>287</v>
      </c>
      <c r="B108" s="112" t="s">
        <v>108</v>
      </c>
      <c r="C108" s="112">
        <v>15</v>
      </c>
      <c r="D108" s="112">
        <v>6242</v>
      </c>
      <c r="E108" s="112">
        <v>21265822.610338531</v>
      </c>
      <c r="F108" s="112">
        <v>9852703.5999999996</v>
      </c>
      <c r="G108" s="112">
        <v>3074077</v>
      </c>
      <c r="H108" s="112">
        <v>1280726.6268710694</v>
      </c>
      <c r="I108" s="112">
        <v>3203748.0391257778</v>
      </c>
      <c r="J108" s="112">
        <v>1394564.1116987979</v>
      </c>
      <c r="K108" s="112">
        <v>1343461.441016796</v>
      </c>
      <c r="L108" s="112">
        <v>91417</v>
      </c>
      <c r="M108" s="112">
        <v>-275996.94</v>
      </c>
      <c r="N108" s="112">
        <v>58685.977783433154</v>
      </c>
      <c r="O108" s="112">
        <v>-564713.46061094292</v>
      </c>
      <c r="P108" s="130">
        <f t="shared" si="14"/>
        <v>-1807149.2144536003</v>
      </c>
      <c r="Q108" s="130">
        <f t="shared" si="12"/>
        <v>-289.51445281217565</v>
      </c>
      <c r="R108" s="112">
        <v>51428274.170000002</v>
      </c>
      <c r="S108" s="112">
        <v>22180495.530000001</v>
      </c>
      <c r="T108" s="112">
        <v>1920807.0723904532</v>
      </c>
      <c r="U108" s="112">
        <v>18846870.116298445</v>
      </c>
      <c r="V108" s="112">
        <v>4651059.7671251819</v>
      </c>
      <c r="W108" s="112">
        <v>2889497.06</v>
      </c>
      <c r="X108" s="150">
        <f t="shared" si="13"/>
        <v>-939544.62418591976</v>
      </c>
      <c r="Y108" s="150">
        <f t="shared" si="9"/>
        <v>-150.5198052204293</v>
      </c>
      <c r="Z108" s="128">
        <f t="shared" si="11"/>
        <v>-867604.59026768059</v>
      </c>
      <c r="AA108" s="128">
        <f t="shared" si="10"/>
        <v>-138.99464759174634</v>
      </c>
    </row>
    <row r="109" spans="1:27" s="113" customFormat="1" ht="15" x14ac:dyDescent="0.2">
      <c r="A109" s="112">
        <v>288</v>
      </c>
      <c r="B109" s="112" t="s">
        <v>109</v>
      </c>
      <c r="C109" s="112">
        <v>15</v>
      </c>
      <c r="D109" s="112">
        <v>6405</v>
      </c>
      <c r="E109" s="112">
        <v>17170069.813872412</v>
      </c>
      <c r="F109" s="112">
        <v>10202759.810000001</v>
      </c>
      <c r="G109" s="112">
        <v>1793312</v>
      </c>
      <c r="H109" s="112">
        <v>2025978.8347168285</v>
      </c>
      <c r="I109" s="112">
        <v>5985264.7068657856</v>
      </c>
      <c r="J109" s="112">
        <v>1294172.2385443882</v>
      </c>
      <c r="K109" s="112">
        <v>2346.791957737702</v>
      </c>
      <c r="L109" s="112">
        <v>99419</v>
      </c>
      <c r="M109" s="112">
        <v>-160276.22</v>
      </c>
      <c r="N109" s="112">
        <v>58474.470558481189</v>
      </c>
      <c r="O109" s="112">
        <v>-579460.06331513764</v>
      </c>
      <c r="P109" s="130">
        <f t="shared" si="14"/>
        <v>3551921.7554556727</v>
      </c>
      <c r="Q109" s="130">
        <f t="shared" si="12"/>
        <v>554.55452856450779</v>
      </c>
      <c r="R109" s="112">
        <v>43125184.200000003</v>
      </c>
      <c r="S109" s="112">
        <v>22111353.370000001</v>
      </c>
      <c r="T109" s="112">
        <v>3038520.7838965403</v>
      </c>
      <c r="U109" s="112">
        <v>15151207.48135066</v>
      </c>
      <c r="V109" s="112">
        <v>4316239.3036858812</v>
      </c>
      <c r="W109" s="112">
        <v>1732454.78</v>
      </c>
      <c r="X109" s="150">
        <f t="shared" si="13"/>
        <v>3224591.5189330801</v>
      </c>
      <c r="Y109" s="150">
        <f t="shared" si="9"/>
        <v>503.44910521984076</v>
      </c>
      <c r="Z109" s="128">
        <f t="shared" si="11"/>
        <v>327330.2365225926</v>
      </c>
      <c r="AA109" s="128">
        <f t="shared" si="10"/>
        <v>51.105423344667074</v>
      </c>
    </row>
    <row r="110" spans="1:27" s="113" customFormat="1" ht="15" x14ac:dyDescent="0.2">
      <c r="A110" s="112">
        <v>290</v>
      </c>
      <c r="B110" s="112" t="s">
        <v>110</v>
      </c>
      <c r="C110" s="112">
        <v>18</v>
      </c>
      <c r="D110" s="112">
        <v>7755</v>
      </c>
      <c r="E110" s="112">
        <v>22834576.86670021</v>
      </c>
      <c r="F110" s="112">
        <v>11343042.74</v>
      </c>
      <c r="G110" s="112">
        <v>2288714</v>
      </c>
      <c r="H110" s="112">
        <v>2908500.8625591183</v>
      </c>
      <c r="I110" s="112">
        <v>5841377.3472862486</v>
      </c>
      <c r="J110" s="112">
        <v>1653615.2453967961</v>
      </c>
      <c r="K110" s="112">
        <v>397021.42675950582</v>
      </c>
      <c r="L110" s="112">
        <v>-580173</v>
      </c>
      <c r="M110" s="112">
        <v>-183907.88</v>
      </c>
      <c r="N110" s="112">
        <v>67329.862183248682</v>
      </c>
      <c r="O110" s="112">
        <v>-701594.50288975681</v>
      </c>
      <c r="P110" s="130">
        <f t="shared" si="14"/>
        <v>199349.23459495604</v>
      </c>
      <c r="Q110" s="130">
        <f t="shared" si="12"/>
        <v>25.705897433263189</v>
      </c>
      <c r="R110" s="112">
        <v>66421278.799529165</v>
      </c>
      <c r="S110" s="112">
        <v>24767350.899999999</v>
      </c>
      <c r="T110" s="112">
        <v>4362108.9072740087</v>
      </c>
      <c r="U110" s="112">
        <v>31275962.566140302</v>
      </c>
      <c r="V110" s="112">
        <v>5515030.3049179669</v>
      </c>
      <c r="W110" s="112">
        <v>1524633.12</v>
      </c>
      <c r="X110" s="150">
        <f t="shared" si="13"/>
        <v>1023806.9988031089</v>
      </c>
      <c r="Y110" s="150">
        <f t="shared" si="9"/>
        <v>132.01895535823454</v>
      </c>
      <c r="Z110" s="128">
        <f t="shared" si="11"/>
        <v>-824457.76420815289</v>
      </c>
      <c r="AA110" s="128">
        <f t="shared" si="10"/>
        <v>-106.31305792497136</v>
      </c>
    </row>
    <row r="111" spans="1:27" s="113" customFormat="1" ht="15" x14ac:dyDescent="0.2">
      <c r="A111" s="112">
        <v>291</v>
      </c>
      <c r="B111" s="112" t="s">
        <v>111</v>
      </c>
      <c r="C111" s="112">
        <v>6</v>
      </c>
      <c r="D111" s="112">
        <v>2119</v>
      </c>
      <c r="E111" s="112">
        <v>8147814.9534869604</v>
      </c>
      <c r="F111" s="112">
        <v>3010790</v>
      </c>
      <c r="G111" s="112">
        <v>1573605</v>
      </c>
      <c r="H111" s="112">
        <v>930176.83198450541</v>
      </c>
      <c r="I111" s="112">
        <v>-24346.200333576311</v>
      </c>
      <c r="J111" s="112">
        <v>446032.02819678537</v>
      </c>
      <c r="K111" s="112">
        <v>1054311.1390061476</v>
      </c>
      <c r="L111" s="112">
        <v>-96129</v>
      </c>
      <c r="M111" s="112">
        <v>27222.93</v>
      </c>
      <c r="N111" s="112">
        <v>18580.019658459034</v>
      </c>
      <c r="O111" s="112">
        <v>-191705.83515453187</v>
      </c>
      <c r="P111" s="130">
        <f t="shared" si="14"/>
        <v>-1399278.0401291717</v>
      </c>
      <c r="Q111" s="130">
        <f t="shared" si="12"/>
        <v>-660.34829642716932</v>
      </c>
      <c r="R111" s="112">
        <v>19414082.629999999</v>
      </c>
      <c r="S111" s="112">
        <v>6651544.0599999996</v>
      </c>
      <c r="T111" s="112">
        <v>1395059.8043039283</v>
      </c>
      <c r="U111" s="112">
        <v>7931140.799128619</v>
      </c>
      <c r="V111" s="112">
        <v>1487577.0886346849</v>
      </c>
      <c r="W111" s="112">
        <v>1504698.93</v>
      </c>
      <c r="X111" s="150">
        <f t="shared" si="13"/>
        <v>-444061.94793276861</v>
      </c>
      <c r="Y111" s="150">
        <f t="shared" si="9"/>
        <v>-209.56203300272233</v>
      </c>
      <c r="Z111" s="128">
        <f t="shared" si="11"/>
        <v>-955216.09219640307</v>
      </c>
      <c r="AA111" s="128">
        <f t="shared" si="10"/>
        <v>-450.78626342444693</v>
      </c>
    </row>
    <row r="112" spans="1:27" s="113" customFormat="1" ht="15" x14ac:dyDescent="0.2">
      <c r="A112" s="112">
        <v>297</v>
      </c>
      <c r="B112" s="112" t="s">
        <v>112</v>
      </c>
      <c r="C112" s="112">
        <v>11</v>
      </c>
      <c r="D112" s="112">
        <v>122594</v>
      </c>
      <c r="E112" s="112">
        <v>308503234.58514446</v>
      </c>
      <c r="F112" s="112">
        <v>192440356.63</v>
      </c>
      <c r="G112" s="112">
        <v>46998090</v>
      </c>
      <c r="H112" s="112">
        <v>26278927.810177729</v>
      </c>
      <c r="I112" s="112">
        <v>35408319.021848157</v>
      </c>
      <c r="J112" s="112">
        <v>18810094.740516961</v>
      </c>
      <c r="K112" s="112">
        <v>-13124916.652892597</v>
      </c>
      <c r="L112" s="112">
        <v>-1586408</v>
      </c>
      <c r="M112" s="112">
        <v>13135991.68</v>
      </c>
      <c r="N112" s="112">
        <v>1272950.6080519343</v>
      </c>
      <c r="O112" s="112">
        <v>-11091073.692748787</v>
      </c>
      <c r="P112" s="130">
        <f t="shared" si="14"/>
        <v>39097.559808969498</v>
      </c>
      <c r="Q112" s="130">
        <f t="shared" si="12"/>
        <v>0.31891903199968591</v>
      </c>
      <c r="R112" s="112">
        <v>811796486.60000002</v>
      </c>
      <c r="S112" s="112">
        <v>460591283.86000001</v>
      </c>
      <c r="T112" s="112">
        <v>39412587.615162492</v>
      </c>
      <c r="U112" s="112">
        <v>184175656.63352802</v>
      </c>
      <c r="V112" s="112">
        <v>62734207.864318751</v>
      </c>
      <c r="W112" s="112">
        <v>58547673.68</v>
      </c>
      <c r="X112" s="150">
        <f t="shared" si="13"/>
        <v>-6335076.9469908476</v>
      </c>
      <c r="Y112" s="150">
        <f t="shared" si="9"/>
        <v>-51.675260999648003</v>
      </c>
      <c r="Z112" s="128">
        <f t="shared" si="11"/>
        <v>6374174.5067998171</v>
      </c>
      <c r="AA112" s="128">
        <f t="shared" si="10"/>
        <v>51.994180031647694</v>
      </c>
    </row>
    <row r="113" spans="1:27" s="113" customFormat="1" ht="15" x14ac:dyDescent="0.2">
      <c r="A113" s="112">
        <v>300</v>
      </c>
      <c r="B113" s="112" t="s">
        <v>113</v>
      </c>
      <c r="C113" s="112">
        <v>14</v>
      </c>
      <c r="D113" s="112">
        <v>3437</v>
      </c>
      <c r="E113" s="112">
        <v>10264104.004327897</v>
      </c>
      <c r="F113" s="112">
        <v>4559630.3099999996</v>
      </c>
      <c r="G113" s="112">
        <v>959934</v>
      </c>
      <c r="H113" s="112">
        <v>625214.08131661091</v>
      </c>
      <c r="I113" s="112">
        <v>2286437.5600698441</v>
      </c>
      <c r="J113" s="112">
        <v>752239.10934231849</v>
      </c>
      <c r="K113" s="112">
        <v>1408655.4428442556</v>
      </c>
      <c r="L113" s="112">
        <v>960661</v>
      </c>
      <c r="M113" s="112">
        <v>63633.49</v>
      </c>
      <c r="N113" s="112">
        <v>27920.395179012787</v>
      </c>
      <c r="O113" s="112">
        <v>-310945.23616145639</v>
      </c>
      <c r="P113" s="130">
        <f t="shared" si="14"/>
        <v>1069276.1482626889</v>
      </c>
      <c r="Q113" s="130">
        <f t="shared" si="12"/>
        <v>311.10740420793974</v>
      </c>
      <c r="R113" s="112">
        <v>26508412.069999997</v>
      </c>
      <c r="S113" s="112">
        <v>10416746.24</v>
      </c>
      <c r="T113" s="112">
        <v>937683.03395471</v>
      </c>
      <c r="U113" s="112">
        <v>12498460.150815271</v>
      </c>
      <c r="V113" s="112">
        <v>2508819.0835903282</v>
      </c>
      <c r="W113" s="112">
        <v>1984228.49</v>
      </c>
      <c r="X113" s="150">
        <f t="shared" si="13"/>
        <v>1837524.9283603132</v>
      </c>
      <c r="Y113" s="150">
        <f t="shared" si="9"/>
        <v>534.63047086421682</v>
      </c>
      <c r="Z113" s="128">
        <f t="shared" si="11"/>
        <v>-768248.78009762429</v>
      </c>
      <c r="AA113" s="128">
        <f t="shared" si="10"/>
        <v>-223.52306665627708</v>
      </c>
    </row>
    <row r="114" spans="1:27" s="113" customFormat="1" ht="15" x14ac:dyDescent="0.2">
      <c r="A114" s="112">
        <v>301</v>
      </c>
      <c r="B114" s="112" t="s">
        <v>114</v>
      </c>
      <c r="C114" s="112">
        <v>14</v>
      </c>
      <c r="D114" s="112">
        <v>19890</v>
      </c>
      <c r="E114" s="112">
        <v>52865542.714468524</v>
      </c>
      <c r="F114" s="112">
        <v>27016383.84</v>
      </c>
      <c r="G114" s="112">
        <v>5050320</v>
      </c>
      <c r="H114" s="112">
        <v>3803119.1867420832</v>
      </c>
      <c r="I114" s="112">
        <v>13844939.004117411</v>
      </c>
      <c r="J114" s="112">
        <v>4259249.4221404158</v>
      </c>
      <c r="K114" s="112">
        <v>-1712165.2490846275</v>
      </c>
      <c r="L114" s="112">
        <v>-2569373</v>
      </c>
      <c r="M114" s="112">
        <v>11597754.74</v>
      </c>
      <c r="N114" s="112">
        <v>166425.45138604403</v>
      </c>
      <c r="O114" s="112">
        <v>-1799447.4097327224</v>
      </c>
      <c r="P114" s="130">
        <f t="shared" si="14"/>
        <v>6791663.271100089</v>
      </c>
      <c r="Q114" s="130">
        <f t="shared" si="12"/>
        <v>341.46120015586166</v>
      </c>
      <c r="R114" s="112">
        <v>152358406.44999999</v>
      </c>
      <c r="S114" s="112">
        <v>61890786.579999998</v>
      </c>
      <c r="T114" s="112">
        <v>5703838.8035118291</v>
      </c>
      <c r="U114" s="112">
        <v>60924428.249818847</v>
      </c>
      <c r="V114" s="112">
        <v>14205172.397084527</v>
      </c>
      <c r="W114" s="112">
        <v>14078701.74</v>
      </c>
      <c r="X114" s="150">
        <f t="shared" si="13"/>
        <v>4444521.3204152286</v>
      </c>
      <c r="Y114" s="150">
        <f t="shared" si="9"/>
        <v>223.45506889970983</v>
      </c>
      <c r="Z114" s="128">
        <f t="shared" si="11"/>
        <v>2347141.9506848603</v>
      </c>
      <c r="AA114" s="128">
        <f t="shared" si="10"/>
        <v>118.00613125615185</v>
      </c>
    </row>
    <row r="115" spans="1:27" s="113" customFormat="1" ht="15" x14ac:dyDescent="0.2">
      <c r="A115" s="112">
        <v>304</v>
      </c>
      <c r="B115" s="112" t="s">
        <v>115</v>
      </c>
      <c r="C115" s="112">
        <v>2</v>
      </c>
      <c r="D115" s="112">
        <v>950</v>
      </c>
      <c r="E115" s="112">
        <v>2914895.2039593337</v>
      </c>
      <c r="F115" s="112">
        <v>1148451</v>
      </c>
      <c r="G115" s="112">
        <v>1494642</v>
      </c>
      <c r="H115" s="112">
        <v>229739.97883870953</v>
      </c>
      <c r="I115" s="112">
        <v>203629.06231963728</v>
      </c>
      <c r="J115" s="112">
        <v>180052.12681472843</v>
      </c>
      <c r="K115" s="112">
        <v>-267929.99604301789</v>
      </c>
      <c r="L115" s="112">
        <v>-188510</v>
      </c>
      <c r="M115" s="112">
        <v>-7866.99</v>
      </c>
      <c r="N115" s="112">
        <v>11847.687898451757</v>
      </c>
      <c r="O115" s="112">
        <v>-85946.45747843571</v>
      </c>
      <c r="P115" s="130">
        <f t="shared" si="14"/>
        <v>-196786.79160926025</v>
      </c>
      <c r="Q115" s="130">
        <f t="shared" si="12"/>
        <v>-207.14399116764238</v>
      </c>
      <c r="R115" s="112">
        <v>8086600.1545199994</v>
      </c>
      <c r="S115" s="112">
        <v>3651621.78</v>
      </c>
      <c r="T115" s="112">
        <v>344559.22669643263</v>
      </c>
      <c r="U115" s="112">
        <v>1965865.1572953188</v>
      </c>
      <c r="V115" s="112">
        <v>600498.17429560807</v>
      </c>
      <c r="W115" s="112">
        <v>1298265.01</v>
      </c>
      <c r="X115" s="150">
        <f t="shared" si="13"/>
        <v>-225790.80623264052</v>
      </c>
      <c r="Y115" s="150">
        <f t="shared" si="9"/>
        <v>-237.6745328764637</v>
      </c>
      <c r="Z115" s="128">
        <f t="shared" si="11"/>
        <v>29004.014623380266</v>
      </c>
      <c r="AA115" s="128">
        <f t="shared" si="10"/>
        <v>30.530541708821332</v>
      </c>
    </row>
    <row r="116" spans="1:27" s="113" customFormat="1" ht="15" x14ac:dyDescent="0.2">
      <c r="A116" s="112">
        <v>305</v>
      </c>
      <c r="B116" s="112" t="s">
        <v>116</v>
      </c>
      <c r="C116" s="112">
        <v>17</v>
      </c>
      <c r="D116" s="112">
        <v>15146</v>
      </c>
      <c r="E116" s="112">
        <v>41400876.208359554</v>
      </c>
      <c r="F116" s="112">
        <v>18313051.760000002</v>
      </c>
      <c r="G116" s="112">
        <v>7836083</v>
      </c>
      <c r="H116" s="112">
        <v>3847773.2767319661</v>
      </c>
      <c r="I116" s="112">
        <v>10870612.799990298</v>
      </c>
      <c r="J116" s="112">
        <v>2744680.3713774914</v>
      </c>
      <c r="K116" s="112">
        <v>705386.39323013031</v>
      </c>
      <c r="L116" s="112">
        <v>-745181</v>
      </c>
      <c r="M116" s="112">
        <v>-1335752.1100000001</v>
      </c>
      <c r="N116" s="112">
        <v>130774.68748030943</v>
      </c>
      <c r="O116" s="112">
        <v>-1370257.9420719866</v>
      </c>
      <c r="P116" s="130">
        <f t="shared" si="14"/>
        <v>-403704.97162134945</v>
      </c>
      <c r="Q116" s="130">
        <f t="shared" si="12"/>
        <v>-26.65423026682619</v>
      </c>
      <c r="R116" s="112">
        <v>110874169.17971998</v>
      </c>
      <c r="S116" s="112">
        <v>45287368.659999996</v>
      </c>
      <c r="T116" s="112">
        <v>5770810.0759630594</v>
      </c>
      <c r="U116" s="112">
        <v>45997651.677155122</v>
      </c>
      <c r="V116" s="112">
        <v>9153879.941296827</v>
      </c>
      <c r="W116" s="112">
        <v>5755149.8899999997</v>
      </c>
      <c r="X116" s="150">
        <f t="shared" si="13"/>
        <v>1090691.0646950305</v>
      </c>
      <c r="Y116" s="150">
        <f t="shared" si="9"/>
        <v>72.011822573288683</v>
      </c>
      <c r="Z116" s="128">
        <f t="shared" si="11"/>
        <v>-1494396.0363163799</v>
      </c>
      <c r="AA116" s="128">
        <f t="shared" si="10"/>
        <v>-98.666052840114872</v>
      </c>
    </row>
    <row r="117" spans="1:27" s="113" customFormat="1" ht="15" x14ac:dyDescent="0.2">
      <c r="A117" s="112">
        <v>309</v>
      </c>
      <c r="B117" s="112" t="s">
        <v>117</v>
      </c>
      <c r="C117" s="112">
        <v>12</v>
      </c>
      <c r="D117" s="112">
        <v>6457</v>
      </c>
      <c r="E117" s="112">
        <v>16318159.077080917</v>
      </c>
      <c r="F117" s="112">
        <v>8703357.4800000004</v>
      </c>
      <c r="G117" s="112">
        <v>1573716</v>
      </c>
      <c r="H117" s="112">
        <v>1002093.6772570445</v>
      </c>
      <c r="I117" s="112">
        <v>4462631.7815837059</v>
      </c>
      <c r="J117" s="112">
        <v>1241762.1980564659</v>
      </c>
      <c r="K117" s="112">
        <v>-1326691.3805399558</v>
      </c>
      <c r="L117" s="112">
        <v>-552696</v>
      </c>
      <c r="M117" s="112">
        <v>-3937639.66</v>
      </c>
      <c r="N117" s="112">
        <v>51052.157900386141</v>
      </c>
      <c r="O117" s="112">
        <v>-584164.50098764151</v>
      </c>
      <c r="P117" s="130">
        <f t="shared" si="14"/>
        <v>-5684737.3238109108</v>
      </c>
      <c r="Q117" s="130">
        <f t="shared" si="12"/>
        <v>-880.39915189885562</v>
      </c>
      <c r="R117" s="112">
        <v>49696813.753668174</v>
      </c>
      <c r="S117" s="112">
        <v>19483555.02</v>
      </c>
      <c r="T117" s="112">
        <v>1502919.1882858069</v>
      </c>
      <c r="U117" s="112">
        <v>20720384.226599969</v>
      </c>
      <c r="V117" s="112">
        <v>4141444.7362207561</v>
      </c>
      <c r="W117" s="112">
        <v>-2916619.66</v>
      </c>
      <c r="X117" s="150">
        <f t="shared" si="13"/>
        <v>-6765130.2425616533</v>
      </c>
      <c r="Y117" s="150">
        <f t="shared" si="9"/>
        <v>-1047.7203411122275</v>
      </c>
      <c r="Z117" s="128">
        <f t="shared" si="11"/>
        <v>1080392.9187507425</v>
      </c>
      <c r="AA117" s="128">
        <f t="shared" si="10"/>
        <v>167.32118921337192</v>
      </c>
    </row>
    <row r="118" spans="1:27" s="113" customFormat="1" ht="15" x14ac:dyDescent="0.2">
      <c r="A118" s="112">
        <v>312</v>
      </c>
      <c r="B118" s="112" t="s">
        <v>118</v>
      </c>
      <c r="C118" s="112">
        <v>13</v>
      </c>
      <c r="D118" s="112">
        <v>1196</v>
      </c>
      <c r="E118" s="112">
        <v>3312843.399015991</v>
      </c>
      <c r="F118" s="112">
        <v>1723937.77</v>
      </c>
      <c r="G118" s="112">
        <v>482411</v>
      </c>
      <c r="H118" s="112">
        <v>819831.00314811338</v>
      </c>
      <c r="I118" s="112">
        <v>1061855.5349678551</v>
      </c>
      <c r="J118" s="112">
        <v>283825.71553729614</v>
      </c>
      <c r="K118" s="112">
        <v>-92720.845587730393</v>
      </c>
      <c r="L118" s="112">
        <v>-284203</v>
      </c>
      <c r="M118" s="112">
        <v>-128680.09</v>
      </c>
      <c r="N118" s="112">
        <v>10234.839264351636</v>
      </c>
      <c r="O118" s="112">
        <v>-108202.06646758853</v>
      </c>
      <c r="P118" s="130">
        <f t="shared" si="14"/>
        <v>455446.46184630692</v>
      </c>
      <c r="Q118" s="130">
        <f t="shared" si="12"/>
        <v>380.80807846681182</v>
      </c>
      <c r="R118" s="112">
        <v>9905085.6899999995</v>
      </c>
      <c r="S118" s="112">
        <v>3575801.33</v>
      </c>
      <c r="T118" s="112">
        <v>1229565.4326006174</v>
      </c>
      <c r="U118" s="112">
        <v>4393240.9073845968</v>
      </c>
      <c r="V118" s="112">
        <v>946597.11614330707</v>
      </c>
      <c r="W118" s="112">
        <v>69527.91</v>
      </c>
      <c r="X118" s="150">
        <f t="shared" si="13"/>
        <v>309647.00612852164</v>
      </c>
      <c r="Y118" s="150">
        <f t="shared" si="9"/>
        <v>258.90217903722544</v>
      </c>
      <c r="Z118" s="128">
        <f t="shared" si="11"/>
        <v>145799.45571778528</v>
      </c>
      <c r="AA118" s="128">
        <f t="shared" si="10"/>
        <v>121.90589942958636</v>
      </c>
    </row>
    <row r="119" spans="1:27" s="113" customFormat="1" ht="15" x14ac:dyDescent="0.2">
      <c r="A119" s="112">
        <v>316</v>
      </c>
      <c r="B119" s="112" t="s">
        <v>119</v>
      </c>
      <c r="C119" s="112">
        <v>7</v>
      </c>
      <c r="D119" s="112">
        <v>4198</v>
      </c>
      <c r="E119" s="112">
        <v>10934546.970050734</v>
      </c>
      <c r="F119" s="112">
        <v>7137479.8700000001</v>
      </c>
      <c r="G119" s="112">
        <v>1203218</v>
      </c>
      <c r="H119" s="112">
        <v>555955.21759108873</v>
      </c>
      <c r="I119" s="112">
        <v>2032619.0217546544</v>
      </c>
      <c r="J119" s="112">
        <v>827459.53426801274</v>
      </c>
      <c r="K119" s="112">
        <v>-213827.08672631634</v>
      </c>
      <c r="L119" s="112">
        <v>-1102722</v>
      </c>
      <c r="M119" s="112">
        <v>74621.88</v>
      </c>
      <c r="N119" s="112">
        <v>39481.782279182269</v>
      </c>
      <c r="O119" s="112">
        <v>-379792.87209944538</v>
      </c>
      <c r="P119" s="130">
        <f t="shared" si="14"/>
        <v>-760053.6229835581</v>
      </c>
      <c r="Q119" s="130">
        <f t="shared" si="12"/>
        <v>-181.05136326430636</v>
      </c>
      <c r="R119" s="112">
        <v>28042199.710298002</v>
      </c>
      <c r="S119" s="112">
        <v>15583935.92</v>
      </c>
      <c r="T119" s="112">
        <v>833810.03523778555</v>
      </c>
      <c r="U119" s="112">
        <v>7688445.8136950927</v>
      </c>
      <c r="V119" s="112">
        <v>2759689.3656398058</v>
      </c>
      <c r="W119" s="112">
        <v>175117.88</v>
      </c>
      <c r="X119" s="150">
        <f t="shared" si="13"/>
        <v>-1001200.695725318</v>
      </c>
      <c r="Y119" s="150">
        <f t="shared" si="9"/>
        <v>-238.49468692837496</v>
      </c>
      <c r="Z119" s="128">
        <f t="shared" si="11"/>
        <v>241147.07274175994</v>
      </c>
      <c r="AA119" s="128">
        <f t="shared" si="10"/>
        <v>57.443323664068593</v>
      </c>
    </row>
    <row r="120" spans="1:27" s="113" customFormat="1" ht="15" x14ac:dyDescent="0.2">
      <c r="A120" s="112">
        <v>317</v>
      </c>
      <c r="B120" s="112" t="s">
        <v>120</v>
      </c>
      <c r="C120" s="112">
        <v>17</v>
      </c>
      <c r="D120" s="112">
        <v>2474</v>
      </c>
      <c r="E120" s="112">
        <v>7979985.5279809032</v>
      </c>
      <c r="F120" s="112">
        <v>2957595.57</v>
      </c>
      <c r="G120" s="112">
        <v>638158</v>
      </c>
      <c r="H120" s="112">
        <v>769298.68820589676</v>
      </c>
      <c r="I120" s="112">
        <v>3191721.8498324733</v>
      </c>
      <c r="J120" s="112">
        <v>569123.00038735685</v>
      </c>
      <c r="K120" s="112">
        <v>603167.07771724428</v>
      </c>
      <c r="L120" s="112">
        <v>50206</v>
      </c>
      <c r="M120" s="112">
        <v>-378031.07</v>
      </c>
      <c r="N120" s="112">
        <v>17559.214140774977</v>
      </c>
      <c r="O120" s="112">
        <v>-223822.66926489468</v>
      </c>
      <c r="P120" s="130">
        <f t="shared" si="14"/>
        <v>214990.13303794619</v>
      </c>
      <c r="Q120" s="130">
        <f t="shared" si="12"/>
        <v>86.899811252201374</v>
      </c>
      <c r="R120" s="112">
        <v>19863585.629999999</v>
      </c>
      <c r="S120" s="112">
        <v>6453185.2199999997</v>
      </c>
      <c r="T120" s="112">
        <v>1153778.1210160956</v>
      </c>
      <c r="U120" s="112">
        <v>10525233.454705406</v>
      </c>
      <c r="V120" s="112">
        <v>1898102.114805402</v>
      </c>
      <c r="W120" s="112">
        <v>310332.93</v>
      </c>
      <c r="X120" s="150">
        <f t="shared" si="13"/>
        <v>477046.21052690223</v>
      </c>
      <c r="Y120" s="150">
        <f t="shared" si="9"/>
        <v>192.8238522744148</v>
      </c>
      <c r="Z120" s="128">
        <f t="shared" si="11"/>
        <v>-262056.07748895604</v>
      </c>
      <c r="AA120" s="128">
        <f t="shared" si="10"/>
        <v>-105.92404102221343</v>
      </c>
    </row>
    <row r="121" spans="1:27" s="113" customFormat="1" ht="15" x14ac:dyDescent="0.2">
      <c r="A121" s="112">
        <v>320</v>
      </c>
      <c r="B121" s="112" t="s">
        <v>121</v>
      </c>
      <c r="C121" s="112">
        <v>19</v>
      </c>
      <c r="D121" s="112">
        <v>6996</v>
      </c>
      <c r="E121" s="112">
        <v>20738837.276199222</v>
      </c>
      <c r="F121" s="112">
        <v>10880193.619999999</v>
      </c>
      <c r="G121" s="112">
        <v>4501174</v>
      </c>
      <c r="H121" s="112">
        <v>1159696.1992567405</v>
      </c>
      <c r="I121" s="112">
        <v>3486645.1223209403</v>
      </c>
      <c r="J121" s="112">
        <v>1319142.2897712681</v>
      </c>
      <c r="K121" s="112">
        <v>426974.09915822849</v>
      </c>
      <c r="L121" s="112">
        <v>-305796</v>
      </c>
      <c r="M121" s="112">
        <v>8007293.9000000004</v>
      </c>
      <c r="N121" s="112">
        <v>65590.25912833793</v>
      </c>
      <c r="O121" s="112">
        <v>-632927.80686224869</v>
      </c>
      <c r="P121" s="130">
        <f t="shared" si="14"/>
        <v>8169148.4065740407</v>
      </c>
      <c r="Q121" s="130">
        <f t="shared" si="12"/>
        <v>1167.6884514828532</v>
      </c>
      <c r="R121" s="112">
        <v>60336269.240000002</v>
      </c>
      <c r="S121" s="112">
        <v>24794116.829999998</v>
      </c>
      <c r="T121" s="112">
        <v>1739288.1623760622</v>
      </c>
      <c r="U121" s="112">
        <v>26196052.277605809</v>
      </c>
      <c r="V121" s="112">
        <v>4399517.798858773</v>
      </c>
      <c r="W121" s="112">
        <v>12202671.9</v>
      </c>
      <c r="X121" s="150">
        <f t="shared" si="13"/>
        <v>8995377.7288406417</v>
      </c>
      <c r="Y121" s="150">
        <f t="shared" si="9"/>
        <v>1285.7886976616126</v>
      </c>
      <c r="Z121" s="128">
        <f t="shared" si="11"/>
        <v>-826229.32226660103</v>
      </c>
      <c r="AA121" s="128">
        <f t="shared" si="10"/>
        <v>-118.10024617875943</v>
      </c>
    </row>
    <row r="122" spans="1:27" s="113" customFormat="1" ht="15" x14ac:dyDescent="0.2">
      <c r="A122" s="112">
        <v>322</v>
      </c>
      <c r="B122" s="112" t="s">
        <v>122</v>
      </c>
      <c r="C122" s="112">
        <v>2</v>
      </c>
      <c r="D122" s="112">
        <v>6549</v>
      </c>
      <c r="E122" s="112">
        <v>19771791.205935318</v>
      </c>
      <c r="F122" s="112">
        <v>8019377.2300000004</v>
      </c>
      <c r="G122" s="112">
        <v>3502416</v>
      </c>
      <c r="H122" s="112">
        <v>1071233.6668841965</v>
      </c>
      <c r="I122" s="112">
        <v>6529992.5903664017</v>
      </c>
      <c r="J122" s="112">
        <v>1238023.7177783982</v>
      </c>
      <c r="K122" s="112">
        <v>1131768.4655349583</v>
      </c>
      <c r="L122" s="112">
        <v>-494756</v>
      </c>
      <c r="M122" s="112">
        <v>-93990.1</v>
      </c>
      <c r="N122" s="112">
        <v>59521.72225518374</v>
      </c>
      <c r="O122" s="112">
        <v>-592487.7368697637</v>
      </c>
      <c r="P122" s="130">
        <f t="shared" si="14"/>
        <v>599308.35001406074</v>
      </c>
      <c r="Q122" s="130">
        <f t="shared" si="12"/>
        <v>91.511429227983015</v>
      </c>
      <c r="R122" s="112">
        <v>49075298.922600001</v>
      </c>
      <c r="S122" s="112">
        <v>20636544.280000001</v>
      </c>
      <c r="T122" s="112">
        <v>1606613.9021103252</v>
      </c>
      <c r="U122" s="112">
        <v>21514092.061993629</v>
      </c>
      <c r="V122" s="112">
        <v>4128976.3992933631</v>
      </c>
      <c r="W122" s="112">
        <v>2913669.9</v>
      </c>
      <c r="X122" s="150">
        <f t="shared" si="13"/>
        <v>1724597.6207973137</v>
      </c>
      <c r="Y122" s="150">
        <f t="shared" si="9"/>
        <v>263.33755089285597</v>
      </c>
      <c r="Z122" s="128">
        <f t="shared" si="11"/>
        <v>-1125289.270783253</v>
      </c>
      <c r="AA122" s="128">
        <f t="shared" si="10"/>
        <v>-171.82612166487297</v>
      </c>
    </row>
    <row r="123" spans="1:27" s="113" customFormat="1" ht="15" x14ac:dyDescent="0.2">
      <c r="A123" s="112">
        <v>398</v>
      </c>
      <c r="B123" s="112" t="s">
        <v>123</v>
      </c>
      <c r="C123" s="112">
        <v>7</v>
      </c>
      <c r="D123" s="112">
        <v>120175</v>
      </c>
      <c r="E123" s="112">
        <v>354785369.86739904</v>
      </c>
      <c r="F123" s="112">
        <v>189327271.81999999</v>
      </c>
      <c r="G123" s="112">
        <v>44020339</v>
      </c>
      <c r="H123" s="112">
        <v>28826930.071860287</v>
      </c>
      <c r="I123" s="112">
        <v>38540004.72241725</v>
      </c>
      <c r="J123" s="112">
        <v>17900798.732980557</v>
      </c>
      <c r="K123" s="112">
        <v>9513565.825644346</v>
      </c>
      <c r="L123" s="112">
        <v>-3860814</v>
      </c>
      <c r="M123" s="112">
        <v>4296476.55</v>
      </c>
      <c r="N123" s="112">
        <v>1271255.1184672143</v>
      </c>
      <c r="O123" s="112">
        <v>-10872226.871022118</v>
      </c>
      <c r="P123" s="130">
        <f t="shared" si="14"/>
        <v>-35821768.897051454</v>
      </c>
      <c r="Q123" s="130">
        <f t="shared" si="12"/>
        <v>-298.08004074933598</v>
      </c>
      <c r="R123" s="112">
        <v>813523777.38944554</v>
      </c>
      <c r="S123" s="112">
        <v>455830107.43000001</v>
      </c>
      <c r="T123" s="112">
        <v>43234028.242709801</v>
      </c>
      <c r="U123" s="112">
        <v>190467314.55373392</v>
      </c>
      <c r="V123" s="112">
        <v>59701582.801346004</v>
      </c>
      <c r="W123" s="112">
        <v>44456001.549999997</v>
      </c>
      <c r="X123" s="150">
        <f t="shared" si="13"/>
        <v>-19834742.81165576</v>
      </c>
      <c r="Y123" s="150">
        <f t="shared" si="9"/>
        <v>-165.04882722409619</v>
      </c>
      <c r="Z123" s="128">
        <f t="shared" si="11"/>
        <v>-15987026.085395694</v>
      </c>
      <c r="AA123" s="128">
        <f t="shared" si="10"/>
        <v>-133.03121352523982</v>
      </c>
    </row>
    <row r="124" spans="1:27" s="113" customFormat="1" ht="15" x14ac:dyDescent="0.2">
      <c r="A124" s="112">
        <v>399</v>
      </c>
      <c r="B124" s="112" t="s">
        <v>124</v>
      </c>
      <c r="C124" s="112">
        <v>15</v>
      </c>
      <c r="D124" s="112">
        <v>7817</v>
      </c>
      <c r="E124" s="112">
        <v>20933861.895970833</v>
      </c>
      <c r="F124" s="112">
        <v>14012770.470000001</v>
      </c>
      <c r="G124" s="112">
        <v>1538618</v>
      </c>
      <c r="H124" s="112">
        <v>876537.91655347135</v>
      </c>
      <c r="I124" s="112">
        <v>7253233.2517776377</v>
      </c>
      <c r="J124" s="112">
        <v>1333003.1788775139</v>
      </c>
      <c r="K124" s="112">
        <v>-1523096.9655277221</v>
      </c>
      <c r="L124" s="112">
        <v>-305492</v>
      </c>
      <c r="M124" s="112">
        <v>-732.88</v>
      </c>
      <c r="N124" s="112">
        <v>80884.441796454936</v>
      </c>
      <c r="O124" s="112">
        <v>-707203.64011466526</v>
      </c>
      <c r="P124" s="130">
        <f t="shared" si="14"/>
        <v>1624659.8773918599</v>
      </c>
      <c r="Q124" s="130">
        <f t="shared" si="12"/>
        <v>207.83675033796339</v>
      </c>
      <c r="R124" s="112">
        <v>53997418.030000001</v>
      </c>
      <c r="S124" s="112">
        <v>31447774.129999999</v>
      </c>
      <c r="T124" s="112">
        <v>1314613.2781260542</v>
      </c>
      <c r="U124" s="112">
        <v>15379345.155832067</v>
      </c>
      <c r="V124" s="112">
        <v>4445745.7371212244</v>
      </c>
      <c r="W124" s="112">
        <v>1232393.1200000001</v>
      </c>
      <c r="X124" s="150">
        <f t="shared" si="13"/>
        <v>-177546.60892065614</v>
      </c>
      <c r="Y124" s="150">
        <f t="shared" si="9"/>
        <v>-22.712883321051063</v>
      </c>
      <c r="Z124" s="128">
        <f t="shared" si="11"/>
        <v>1802206.486312516</v>
      </c>
      <c r="AA124" s="128">
        <f t="shared" si="10"/>
        <v>230.54963365901446</v>
      </c>
    </row>
    <row r="125" spans="1:27" s="113" customFormat="1" ht="15" x14ac:dyDescent="0.2">
      <c r="A125" s="112">
        <v>400</v>
      </c>
      <c r="B125" s="112" t="s">
        <v>125</v>
      </c>
      <c r="C125" s="112">
        <v>2</v>
      </c>
      <c r="D125" s="112">
        <v>8366</v>
      </c>
      <c r="E125" s="112">
        <v>25847495.221839882</v>
      </c>
      <c r="F125" s="112">
        <v>12077536.33</v>
      </c>
      <c r="G125" s="112">
        <v>2120230</v>
      </c>
      <c r="H125" s="112">
        <v>2115750.7860272615</v>
      </c>
      <c r="I125" s="112">
        <v>6136692.3743820991</v>
      </c>
      <c r="J125" s="112">
        <v>1635398.6660552179</v>
      </c>
      <c r="K125" s="112">
        <v>1536725.6861347838</v>
      </c>
      <c r="L125" s="112">
        <v>952208</v>
      </c>
      <c r="M125" s="112">
        <v>3346.99</v>
      </c>
      <c r="N125" s="112">
        <v>77592.207616919186</v>
      </c>
      <c r="O125" s="112">
        <v>-756871.64554167702</v>
      </c>
      <c r="P125" s="130">
        <f t="shared" si="14"/>
        <v>51114.172834720463</v>
      </c>
      <c r="Q125" s="130">
        <f t="shared" si="12"/>
        <v>6.1097505181353648</v>
      </c>
      <c r="R125" s="112">
        <v>58020969.935879998</v>
      </c>
      <c r="S125" s="112">
        <v>28165720.48</v>
      </c>
      <c r="T125" s="112">
        <v>3173158.8833640623</v>
      </c>
      <c r="U125" s="112">
        <v>19413337.454964381</v>
      </c>
      <c r="V125" s="112">
        <v>5454275.5511138914</v>
      </c>
      <c r="W125" s="112">
        <v>3075784.99</v>
      </c>
      <c r="X125" s="150">
        <f t="shared" si="13"/>
        <v>1261307.423562333</v>
      </c>
      <c r="Y125" s="150">
        <f t="shared" si="9"/>
        <v>150.76588854438597</v>
      </c>
      <c r="Z125" s="128">
        <f t="shared" si="11"/>
        <v>-1210193.2507276125</v>
      </c>
      <c r="AA125" s="128">
        <f t="shared" si="10"/>
        <v>-144.6561380262506</v>
      </c>
    </row>
    <row r="126" spans="1:27" s="113" customFormat="1" ht="15" x14ac:dyDescent="0.2">
      <c r="A126" s="112">
        <v>402</v>
      </c>
      <c r="B126" s="112" t="s">
        <v>126</v>
      </c>
      <c r="C126" s="112">
        <v>11</v>
      </c>
      <c r="D126" s="112">
        <v>9099</v>
      </c>
      <c r="E126" s="112">
        <v>24824196.610595047</v>
      </c>
      <c r="F126" s="112">
        <v>12499460.99</v>
      </c>
      <c r="G126" s="112">
        <v>2353379</v>
      </c>
      <c r="H126" s="112">
        <v>1613034.0278757324</v>
      </c>
      <c r="I126" s="112">
        <v>7054522.5419038152</v>
      </c>
      <c r="J126" s="112">
        <v>1858099.2929648142</v>
      </c>
      <c r="K126" s="112">
        <v>-1870815.0638287917</v>
      </c>
      <c r="L126" s="112">
        <v>-359445</v>
      </c>
      <c r="M126" s="112">
        <v>1385078.43</v>
      </c>
      <c r="N126" s="112">
        <v>74540.995462632505</v>
      </c>
      <c r="O126" s="112">
        <v>-823186.12273293326</v>
      </c>
      <c r="P126" s="130">
        <f t="shared" si="14"/>
        <v>-1039527.5189497769</v>
      </c>
      <c r="Q126" s="130">
        <f t="shared" si="12"/>
        <v>-114.24634783490239</v>
      </c>
      <c r="R126" s="112">
        <v>70681941.75999999</v>
      </c>
      <c r="S126" s="112">
        <v>28164664.48</v>
      </c>
      <c r="T126" s="112">
        <v>2419194.7787637231</v>
      </c>
      <c r="U126" s="112">
        <v>27759794.761398613</v>
      </c>
      <c r="V126" s="112">
        <v>6197012.2365367077</v>
      </c>
      <c r="W126" s="112">
        <v>3379012.4299999997</v>
      </c>
      <c r="X126" s="150">
        <f t="shared" si="13"/>
        <v>-2762263.0733009577</v>
      </c>
      <c r="Y126" s="150">
        <f t="shared" si="9"/>
        <v>-303.57875297295942</v>
      </c>
      <c r="Z126" s="128">
        <f t="shared" si="11"/>
        <v>1722735.5543511808</v>
      </c>
      <c r="AA126" s="128">
        <f t="shared" si="10"/>
        <v>189.33240513805703</v>
      </c>
    </row>
    <row r="127" spans="1:27" s="113" customFormat="1" ht="15" x14ac:dyDescent="0.2">
      <c r="A127" s="112">
        <v>403</v>
      </c>
      <c r="B127" s="112" t="s">
        <v>127</v>
      </c>
      <c r="C127" s="112">
        <v>14</v>
      </c>
      <c r="D127" s="112">
        <v>2820</v>
      </c>
      <c r="E127" s="112">
        <v>7810614.5061389506</v>
      </c>
      <c r="F127" s="112">
        <v>3880113.11</v>
      </c>
      <c r="G127" s="112">
        <v>1002071</v>
      </c>
      <c r="H127" s="112">
        <v>587406.34569628874</v>
      </c>
      <c r="I127" s="112">
        <v>2106467.7337112646</v>
      </c>
      <c r="J127" s="112">
        <v>660879.11040460761</v>
      </c>
      <c r="K127" s="112">
        <v>275495.32735070016</v>
      </c>
      <c r="L127" s="112">
        <v>-140203</v>
      </c>
      <c r="M127" s="112">
        <v>-5631.25</v>
      </c>
      <c r="N127" s="112">
        <v>21799.550385765186</v>
      </c>
      <c r="O127" s="112">
        <v>-255125.27377809337</v>
      </c>
      <c r="P127" s="130">
        <f t="shared" si="14"/>
        <v>322658.14763158187</v>
      </c>
      <c r="Q127" s="130">
        <f t="shared" si="12"/>
        <v>114.41778284807867</v>
      </c>
      <c r="R127" s="112">
        <v>22505847.940000001</v>
      </c>
      <c r="S127" s="112">
        <v>8403598.1600000001</v>
      </c>
      <c r="T127" s="112">
        <v>880979.78093653556</v>
      </c>
      <c r="U127" s="112">
        <v>10434851.711929478</v>
      </c>
      <c r="V127" s="112">
        <v>2204121.1411872599</v>
      </c>
      <c r="W127" s="112">
        <v>856236.75</v>
      </c>
      <c r="X127" s="150">
        <f t="shared" si="13"/>
        <v>273939.60405327007</v>
      </c>
      <c r="Y127" s="150">
        <f t="shared" si="9"/>
        <v>97.141703564989385</v>
      </c>
      <c r="Z127" s="128">
        <f t="shared" si="11"/>
        <v>48718.543578311801</v>
      </c>
      <c r="AA127" s="128">
        <f t="shared" si="10"/>
        <v>17.276079283089292</v>
      </c>
    </row>
    <row r="128" spans="1:27" s="113" customFormat="1" ht="15" x14ac:dyDescent="0.2">
      <c r="A128" s="112">
        <v>405</v>
      </c>
      <c r="B128" s="112" t="s">
        <v>128</v>
      </c>
      <c r="C128" s="112">
        <v>9</v>
      </c>
      <c r="D128" s="112">
        <v>72650</v>
      </c>
      <c r="E128" s="112">
        <v>176394457.12646121</v>
      </c>
      <c r="F128" s="112">
        <v>116123890.77</v>
      </c>
      <c r="G128" s="112">
        <v>27164665</v>
      </c>
      <c r="H128" s="112">
        <v>20118944.728026219</v>
      </c>
      <c r="I128" s="112">
        <v>16944446.346502915</v>
      </c>
      <c r="J128" s="112">
        <v>11322898.92995324</v>
      </c>
      <c r="K128" s="112">
        <v>-1920982.0494245922</v>
      </c>
      <c r="L128" s="112">
        <v>-5709506</v>
      </c>
      <c r="M128" s="112">
        <v>10241591.199999999</v>
      </c>
      <c r="N128" s="112">
        <v>760739.95927432098</v>
      </c>
      <c r="O128" s="112">
        <v>-6572642.2482193206</v>
      </c>
      <c r="P128" s="130">
        <f t="shared" si="14"/>
        <v>12079589.509651542</v>
      </c>
      <c r="Q128" s="130">
        <f t="shared" si="12"/>
        <v>166.27101871509348</v>
      </c>
      <c r="R128" s="112">
        <v>459150805.38</v>
      </c>
      <c r="S128" s="112">
        <v>274169983.83999997</v>
      </c>
      <c r="T128" s="112">
        <v>30173973.517703503</v>
      </c>
      <c r="U128" s="112">
        <v>100208986.51198107</v>
      </c>
      <c r="V128" s="112">
        <v>37763398.052871093</v>
      </c>
      <c r="W128" s="112">
        <v>31696750.199999999</v>
      </c>
      <c r="X128" s="150">
        <f t="shared" si="13"/>
        <v>14862286.742555618</v>
      </c>
      <c r="Y128" s="150">
        <f t="shared" si="9"/>
        <v>204.57380237516335</v>
      </c>
      <c r="Z128" s="128">
        <f t="shared" si="11"/>
        <v>-2782697.2329040766</v>
      </c>
      <c r="AA128" s="128">
        <f t="shared" si="10"/>
        <v>-38.302783660069878</v>
      </c>
    </row>
    <row r="129" spans="1:27" s="113" customFormat="1" ht="15" x14ac:dyDescent="0.2">
      <c r="A129" s="112">
        <v>407</v>
      </c>
      <c r="B129" s="112" t="s">
        <v>129</v>
      </c>
      <c r="C129" s="112">
        <v>34</v>
      </c>
      <c r="D129" s="112">
        <v>2518</v>
      </c>
      <c r="E129" s="112">
        <v>7130703.5548518524</v>
      </c>
      <c r="F129" s="112">
        <v>3689883.2</v>
      </c>
      <c r="G129" s="112">
        <v>745220</v>
      </c>
      <c r="H129" s="112">
        <v>537334.37475868606</v>
      </c>
      <c r="I129" s="112">
        <v>2013260.7369976586</v>
      </c>
      <c r="J129" s="112">
        <v>573509.47713478678</v>
      </c>
      <c r="K129" s="112">
        <v>218828.32077111135</v>
      </c>
      <c r="L129" s="112">
        <v>-597059</v>
      </c>
      <c r="M129" s="112">
        <v>268329.07</v>
      </c>
      <c r="N129" s="112">
        <v>21762.38943117097</v>
      </c>
      <c r="O129" s="112">
        <v>-227803.34729547487</v>
      </c>
      <c r="P129" s="130">
        <f t="shared" si="14"/>
        <v>112561.6669460861</v>
      </c>
      <c r="Q129" s="130">
        <f t="shared" si="12"/>
        <v>44.702806571122359</v>
      </c>
      <c r="R129" s="112">
        <v>18358002.130000003</v>
      </c>
      <c r="S129" s="112">
        <v>8230181.7000000002</v>
      </c>
      <c r="T129" s="112">
        <v>805882.88368497335</v>
      </c>
      <c r="U129" s="112">
        <v>7196910.8676481629</v>
      </c>
      <c r="V129" s="112">
        <v>1912731.607525209</v>
      </c>
      <c r="W129" s="112">
        <v>416490.07</v>
      </c>
      <c r="X129" s="150">
        <f t="shared" si="13"/>
        <v>204194.99885834008</v>
      </c>
      <c r="Y129" s="150">
        <f t="shared" si="9"/>
        <v>81.094121865901542</v>
      </c>
      <c r="Z129" s="128">
        <f t="shared" si="11"/>
        <v>-91633.331912253983</v>
      </c>
      <c r="AA129" s="128">
        <f t="shared" si="10"/>
        <v>-36.391315294779183</v>
      </c>
    </row>
    <row r="130" spans="1:27" s="113" customFormat="1" ht="15" x14ac:dyDescent="0.2">
      <c r="A130" s="112">
        <v>408</v>
      </c>
      <c r="B130" s="112" t="s">
        <v>130</v>
      </c>
      <c r="C130" s="112">
        <v>14</v>
      </c>
      <c r="D130" s="112">
        <v>14099</v>
      </c>
      <c r="E130" s="112">
        <v>40265920.134379745</v>
      </c>
      <c r="F130" s="112">
        <v>21896152.41</v>
      </c>
      <c r="G130" s="112">
        <v>3142726</v>
      </c>
      <c r="H130" s="112">
        <v>2533334.5688741012</v>
      </c>
      <c r="I130" s="112">
        <v>11993235.160108302</v>
      </c>
      <c r="J130" s="112">
        <v>2545954.3857871434</v>
      </c>
      <c r="K130" s="112">
        <v>578082.13762792281</v>
      </c>
      <c r="L130" s="112">
        <v>236434</v>
      </c>
      <c r="M130" s="112">
        <v>2825.3</v>
      </c>
      <c r="N130" s="112">
        <v>129750.11037086687</v>
      </c>
      <c r="O130" s="112">
        <v>-1275535.8989352265</v>
      </c>
      <c r="P130" s="130">
        <f t="shared" si="14"/>
        <v>1517038.0394533575</v>
      </c>
      <c r="Q130" s="130">
        <f t="shared" si="12"/>
        <v>107.59898144927708</v>
      </c>
      <c r="R130" s="112">
        <v>98875286.469999999</v>
      </c>
      <c r="S130" s="112">
        <v>49300996.990000002</v>
      </c>
      <c r="T130" s="112">
        <v>3799442.3279172266</v>
      </c>
      <c r="U130" s="112">
        <v>35061108.631456599</v>
      </c>
      <c r="V130" s="112">
        <v>8491101.9244900998</v>
      </c>
      <c r="W130" s="112">
        <v>3381985.3</v>
      </c>
      <c r="X130" s="150">
        <f t="shared" si="13"/>
        <v>1159348.7038639188</v>
      </c>
      <c r="Y130" s="150">
        <f t="shared" si="9"/>
        <v>82.229144184971901</v>
      </c>
      <c r="Z130" s="128">
        <f t="shared" si="11"/>
        <v>357689.33558943868</v>
      </c>
      <c r="AA130" s="128">
        <f t="shared" si="10"/>
        <v>25.369837264305175</v>
      </c>
    </row>
    <row r="131" spans="1:27" s="113" customFormat="1" ht="15" x14ac:dyDescent="0.2">
      <c r="A131" s="112">
        <v>410</v>
      </c>
      <c r="B131" s="112" t="s">
        <v>131</v>
      </c>
      <c r="C131" s="112">
        <v>13</v>
      </c>
      <c r="D131" s="112">
        <v>18775</v>
      </c>
      <c r="E131" s="112">
        <v>59781286.478124171</v>
      </c>
      <c r="F131" s="112">
        <v>30011005.039999999</v>
      </c>
      <c r="G131" s="112">
        <v>6172434</v>
      </c>
      <c r="H131" s="112">
        <v>2629073.6752286684</v>
      </c>
      <c r="I131" s="112">
        <v>21234214.924980529</v>
      </c>
      <c r="J131" s="112">
        <v>2718648.2973175347</v>
      </c>
      <c r="K131" s="112">
        <v>-3720568.2790627959</v>
      </c>
      <c r="L131" s="112">
        <v>-1171434</v>
      </c>
      <c r="M131" s="112">
        <v>495998.92</v>
      </c>
      <c r="N131" s="112">
        <v>177970.12284193267</v>
      </c>
      <c r="O131" s="112">
        <v>-1698573.4096396111</v>
      </c>
      <c r="P131" s="130">
        <f t="shared" si="14"/>
        <v>-2932517.1864579096</v>
      </c>
      <c r="Q131" s="130">
        <f t="shared" si="12"/>
        <v>-156.19265973144658</v>
      </c>
      <c r="R131" s="112">
        <v>131373030.05</v>
      </c>
      <c r="S131" s="112">
        <v>68023203.549999997</v>
      </c>
      <c r="T131" s="112">
        <v>3943029.842014181</v>
      </c>
      <c r="U131" s="112">
        <v>38792287.275181606</v>
      </c>
      <c r="V131" s="112">
        <v>9067059.4564590249</v>
      </c>
      <c r="W131" s="112">
        <v>5496998.9199999999</v>
      </c>
      <c r="X131" s="150">
        <f t="shared" si="13"/>
        <v>-6050451.0063451827</v>
      </c>
      <c r="Y131" s="150">
        <f t="shared" si="9"/>
        <v>-322.26103895313889</v>
      </c>
      <c r="Z131" s="128">
        <f t="shared" si="11"/>
        <v>3117933.819887273</v>
      </c>
      <c r="AA131" s="128">
        <f t="shared" si="10"/>
        <v>166.06837922169231</v>
      </c>
    </row>
    <row r="132" spans="1:27" s="113" customFormat="1" ht="15" x14ac:dyDescent="0.2">
      <c r="A132" s="112">
        <v>416</v>
      </c>
      <c r="B132" s="112" t="s">
        <v>132</v>
      </c>
      <c r="C132" s="112">
        <v>9</v>
      </c>
      <c r="D132" s="112">
        <v>2886</v>
      </c>
      <c r="E132" s="112">
        <v>7067094.9586021397</v>
      </c>
      <c r="F132" s="112">
        <v>4725315</v>
      </c>
      <c r="G132" s="112">
        <v>962897</v>
      </c>
      <c r="H132" s="112">
        <v>351373.61583839473</v>
      </c>
      <c r="I132" s="112">
        <v>2202624.2272827053</v>
      </c>
      <c r="J132" s="112">
        <v>522594.68104558275</v>
      </c>
      <c r="K132" s="112">
        <v>-428819.31141513976</v>
      </c>
      <c r="L132" s="112">
        <v>-621063</v>
      </c>
      <c r="M132" s="112">
        <v>-54214.55</v>
      </c>
      <c r="N132" s="112">
        <v>26159.17888436505</v>
      </c>
      <c r="O132" s="112">
        <v>-261096.29082396365</v>
      </c>
      <c r="P132" s="130">
        <f t="shared" si="14"/>
        <v>358675.5922098048</v>
      </c>
      <c r="Q132" s="130">
        <f t="shared" si="12"/>
        <v>124.28121698191434</v>
      </c>
      <c r="R132" s="112">
        <v>19004348.109999999</v>
      </c>
      <c r="S132" s="112">
        <v>10330113.76</v>
      </c>
      <c r="T132" s="112">
        <v>526982.81756090873</v>
      </c>
      <c r="U132" s="112">
        <v>6136241.2950158538</v>
      </c>
      <c r="V132" s="112">
        <v>1742923.8821898634</v>
      </c>
      <c r="W132" s="112">
        <v>287619.45</v>
      </c>
      <c r="X132" s="150">
        <f t="shared" si="13"/>
        <v>19533.094766624272</v>
      </c>
      <c r="Y132" s="150">
        <f t="shared" si="9"/>
        <v>6.7682241048594154</v>
      </c>
      <c r="Z132" s="128">
        <f t="shared" si="11"/>
        <v>339142.49744318053</v>
      </c>
      <c r="AA132" s="128">
        <f t="shared" si="10"/>
        <v>117.51299287705493</v>
      </c>
    </row>
    <row r="133" spans="1:27" s="113" customFormat="1" ht="15" x14ac:dyDescent="0.2">
      <c r="A133" s="112">
        <v>418</v>
      </c>
      <c r="B133" s="112" t="s">
        <v>133</v>
      </c>
      <c r="C133" s="112">
        <v>6</v>
      </c>
      <c r="D133" s="112">
        <v>24580</v>
      </c>
      <c r="E133" s="112">
        <v>73692757.172692522</v>
      </c>
      <c r="F133" s="112">
        <v>41715873.850000001</v>
      </c>
      <c r="G133" s="112">
        <v>6280878</v>
      </c>
      <c r="H133" s="112">
        <v>4480939.8368053995</v>
      </c>
      <c r="I133" s="112">
        <v>20746183.180091776</v>
      </c>
      <c r="J133" s="112">
        <v>2834189.2429537158</v>
      </c>
      <c r="K133" s="112">
        <v>84677.650722376566</v>
      </c>
      <c r="L133" s="112">
        <v>-2266907</v>
      </c>
      <c r="M133" s="112">
        <v>273764.49</v>
      </c>
      <c r="N133" s="112">
        <v>289000.03967292188</v>
      </c>
      <c r="O133" s="112">
        <v>-2223751.4998104735</v>
      </c>
      <c r="P133" s="130">
        <f t="shared" si="14"/>
        <v>-1477909.3822568208</v>
      </c>
      <c r="Q133" s="130">
        <f t="shared" si="12"/>
        <v>-60.126500498650152</v>
      </c>
      <c r="R133" s="112">
        <v>149427452.16</v>
      </c>
      <c r="S133" s="112">
        <v>103336889.3</v>
      </c>
      <c r="T133" s="112">
        <v>6720420.071627357</v>
      </c>
      <c r="U133" s="112">
        <v>24300484.652439509</v>
      </c>
      <c r="V133" s="112">
        <v>9452404.1237969939</v>
      </c>
      <c r="W133" s="112">
        <v>4287735.49</v>
      </c>
      <c r="X133" s="150">
        <f t="shared" si="13"/>
        <v>-1329518.522136122</v>
      </c>
      <c r="Y133" s="150">
        <f t="shared" si="9"/>
        <v>-54.089443536864195</v>
      </c>
      <c r="Z133" s="128">
        <f t="shared" si="11"/>
        <v>-148390.86012069881</v>
      </c>
      <c r="AA133" s="128">
        <f t="shared" si="10"/>
        <v>-6.0370569617859564</v>
      </c>
    </row>
    <row r="134" spans="1:27" s="113" customFormat="1" ht="15" x14ac:dyDescent="0.2">
      <c r="A134" s="112">
        <v>420</v>
      </c>
      <c r="B134" s="112" t="s">
        <v>134</v>
      </c>
      <c r="C134" s="112">
        <v>11</v>
      </c>
      <c r="D134" s="112">
        <v>9177</v>
      </c>
      <c r="E134" s="112">
        <v>23173276.300727107</v>
      </c>
      <c r="F134" s="112">
        <v>13756918.689999999</v>
      </c>
      <c r="G134" s="112">
        <v>2780353</v>
      </c>
      <c r="H134" s="112">
        <v>2428939.6603794866</v>
      </c>
      <c r="I134" s="112">
        <v>2997786.0921220947</v>
      </c>
      <c r="J134" s="112">
        <v>1722284.7525844411</v>
      </c>
      <c r="K134" s="112">
        <v>829059.81939336041</v>
      </c>
      <c r="L134" s="112">
        <v>-1186772</v>
      </c>
      <c r="M134" s="112">
        <v>798397.52</v>
      </c>
      <c r="N134" s="112">
        <v>88875.333780028857</v>
      </c>
      <c r="O134" s="112">
        <v>-830242.77924168902</v>
      </c>
      <c r="P134" s="130">
        <f t="shared" si="14"/>
        <v>212323.78829061612</v>
      </c>
      <c r="Q134" s="130">
        <f t="shared" si="12"/>
        <v>23.136513925097105</v>
      </c>
      <c r="R134" s="112">
        <v>67411979.590000004</v>
      </c>
      <c r="S134" s="112">
        <v>32181816.09</v>
      </c>
      <c r="T134" s="112">
        <v>3642873.0223754928</v>
      </c>
      <c r="U134" s="112">
        <v>24087620.327098124</v>
      </c>
      <c r="V134" s="112">
        <v>5744052.3910518959</v>
      </c>
      <c r="W134" s="112">
        <v>2391978.52</v>
      </c>
      <c r="X134" s="150">
        <f t="shared" si="13"/>
        <v>636360.76052550972</v>
      </c>
      <c r="Y134" s="150">
        <f t="shared" ref="Y134:Y197" si="15">X134/D134</f>
        <v>69.343005396699326</v>
      </c>
      <c r="Z134" s="128">
        <f t="shared" si="11"/>
        <v>-424036.97223489359</v>
      </c>
      <c r="AA134" s="128">
        <f t="shared" ref="AA134:AA197" si="16">Z134/D134</f>
        <v>-46.20649147160222</v>
      </c>
    </row>
    <row r="135" spans="1:27" s="113" customFormat="1" ht="15" x14ac:dyDescent="0.2">
      <c r="A135" s="112">
        <v>421</v>
      </c>
      <c r="B135" s="112" t="s">
        <v>135</v>
      </c>
      <c r="C135" s="112">
        <v>16</v>
      </c>
      <c r="D135" s="112">
        <v>695</v>
      </c>
      <c r="E135" s="112">
        <v>4174538.2999369721</v>
      </c>
      <c r="F135" s="112">
        <v>831512.87</v>
      </c>
      <c r="G135" s="112">
        <v>283470</v>
      </c>
      <c r="H135" s="112">
        <v>380291.40883356391</v>
      </c>
      <c r="I135" s="112">
        <v>801748.79818766192</v>
      </c>
      <c r="J135" s="112">
        <v>168347.76836910687</v>
      </c>
      <c r="K135" s="112">
        <v>339762.31164537999</v>
      </c>
      <c r="L135" s="112">
        <v>-188960</v>
      </c>
      <c r="M135" s="112">
        <v>4295</v>
      </c>
      <c r="N135" s="112">
        <v>5739.8277355903128</v>
      </c>
      <c r="O135" s="112">
        <v>-62876.618892118757</v>
      </c>
      <c r="P135" s="130">
        <f t="shared" si="14"/>
        <v>-1611206.9340577875</v>
      </c>
      <c r="Q135" s="130">
        <f t="shared" si="12"/>
        <v>-2318.2833583565289</v>
      </c>
      <c r="R135" s="112">
        <v>7082591</v>
      </c>
      <c r="S135" s="112">
        <v>1909784.01</v>
      </c>
      <c r="T135" s="112">
        <v>570353.12012012594</v>
      </c>
      <c r="U135" s="112">
        <v>2463674.7759963665</v>
      </c>
      <c r="V135" s="112">
        <v>561462.55720939999</v>
      </c>
      <c r="W135" s="112">
        <v>98805</v>
      </c>
      <c r="X135" s="150">
        <f t="shared" si="13"/>
        <v>-1478511.5366741065</v>
      </c>
      <c r="Y135" s="150">
        <f t="shared" si="15"/>
        <v>-2127.3547290274914</v>
      </c>
      <c r="Z135" s="128">
        <f t="shared" ref="Z135:Z198" si="17">P135-X135</f>
        <v>-132695.39738368103</v>
      </c>
      <c r="AA135" s="128">
        <f t="shared" si="16"/>
        <v>-190.92862932903745</v>
      </c>
    </row>
    <row r="136" spans="1:27" s="113" customFormat="1" ht="15" x14ac:dyDescent="0.2">
      <c r="A136" s="112">
        <v>422</v>
      </c>
      <c r="B136" s="112" t="s">
        <v>136</v>
      </c>
      <c r="C136" s="112">
        <v>12</v>
      </c>
      <c r="D136" s="112">
        <v>10372</v>
      </c>
      <c r="E136" s="112">
        <v>25149354.547202736</v>
      </c>
      <c r="F136" s="112">
        <v>13944154.18</v>
      </c>
      <c r="G136" s="112">
        <v>3411224</v>
      </c>
      <c r="H136" s="112">
        <v>3692333.5778573961</v>
      </c>
      <c r="I136" s="112">
        <v>3961043.5502648246</v>
      </c>
      <c r="J136" s="112">
        <v>2050201.4227373954</v>
      </c>
      <c r="K136" s="112">
        <v>-305531.87221812923</v>
      </c>
      <c r="L136" s="112">
        <v>-426638</v>
      </c>
      <c r="M136" s="112">
        <v>640540.06000000006</v>
      </c>
      <c r="N136" s="112">
        <v>92623.452546827262</v>
      </c>
      <c r="O136" s="112">
        <v>-938354.37575403706</v>
      </c>
      <c r="P136" s="130">
        <f t="shared" si="14"/>
        <v>972241.44823154062</v>
      </c>
      <c r="Q136" s="130">
        <f t="shared" ref="Q136:Q199" si="18">P136/D136</f>
        <v>93.737123817155862</v>
      </c>
      <c r="R136" s="112">
        <v>83462031.367047817</v>
      </c>
      <c r="S136" s="112">
        <v>32565857.5</v>
      </c>
      <c r="T136" s="112">
        <v>5537684.8588681761</v>
      </c>
      <c r="U136" s="112">
        <v>35943929.611101776</v>
      </c>
      <c r="V136" s="112">
        <v>6837698.7990755327</v>
      </c>
      <c r="W136" s="112">
        <v>3625126.06</v>
      </c>
      <c r="X136" s="150">
        <f t="shared" ref="X136:X199" si="19">S136+T136+U136+V136+W136-R136</f>
        <v>1048265.4619976729</v>
      </c>
      <c r="Y136" s="150">
        <f t="shared" si="15"/>
        <v>101.0668590433545</v>
      </c>
      <c r="Z136" s="128">
        <f t="shared" si="17"/>
        <v>-76024.013766132295</v>
      </c>
      <c r="AA136" s="128">
        <f t="shared" si="16"/>
        <v>-7.3297352261986397</v>
      </c>
    </row>
    <row r="137" spans="1:27" s="113" customFormat="1" ht="15" x14ac:dyDescent="0.2">
      <c r="A137" s="112">
        <v>423</v>
      </c>
      <c r="B137" s="112" t="s">
        <v>137</v>
      </c>
      <c r="C137" s="112">
        <v>2</v>
      </c>
      <c r="D137" s="112">
        <v>20497</v>
      </c>
      <c r="E137" s="112">
        <v>48956331.764559582</v>
      </c>
      <c r="F137" s="112">
        <v>30531662.07</v>
      </c>
      <c r="G137" s="112">
        <v>4675220</v>
      </c>
      <c r="H137" s="112">
        <v>3906806.26221393</v>
      </c>
      <c r="I137" s="112">
        <v>13444048.216048447</v>
      </c>
      <c r="J137" s="112">
        <v>2500431.4661001489</v>
      </c>
      <c r="K137" s="112">
        <v>2689870.2971305265</v>
      </c>
      <c r="L137" s="112">
        <v>-1650190</v>
      </c>
      <c r="M137" s="112">
        <v>-446437.38</v>
      </c>
      <c r="N137" s="112">
        <v>241471.29683675236</v>
      </c>
      <c r="O137" s="112">
        <v>-1854362.6725636809</v>
      </c>
      <c r="P137" s="130">
        <f t="shared" ref="P137:P200" si="20">SUM(F137:O137)-E137</f>
        <v>5082187.7912065387</v>
      </c>
      <c r="Q137" s="130">
        <f t="shared" si="18"/>
        <v>247.9478846273376</v>
      </c>
      <c r="R137" s="112">
        <v>112994505.28</v>
      </c>
      <c r="S137" s="112">
        <v>81937165.390000001</v>
      </c>
      <c r="T137" s="112">
        <v>5859346.5158550786</v>
      </c>
      <c r="U137" s="112">
        <v>20320996.241685383</v>
      </c>
      <c r="V137" s="112">
        <v>8339276.8355880678</v>
      </c>
      <c r="W137" s="112">
        <v>2578592.62</v>
      </c>
      <c r="X137" s="150">
        <f t="shared" si="19"/>
        <v>6040872.3231285214</v>
      </c>
      <c r="Y137" s="150">
        <f t="shared" si="15"/>
        <v>294.71982842018451</v>
      </c>
      <c r="Z137" s="128">
        <f t="shared" si="17"/>
        <v>-958684.53192198277</v>
      </c>
      <c r="AA137" s="128">
        <f t="shared" si="16"/>
        <v>-46.771943792846891</v>
      </c>
    </row>
    <row r="138" spans="1:27" s="113" customFormat="1" ht="15" x14ac:dyDescent="0.2">
      <c r="A138" s="112">
        <v>425</v>
      </c>
      <c r="B138" s="112" t="s">
        <v>138</v>
      </c>
      <c r="C138" s="112">
        <v>17</v>
      </c>
      <c r="D138" s="112">
        <v>10258</v>
      </c>
      <c r="E138" s="112">
        <v>38827291.935418755</v>
      </c>
      <c r="F138" s="112">
        <v>15977316.07</v>
      </c>
      <c r="G138" s="112">
        <v>1573560</v>
      </c>
      <c r="H138" s="112">
        <v>928144.24724939954</v>
      </c>
      <c r="I138" s="112">
        <v>21571078.876020968</v>
      </c>
      <c r="J138" s="112">
        <v>1201284.9136626851</v>
      </c>
      <c r="K138" s="112">
        <v>-657075.67096902849</v>
      </c>
      <c r="L138" s="112">
        <v>590543</v>
      </c>
      <c r="M138" s="112">
        <v>-122398.63</v>
      </c>
      <c r="N138" s="112">
        <v>94622.717480201856</v>
      </c>
      <c r="O138" s="112">
        <v>-928040.80085662473</v>
      </c>
      <c r="P138" s="130">
        <f t="shared" si="20"/>
        <v>1401742.7871688455</v>
      </c>
      <c r="Q138" s="130">
        <f t="shared" si="18"/>
        <v>136.64874119407736</v>
      </c>
      <c r="R138" s="112">
        <v>68713375.964279994</v>
      </c>
      <c r="S138" s="112">
        <v>36422282.200000003</v>
      </c>
      <c r="T138" s="112">
        <v>1392011.3761284614</v>
      </c>
      <c r="U138" s="112">
        <v>24643640.897452414</v>
      </c>
      <c r="V138" s="112">
        <v>4006447.5228641997</v>
      </c>
      <c r="W138" s="112">
        <v>2041704.37</v>
      </c>
      <c r="X138" s="150">
        <f t="shared" si="19"/>
        <v>-207289.59783491492</v>
      </c>
      <c r="Y138" s="150">
        <f t="shared" si="15"/>
        <v>-20.207603610344602</v>
      </c>
      <c r="Z138" s="128">
        <f t="shared" si="17"/>
        <v>1609032.3850037605</v>
      </c>
      <c r="AA138" s="128">
        <f t="shared" si="16"/>
        <v>156.85634480442195</v>
      </c>
    </row>
    <row r="139" spans="1:27" s="113" customFormat="1" ht="15" x14ac:dyDescent="0.2">
      <c r="A139" s="112">
        <v>426</v>
      </c>
      <c r="B139" s="112" t="s">
        <v>139</v>
      </c>
      <c r="C139" s="112">
        <v>12</v>
      </c>
      <c r="D139" s="112">
        <v>11962</v>
      </c>
      <c r="E139" s="112">
        <v>32859091.472484812</v>
      </c>
      <c r="F139" s="112">
        <v>18086924.07</v>
      </c>
      <c r="G139" s="112">
        <v>2932754</v>
      </c>
      <c r="H139" s="112">
        <v>1416857.8530756235</v>
      </c>
      <c r="I139" s="112">
        <v>10923939.823208392</v>
      </c>
      <c r="J139" s="112">
        <v>2103553.7127240766</v>
      </c>
      <c r="K139" s="112">
        <v>-1691326.9640594404</v>
      </c>
      <c r="L139" s="112">
        <v>-2732252</v>
      </c>
      <c r="M139" s="112">
        <v>79778.69</v>
      </c>
      <c r="N139" s="112">
        <v>104339.81426711736</v>
      </c>
      <c r="O139" s="112">
        <v>-1082201.6045863663</v>
      </c>
      <c r="P139" s="130">
        <f t="shared" si="20"/>
        <v>-2716724.0778554119</v>
      </c>
      <c r="Q139" s="130">
        <f t="shared" si="18"/>
        <v>-227.11286389027018</v>
      </c>
      <c r="R139" s="112">
        <v>81207839.6504962</v>
      </c>
      <c r="S139" s="112">
        <v>40434833.490000002</v>
      </c>
      <c r="T139" s="112">
        <v>2124973.8450495927</v>
      </c>
      <c r="U139" s="112">
        <v>27332922.629205883</v>
      </c>
      <c r="V139" s="112">
        <v>7015635.8959500305</v>
      </c>
      <c r="W139" s="112">
        <v>280280.69</v>
      </c>
      <c r="X139" s="150">
        <f t="shared" si="19"/>
        <v>-4019193.1002906859</v>
      </c>
      <c r="Y139" s="150">
        <f t="shared" si="15"/>
        <v>-335.99674805974638</v>
      </c>
      <c r="Z139" s="128">
        <f t="shared" si="17"/>
        <v>1302469.022435274</v>
      </c>
      <c r="AA139" s="128">
        <f t="shared" si="16"/>
        <v>108.88388416947618</v>
      </c>
    </row>
    <row r="140" spans="1:27" s="113" customFormat="1" ht="15" x14ac:dyDescent="0.2">
      <c r="A140" s="112">
        <v>430</v>
      </c>
      <c r="B140" s="112" t="s">
        <v>140</v>
      </c>
      <c r="C140" s="112">
        <v>2</v>
      </c>
      <c r="D140" s="112">
        <v>15392</v>
      </c>
      <c r="E140" s="112">
        <v>38813663.392699167</v>
      </c>
      <c r="F140" s="112">
        <v>21994740.07</v>
      </c>
      <c r="G140" s="112">
        <v>4332257</v>
      </c>
      <c r="H140" s="112">
        <v>3604735.6335781575</v>
      </c>
      <c r="I140" s="112">
        <v>7391699.3494977131</v>
      </c>
      <c r="J140" s="112">
        <v>3074547.2846662533</v>
      </c>
      <c r="K140" s="112">
        <v>1259219.1591275069</v>
      </c>
      <c r="L140" s="112">
        <v>-1730805</v>
      </c>
      <c r="M140" s="112">
        <v>191855.56</v>
      </c>
      <c r="N140" s="112">
        <v>139293.93394490698</v>
      </c>
      <c r="O140" s="112">
        <v>-1392513.5510611394</v>
      </c>
      <c r="P140" s="130">
        <f t="shared" si="20"/>
        <v>51366.047054231167</v>
      </c>
      <c r="Q140" s="130">
        <f t="shared" si="18"/>
        <v>3.3371912067457878</v>
      </c>
      <c r="R140" s="112">
        <v>108965531.75762999</v>
      </c>
      <c r="S140" s="112">
        <v>50973024.630000003</v>
      </c>
      <c r="T140" s="112">
        <v>5406307.2897849921</v>
      </c>
      <c r="U140" s="112">
        <v>40251589.121175207</v>
      </c>
      <c r="V140" s="112">
        <v>10254030.673724752</v>
      </c>
      <c r="W140" s="112">
        <v>2793307.56</v>
      </c>
      <c r="X140" s="150">
        <f t="shared" si="19"/>
        <v>712727.51705496013</v>
      </c>
      <c r="Y140" s="150">
        <f t="shared" si="15"/>
        <v>46.305062178726622</v>
      </c>
      <c r="Z140" s="128">
        <f t="shared" si="17"/>
        <v>-661361.47000072896</v>
      </c>
      <c r="AA140" s="128">
        <f t="shared" si="16"/>
        <v>-42.96787097198083</v>
      </c>
    </row>
    <row r="141" spans="1:27" s="113" customFormat="1" ht="15" x14ac:dyDescent="0.2">
      <c r="A141" s="112">
        <v>433</v>
      </c>
      <c r="B141" s="112" t="s">
        <v>141</v>
      </c>
      <c r="C141" s="112">
        <v>5</v>
      </c>
      <c r="D141" s="112">
        <v>7749</v>
      </c>
      <c r="E141" s="112">
        <v>21784673.626271181</v>
      </c>
      <c r="F141" s="112">
        <v>12688031.01</v>
      </c>
      <c r="G141" s="112">
        <v>2131769</v>
      </c>
      <c r="H141" s="112">
        <v>1667574.871215493</v>
      </c>
      <c r="I141" s="112">
        <v>4679255.410982375</v>
      </c>
      <c r="J141" s="112">
        <v>1470353.0501399366</v>
      </c>
      <c r="K141" s="112">
        <v>54240.252231333303</v>
      </c>
      <c r="L141" s="112">
        <v>-633271</v>
      </c>
      <c r="M141" s="112">
        <v>-202976.93</v>
      </c>
      <c r="N141" s="112">
        <v>75655.632292440117</v>
      </c>
      <c r="O141" s="112">
        <v>-701051.68315831409</v>
      </c>
      <c r="P141" s="130">
        <f t="shared" si="20"/>
        <v>-555094.01256791875</v>
      </c>
      <c r="Q141" s="130">
        <f t="shared" si="18"/>
        <v>-71.634277012249157</v>
      </c>
      <c r="R141" s="112">
        <v>52138701.210000001</v>
      </c>
      <c r="S141" s="112">
        <v>28572278.030000001</v>
      </c>
      <c r="T141" s="112">
        <v>2500993.9976002173</v>
      </c>
      <c r="U141" s="112">
        <v>14444019.427632414</v>
      </c>
      <c r="V141" s="112">
        <v>4903826.1185748177</v>
      </c>
      <c r="W141" s="112">
        <v>1295521.07</v>
      </c>
      <c r="X141" s="150">
        <f t="shared" si="19"/>
        <v>-422062.566192545</v>
      </c>
      <c r="Y141" s="150">
        <f t="shared" si="15"/>
        <v>-54.466713923415277</v>
      </c>
      <c r="Z141" s="128">
        <f t="shared" si="17"/>
        <v>-133031.44637537375</v>
      </c>
      <c r="AA141" s="128">
        <f t="shared" si="16"/>
        <v>-17.16756308883388</v>
      </c>
    </row>
    <row r="142" spans="1:27" s="113" customFormat="1" ht="15" x14ac:dyDescent="0.2">
      <c r="A142" s="112">
        <v>434</v>
      </c>
      <c r="B142" s="112" t="s">
        <v>142</v>
      </c>
      <c r="C142" s="112">
        <v>34</v>
      </c>
      <c r="D142" s="112">
        <v>14568</v>
      </c>
      <c r="E142" s="112">
        <v>42931225.971840404</v>
      </c>
      <c r="F142" s="112">
        <v>21412386.390000001</v>
      </c>
      <c r="G142" s="112">
        <v>8543603</v>
      </c>
      <c r="H142" s="112">
        <v>5122679.762808024</v>
      </c>
      <c r="I142" s="112">
        <v>6179800.2356202882</v>
      </c>
      <c r="J142" s="112">
        <v>2599741.4787412304</v>
      </c>
      <c r="K142" s="112">
        <v>2251629.3192710155</v>
      </c>
      <c r="L142" s="112">
        <v>-866843</v>
      </c>
      <c r="M142" s="112">
        <v>596112.12</v>
      </c>
      <c r="N142" s="112">
        <v>155309.59099153921</v>
      </c>
      <c r="O142" s="112">
        <v>-1317966.3079430016</v>
      </c>
      <c r="P142" s="130">
        <f t="shared" si="20"/>
        <v>1745226.6176486909</v>
      </c>
      <c r="Q142" s="130">
        <f t="shared" si="18"/>
        <v>119.79864206814189</v>
      </c>
      <c r="R142" s="112">
        <v>102223405.84</v>
      </c>
      <c r="S142" s="112">
        <v>53171022.579999998</v>
      </c>
      <c r="T142" s="112">
        <v>7682888.2226274358</v>
      </c>
      <c r="U142" s="112">
        <v>27540313.568221591</v>
      </c>
      <c r="V142" s="112">
        <v>8670489.1480180528</v>
      </c>
      <c r="W142" s="112">
        <v>8272872.1200000001</v>
      </c>
      <c r="X142" s="150">
        <f t="shared" si="19"/>
        <v>3114179.7988670766</v>
      </c>
      <c r="Y142" s="150">
        <f t="shared" si="15"/>
        <v>213.76851996616398</v>
      </c>
      <c r="Z142" s="128">
        <f t="shared" si="17"/>
        <v>-1368953.1812183857</v>
      </c>
      <c r="AA142" s="128">
        <f t="shared" si="16"/>
        <v>-93.969877898022077</v>
      </c>
    </row>
    <row r="143" spans="1:27" s="113" customFormat="1" ht="15" x14ac:dyDescent="0.2">
      <c r="A143" s="112">
        <v>435</v>
      </c>
      <c r="B143" s="112" t="s">
        <v>143</v>
      </c>
      <c r="C143" s="112">
        <v>13</v>
      </c>
      <c r="D143" s="112">
        <v>692</v>
      </c>
      <c r="E143" s="112">
        <v>2468081.5227252613</v>
      </c>
      <c r="F143" s="112">
        <v>707676.19</v>
      </c>
      <c r="G143" s="112">
        <v>624087</v>
      </c>
      <c r="H143" s="112">
        <v>261095.86335674798</v>
      </c>
      <c r="I143" s="112">
        <v>141997.26427714105</v>
      </c>
      <c r="J143" s="112">
        <v>150592.9042023865</v>
      </c>
      <c r="K143" s="112">
        <v>386413.02982456074</v>
      </c>
      <c r="L143" s="112">
        <v>-182564</v>
      </c>
      <c r="M143" s="112">
        <v>7901.67</v>
      </c>
      <c r="N143" s="112">
        <v>6807.0314010098355</v>
      </c>
      <c r="O143" s="112">
        <v>-62605.209026397381</v>
      </c>
      <c r="P143" s="130">
        <f t="shared" si="20"/>
        <v>-426679.7786898131</v>
      </c>
      <c r="Q143" s="130">
        <f t="shared" si="18"/>
        <v>-616.58927556331378</v>
      </c>
      <c r="R143" s="112">
        <v>5637198.5100000007</v>
      </c>
      <c r="S143" s="112">
        <v>2081339.35</v>
      </c>
      <c r="T143" s="112">
        <v>391586.12805043237</v>
      </c>
      <c r="U143" s="112">
        <v>2194604.5697020716</v>
      </c>
      <c r="V143" s="112">
        <v>502247.68590741896</v>
      </c>
      <c r="W143" s="112">
        <v>449424.67</v>
      </c>
      <c r="X143" s="150">
        <f t="shared" si="19"/>
        <v>-17996.106340077706</v>
      </c>
      <c r="Y143" s="150">
        <f t="shared" si="15"/>
        <v>-26.005934017453331</v>
      </c>
      <c r="Z143" s="128">
        <f t="shared" si="17"/>
        <v>-408683.6723497354</v>
      </c>
      <c r="AA143" s="128">
        <f t="shared" si="16"/>
        <v>-590.58334154586043</v>
      </c>
    </row>
    <row r="144" spans="1:27" s="113" customFormat="1" ht="15" x14ac:dyDescent="0.2">
      <c r="A144" s="112">
        <v>436</v>
      </c>
      <c r="B144" s="112" t="s">
        <v>144</v>
      </c>
      <c r="C144" s="112">
        <v>17</v>
      </c>
      <c r="D144" s="112">
        <v>1988</v>
      </c>
      <c r="E144" s="112">
        <v>7181168.5872770818</v>
      </c>
      <c r="F144" s="112">
        <v>2574056.2999999998</v>
      </c>
      <c r="G144" s="112">
        <v>311884</v>
      </c>
      <c r="H144" s="112">
        <v>174175.44732254447</v>
      </c>
      <c r="I144" s="112">
        <v>3827029.7480982337</v>
      </c>
      <c r="J144" s="112">
        <v>323735.25570308452</v>
      </c>
      <c r="K144" s="112">
        <v>-94109.18860701831</v>
      </c>
      <c r="L144" s="112">
        <v>-336778</v>
      </c>
      <c r="M144" s="112">
        <v>-48262.87</v>
      </c>
      <c r="N144" s="112">
        <v>15724.473668169398</v>
      </c>
      <c r="O144" s="112">
        <v>-179854.27101803178</v>
      </c>
      <c r="P144" s="130">
        <f t="shared" si="20"/>
        <v>-613567.69211010076</v>
      </c>
      <c r="Q144" s="130">
        <f t="shared" si="18"/>
        <v>-308.63566001514124</v>
      </c>
      <c r="R144" s="112">
        <v>14392288.042719999</v>
      </c>
      <c r="S144" s="112">
        <v>5961652.5300000003</v>
      </c>
      <c r="T144" s="112">
        <v>261224.70169240425</v>
      </c>
      <c r="U144" s="112">
        <v>6320459.1541309021</v>
      </c>
      <c r="V144" s="112">
        <v>1079700.8257773151</v>
      </c>
      <c r="W144" s="112">
        <v>-73156.87</v>
      </c>
      <c r="X144" s="150">
        <f t="shared" si="19"/>
        <v>-842407.70111937821</v>
      </c>
      <c r="Y144" s="150">
        <f t="shared" si="15"/>
        <v>-423.74632853087434</v>
      </c>
      <c r="Z144" s="128">
        <f t="shared" si="17"/>
        <v>228840.00900927745</v>
      </c>
      <c r="AA144" s="128">
        <f t="shared" si="16"/>
        <v>115.11066851573312</v>
      </c>
    </row>
    <row r="145" spans="1:27" s="113" customFormat="1" ht="15" x14ac:dyDescent="0.2">
      <c r="A145" s="112">
        <v>440</v>
      </c>
      <c r="B145" s="112" t="s">
        <v>145</v>
      </c>
      <c r="C145" s="112">
        <v>15</v>
      </c>
      <c r="D145" s="112">
        <v>5732</v>
      </c>
      <c r="E145" s="112">
        <v>16968490.00233002</v>
      </c>
      <c r="F145" s="112">
        <v>6934424.2199999997</v>
      </c>
      <c r="G145" s="112">
        <v>1439572</v>
      </c>
      <c r="H145" s="112">
        <v>420291.73120000015</v>
      </c>
      <c r="I145" s="112">
        <v>12217892.325259862</v>
      </c>
      <c r="J145" s="112">
        <v>753119.01954361494</v>
      </c>
      <c r="K145" s="112">
        <v>-1089533.1974780145</v>
      </c>
      <c r="L145" s="112">
        <v>-1244698</v>
      </c>
      <c r="M145" s="112">
        <v>699041.73</v>
      </c>
      <c r="N145" s="112">
        <v>48671.119884340536</v>
      </c>
      <c r="O145" s="112">
        <v>-518573.78343830898</v>
      </c>
      <c r="P145" s="130">
        <f t="shared" si="20"/>
        <v>2691717.1626414731</v>
      </c>
      <c r="Q145" s="130">
        <f t="shared" si="18"/>
        <v>469.59475970716557</v>
      </c>
      <c r="R145" s="112">
        <v>35327926.060000002</v>
      </c>
      <c r="S145" s="112">
        <v>17479254.969999999</v>
      </c>
      <c r="T145" s="112">
        <v>630344.76899140654</v>
      </c>
      <c r="U145" s="112">
        <v>15254212.077365723</v>
      </c>
      <c r="V145" s="112">
        <v>2511753.7030184357</v>
      </c>
      <c r="W145" s="112">
        <v>893915.73</v>
      </c>
      <c r="X145" s="150">
        <f t="shared" si="19"/>
        <v>1441555.189375557</v>
      </c>
      <c r="Y145" s="150">
        <f t="shared" si="15"/>
        <v>251.49253129371198</v>
      </c>
      <c r="Z145" s="128">
        <f t="shared" si="17"/>
        <v>1250161.9732659161</v>
      </c>
      <c r="AA145" s="128">
        <f t="shared" si="16"/>
        <v>218.10222841345362</v>
      </c>
    </row>
    <row r="146" spans="1:27" s="113" customFormat="1" ht="15" x14ac:dyDescent="0.2">
      <c r="A146" s="112">
        <v>441</v>
      </c>
      <c r="B146" s="112" t="s">
        <v>146</v>
      </c>
      <c r="C146" s="112">
        <v>9</v>
      </c>
      <c r="D146" s="112">
        <v>4421</v>
      </c>
      <c r="E146" s="112">
        <v>11958136.922585469</v>
      </c>
      <c r="F146" s="112">
        <v>6230712.4699999997</v>
      </c>
      <c r="G146" s="112">
        <v>1654281</v>
      </c>
      <c r="H146" s="112">
        <v>1503263.8094306896</v>
      </c>
      <c r="I146" s="112">
        <v>1076224.7995170408</v>
      </c>
      <c r="J146" s="112">
        <v>903950.5741007952</v>
      </c>
      <c r="K146" s="112">
        <v>-771732.8070408972</v>
      </c>
      <c r="L146" s="112">
        <v>-422447</v>
      </c>
      <c r="M146" s="112">
        <v>397867.69</v>
      </c>
      <c r="N146" s="112">
        <v>40862.809742555291</v>
      </c>
      <c r="O146" s="112">
        <v>-399967.67211806768</v>
      </c>
      <c r="P146" s="130">
        <f t="shared" si="20"/>
        <v>-1745121.2489533518</v>
      </c>
      <c r="Q146" s="130">
        <f t="shared" si="18"/>
        <v>-394.73450553118113</v>
      </c>
      <c r="R146" s="112">
        <v>34729081.810000002</v>
      </c>
      <c r="S146" s="112">
        <v>14508889.84</v>
      </c>
      <c r="T146" s="112">
        <v>2254563.6955151437</v>
      </c>
      <c r="U146" s="112">
        <v>11299341.010956787</v>
      </c>
      <c r="V146" s="112">
        <v>3014797.3201091406</v>
      </c>
      <c r="W146" s="112">
        <v>1629701.69</v>
      </c>
      <c r="X146" s="150">
        <f t="shared" si="19"/>
        <v>-2021788.2534189299</v>
      </c>
      <c r="Y146" s="150">
        <f t="shared" si="15"/>
        <v>-457.31469201966297</v>
      </c>
      <c r="Z146" s="128">
        <f t="shared" si="17"/>
        <v>276667.00446557812</v>
      </c>
      <c r="AA146" s="128">
        <f t="shared" si="16"/>
        <v>62.580186488481822</v>
      </c>
    </row>
    <row r="147" spans="1:27" s="113" customFormat="1" ht="15" x14ac:dyDescent="0.2">
      <c r="A147" s="112">
        <v>444</v>
      </c>
      <c r="B147" s="112" t="s">
        <v>147</v>
      </c>
      <c r="C147" s="112">
        <v>33</v>
      </c>
      <c r="D147" s="112">
        <v>45811</v>
      </c>
      <c r="E147" s="112">
        <v>117487099.33062854</v>
      </c>
      <c r="F147" s="112">
        <v>75989520.709999993</v>
      </c>
      <c r="G147" s="112">
        <v>14215039</v>
      </c>
      <c r="H147" s="112">
        <v>8152429.4999209652</v>
      </c>
      <c r="I147" s="112">
        <v>19979054.915244233</v>
      </c>
      <c r="J147" s="112">
        <v>7119001.3747097366</v>
      </c>
      <c r="K147" s="112">
        <v>2472289.9995596763</v>
      </c>
      <c r="L147" s="112">
        <v>-575417</v>
      </c>
      <c r="M147" s="112">
        <v>50347.6</v>
      </c>
      <c r="N147" s="112">
        <v>521829.67997644481</v>
      </c>
      <c r="O147" s="112">
        <v>-4144519.1195206512</v>
      </c>
      <c r="P147" s="130">
        <f t="shared" si="20"/>
        <v>6292477.3292618543</v>
      </c>
      <c r="Q147" s="130">
        <f t="shared" si="18"/>
        <v>137.35734494470441</v>
      </c>
      <c r="R147" s="112">
        <v>293113823.75999999</v>
      </c>
      <c r="S147" s="112">
        <v>187224094.27000001</v>
      </c>
      <c r="T147" s="112">
        <v>12226843.662077755</v>
      </c>
      <c r="U147" s="112">
        <v>66756953.542353585</v>
      </c>
      <c r="V147" s="112">
        <v>23742831.611869782</v>
      </c>
      <c r="W147" s="112">
        <v>13689969.6</v>
      </c>
      <c r="X147" s="150">
        <f t="shared" si="19"/>
        <v>10526868.926301122</v>
      </c>
      <c r="Y147" s="150">
        <f t="shared" si="15"/>
        <v>229.78911017661963</v>
      </c>
      <c r="Z147" s="128">
        <f t="shared" si="17"/>
        <v>-4234391.5970392674</v>
      </c>
      <c r="AA147" s="128">
        <f t="shared" si="16"/>
        <v>-92.431765231915207</v>
      </c>
    </row>
    <row r="148" spans="1:27" s="113" customFormat="1" ht="15" x14ac:dyDescent="0.2">
      <c r="A148" s="112">
        <v>445</v>
      </c>
      <c r="B148" s="112" t="s">
        <v>148</v>
      </c>
      <c r="C148" s="112">
        <v>2</v>
      </c>
      <c r="D148" s="112">
        <v>14991</v>
      </c>
      <c r="E148" s="112">
        <v>44685880.685363978</v>
      </c>
      <c r="F148" s="112">
        <v>25559195</v>
      </c>
      <c r="G148" s="112">
        <v>9963346</v>
      </c>
      <c r="H148" s="112">
        <v>2427101.5313015021</v>
      </c>
      <c r="I148" s="112">
        <v>12019173.317575591</v>
      </c>
      <c r="J148" s="112">
        <v>2172749.395259141</v>
      </c>
      <c r="K148" s="112">
        <v>-4501784.1890666699</v>
      </c>
      <c r="L148" s="112">
        <v>-292032</v>
      </c>
      <c r="M148" s="112">
        <v>-481235.37</v>
      </c>
      <c r="N148" s="112">
        <v>176042.20857053593</v>
      </c>
      <c r="O148" s="112">
        <v>-1356235.0990097155</v>
      </c>
      <c r="P148" s="130">
        <f t="shared" si="20"/>
        <v>1000440.1092664003</v>
      </c>
      <c r="Q148" s="130">
        <f t="shared" si="18"/>
        <v>66.736048913774951</v>
      </c>
      <c r="R148" s="112">
        <v>111726760.53968</v>
      </c>
      <c r="S148" s="112">
        <v>63246322.710000001</v>
      </c>
      <c r="T148" s="112">
        <v>3640116.2347372249</v>
      </c>
      <c r="U148" s="112">
        <v>28377477.758460645</v>
      </c>
      <c r="V148" s="112">
        <v>7246412.8479723809</v>
      </c>
      <c r="W148" s="112">
        <v>9190078.6300000008</v>
      </c>
      <c r="X148" s="150">
        <f t="shared" si="19"/>
        <v>-26352.358509764075</v>
      </c>
      <c r="Y148" s="150">
        <f t="shared" si="15"/>
        <v>-1.757878627827635</v>
      </c>
      <c r="Z148" s="128">
        <f t="shared" si="17"/>
        <v>1026792.4677761644</v>
      </c>
      <c r="AA148" s="128">
        <f t="shared" si="16"/>
        <v>68.493927541602588</v>
      </c>
    </row>
    <row r="149" spans="1:27" s="113" customFormat="1" ht="15" x14ac:dyDescent="0.2">
      <c r="A149" s="112">
        <v>475</v>
      </c>
      <c r="B149" s="112" t="s">
        <v>149</v>
      </c>
      <c r="C149" s="112">
        <v>15</v>
      </c>
      <c r="D149" s="112">
        <v>5479</v>
      </c>
      <c r="E149" s="112">
        <v>16629643.600551352</v>
      </c>
      <c r="F149" s="112">
        <v>8760454.8800000008</v>
      </c>
      <c r="G149" s="112">
        <v>2084200</v>
      </c>
      <c r="H149" s="112">
        <v>1203541.0795269141</v>
      </c>
      <c r="I149" s="112">
        <v>6588617.2126064654</v>
      </c>
      <c r="J149" s="112">
        <v>1117749.6629083124</v>
      </c>
      <c r="K149" s="112">
        <v>-1369632.3485998025</v>
      </c>
      <c r="L149" s="112">
        <v>-19113</v>
      </c>
      <c r="M149" s="112">
        <v>-80632.39</v>
      </c>
      <c r="N149" s="112">
        <v>51682.428915456818</v>
      </c>
      <c r="O149" s="112">
        <v>-495684.88476247294</v>
      </c>
      <c r="P149" s="130">
        <f t="shared" si="20"/>
        <v>1211539.0400435179</v>
      </c>
      <c r="Q149" s="130">
        <f t="shared" si="18"/>
        <v>221.12411754763971</v>
      </c>
      <c r="R149" s="112">
        <v>42633645.170000002</v>
      </c>
      <c r="S149" s="112">
        <v>19579244.539999999</v>
      </c>
      <c r="T149" s="112">
        <v>1805045.798973978</v>
      </c>
      <c r="U149" s="112">
        <v>15681405.174741337</v>
      </c>
      <c r="V149" s="112">
        <v>3727846.1730509689</v>
      </c>
      <c r="W149" s="112">
        <v>1984454.61</v>
      </c>
      <c r="X149" s="150">
        <f t="shared" si="19"/>
        <v>144351.12676627934</v>
      </c>
      <c r="Y149" s="150">
        <f t="shared" si="15"/>
        <v>26.346254200817548</v>
      </c>
      <c r="Z149" s="128">
        <f t="shared" si="17"/>
        <v>1067187.9132772386</v>
      </c>
      <c r="AA149" s="128">
        <f t="shared" si="16"/>
        <v>194.77786334682216</v>
      </c>
    </row>
    <row r="150" spans="1:27" s="113" customFormat="1" ht="15" x14ac:dyDescent="0.2">
      <c r="A150" s="112">
        <v>480</v>
      </c>
      <c r="B150" s="112" t="s">
        <v>150</v>
      </c>
      <c r="C150" s="112">
        <v>2</v>
      </c>
      <c r="D150" s="112">
        <v>1978</v>
      </c>
      <c r="E150" s="112">
        <v>5027990.0732818237</v>
      </c>
      <c r="F150" s="112">
        <v>2679770.27</v>
      </c>
      <c r="G150" s="112">
        <v>544696</v>
      </c>
      <c r="H150" s="112">
        <v>278899.37911826279</v>
      </c>
      <c r="I150" s="112">
        <v>1348466.0133018647</v>
      </c>
      <c r="J150" s="112">
        <v>411394.23761871096</v>
      </c>
      <c r="K150" s="112">
        <v>111571.41106488983</v>
      </c>
      <c r="L150" s="112">
        <v>-475710</v>
      </c>
      <c r="M150" s="112">
        <v>24698.880000000001</v>
      </c>
      <c r="N150" s="112">
        <v>16975.953174492839</v>
      </c>
      <c r="O150" s="112">
        <v>-178949.5714656272</v>
      </c>
      <c r="P150" s="130">
        <f t="shared" si="20"/>
        <v>-266177.50046922918</v>
      </c>
      <c r="Q150" s="130">
        <f t="shared" si="18"/>
        <v>-134.56900933732516</v>
      </c>
      <c r="R150" s="112">
        <v>12821849.3519</v>
      </c>
      <c r="S150" s="112">
        <v>6291567.7699999996</v>
      </c>
      <c r="T150" s="112">
        <v>418287.46951600275</v>
      </c>
      <c r="U150" s="112">
        <v>4345774.235937125</v>
      </c>
      <c r="V150" s="112">
        <v>1372055.3762742963</v>
      </c>
      <c r="W150" s="112">
        <v>93684.88</v>
      </c>
      <c r="X150" s="150">
        <f t="shared" si="19"/>
        <v>-300479.62017257512</v>
      </c>
      <c r="Y150" s="150">
        <f t="shared" si="15"/>
        <v>-151.91082920757083</v>
      </c>
      <c r="Z150" s="128">
        <f t="shared" si="17"/>
        <v>34302.119703345932</v>
      </c>
      <c r="AA150" s="128">
        <f t="shared" si="16"/>
        <v>17.341819870245669</v>
      </c>
    </row>
    <row r="151" spans="1:27" s="113" customFormat="1" ht="15" x14ac:dyDescent="0.2">
      <c r="A151" s="112">
        <v>481</v>
      </c>
      <c r="B151" s="112" t="s">
        <v>151</v>
      </c>
      <c r="C151" s="112">
        <v>2</v>
      </c>
      <c r="D151" s="112">
        <v>9642</v>
      </c>
      <c r="E151" s="112">
        <v>25727446.159298442</v>
      </c>
      <c r="F151" s="112">
        <v>17218896</v>
      </c>
      <c r="G151" s="112">
        <v>2150799</v>
      </c>
      <c r="H151" s="112">
        <v>1676509.0083081736</v>
      </c>
      <c r="I151" s="112">
        <v>6703593.9938688232</v>
      </c>
      <c r="J151" s="112">
        <v>1285401.1698365146</v>
      </c>
      <c r="K151" s="112">
        <v>327377.96851019998</v>
      </c>
      <c r="L151" s="112">
        <v>-1856027</v>
      </c>
      <c r="M151" s="112">
        <v>-131258.67000000001</v>
      </c>
      <c r="N151" s="112">
        <v>114104.46479798971</v>
      </c>
      <c r="O151" s="112">
        <v>-872311.30842850229</v>
      </c>
      <c r="P151" s="130">
        <f t="shared" si="20"/>
        <v>889638.46759475023</v>
      </c>
      <c r="Q151" s="130">
        <f t="shared" si="18"/>
        <v>92.267005558468185</v>
      </c>
      <c r="R151" s="112">
        <v>55849212.490000002</v>
      </c>
      <c r="S151" s="112">
        <v>41594737.32</v>
      </c>
      <c r="T151" s="112">
        <v>2514393.2299994468</v>
      </c>
      <c r="U151" s="112">
        <v>8264387.6836951235</v>
      </c>
      <c r="V151" s="112">
        <v>4286986.6042655669</v>
      </c>
      <c r="W151" s="112">
        <v>163513.32999999999</v>
      </c>
      <c r="X151" s="150">
        <f t="shared" si="19"/>
        <v>974805.67796013504</v>
      </c>
      <c r="Y151" s="150">
        <f t="shared" si="15"/>
        <v>101.09994585771987</v>
      </c>
      <c r="Z151" s="128">
        <f t="shared" si="17"/>
        <v>-85167.210365384817</v>
      </c>
      <c r="AA151" s="128">
        <f t="shared" si="16"/>
        <v>-8.8329402992516926</v>
      </c>
    </row>
    <row r="152" spans="1:27" s="113" customFormat="1" ht="15" x14ac:dyDescent="0.2">
      <c r="A152" s="112">
        <v>483</v>
      </c>
      <c r="B152" s="112" t="s">
        <v>152</v>
      </c>
      <c r="C152" s="112">
        <v>17</v>
      </c>
      <c r="D152" s="112">
        <v>1067</v>
      </c>
      <c r="E152" s="112">
        <v>3958491.075240341</v>
      </c>
      <c r="F152" s="112">
        <v>1238927.06</v>
      </c>
      <c r="G152" s="112">
        <v>339965</v>
      </c>
      <c r="H152" s="112">
        <v>129468.14358604669</v>
      </c>
      <c r="I152" s="112">
        <v>2083395.7286402744</v>
      </c>
      <c r="J152" s="112">
        <v>230951.94149333844</v>
      </c>
      <c r="K152" s="112">
        <v>-212166.39532572494</v>
      </c>
      <c r="L152" s="112">
        <v>-197264</v>
      </c>
      <c r="M152" s="112">
        <v>19861.55</v>
      </c>
      <c r="N152" s="112">
        <v>6031.0174328093581</v>
      </c>
      <c r="O152" s="112">
        <v>-96531.44224156937</v>
      </c>
      <c r="P152" s="130">
        <f t="shared" si="20"/>
        <v>-415852.47165516671</v>
      </c>
      <c r="Q152" s="130">
        <f t="shared" si="18"/>
        <v>-389.73989845845051</v>
      </c>
      <c r="R152" s="112">
        <v>8489293.8720399998</v>
      </c>
      <c r="S152" s="112">
        <v>2506898.7799999998</v>
      </c>
      <c r="T152" s="112">
        <v>194173.62037431591</v>
      </c>
      <c r="U152" s="112">
        <v>4147485.8493449651</v>
      </c>
      <c r="V152" s="112">
        <v>770255.93460210762</v>
      </c>
      <c r="W152" s="112">
        <v>162562.54999999999</v>
      </c>
      <c r="X152" s="150">
        <f t="shared" si="19"/>
        <v>-707917.1377186114</v>
      </c>
      <c r="Y152" s="150">
        <f t="shared" si="15"/>
        <v>-663.46498380375954</v>
      </c>
      <c r="Z152" s="128">
        <f t="shared" si="17"/>
        <v>292064.66606344469</v>
      </c>
      <c r="AA152" s="128">
        <f t="shared" si="16"/>
        <v>273.72508534530897</v>
      </c>
    </row>
    <row r="153" spans="1:27" s="113" customFormat="1" ht="15" x14ac:dyDescent="0.2">
      <c r="A153" s="112">
        <v>484</v>
      </c>
      <c r="B153" s="112" t="s">
        <v>153</v>
      </c>
      <c r="C153" s="112">
        <v>4</v>
      </c>
      <c r="D153" s="112">
        <v>2967</v>
      </c>
      <c r="E153" s="112">
        <v>8823845.5563584082</v>
      </c>
      <c r="F153" s="112">
        <v>3688181.48</v>
      </c>
      <c r="G153" s="112">
        <v>1243767</v>
      </c>
      <c r="H153" s="112">
        <v>979556.48305936973</v>
      </c>
      <c r="I153" s="112">
        <v>977508.99191928795</v>
      </c>
      <c r="J153" s="112">
        <v>590949.96653250745</v>
      </c>
      <c r="K153" s="112">
        <v>-371346.0658108996</v>
      </c>
      <c r="L153" s="112">
        <v>165604</v>
      </c>
      <c r="M153" s="112">
        <v>165376.14000000001</v>
      </c>
      <c r="N153" s="112">
        <v>25549.212106442228</v>
      </c>
      <c r="O153" s="112">
        <v>-268424.35719844082</v>
      </c>
      <c r="P153" s="130">
        <f t="shared" si="20"/>
        <v>-1627122.7057501404</v>
      </c>
      <c r="Q153" s="130">
        <f t="shared" si="18"/>
        <v>-548.40670904959234</v>
      </c>
      <c r="R153" s="112">
        <v>24595319.800000001</v>
      </c>
      <c r="S153" s="112">
        <v>8844242.8599999994</v>
      </c>
      <c r="T153" s="112">
        <v>1469118.3746707335</v>
      </c>
      <c r="U153" s="112">
        <v>9220556.3121283893</v>
      </c>
      <c r="V153" s="112">
        <v>1970897.996489499</v>
      </c>
      <c r="W153" s="112">
        <v>1574747.1400000001</v>
      </c>
      <c r="X153" s="150">
        <f t="shared" si="19"/>
        <v>-1515757.1167113781</v>
      </c>
      <c r="Y153" s="150">
        <f t="shared" si="15"/>
        <v>-510.87196383935895</v>
      </c>
      <c r="Z153" s="128">
        <f t="shared" si="17"/>
        <v>-111365.58903876226</v>
      </c>
      <c r="AA153" s="128">
        <f t="shared" si="16"/>
        <v>-37.534745210233318</v>
      </c>
    </row>
    <row r="154" spans="1:27" s="113" customFormat="1" ht="15" x14ac:dyDescent="0.2">
      <c r="A154" s="112">
        <v>489</v>
      </c>
      <c r="B154" s="112" t="s">
        <v>154</v>
      </c>
      <c r="C154" s="112">
        <v>8</v>
      </c>
      <c r="D154" s="112">
        <v>1791</v>
      </c>
      <c r="E154" s="112">
        <v>6526796.2779369447</v>
      </c>
      <c r="F154" s="112">
        <v>2329224.6800000002</v>
      </c>
      <c r="G154" s="112">
        <v>513219</v>
      </c>
      <c r="H154" s="112">
        <v>586222.2947377126</v>
      </c>
      <c r="I154" s="112">
        <v>924804.61406807532</v>
      </c>
      <c r="J154" s="112">
        <v>422239.16431304347</v>
      </c>
      <c r="K154" s="112">
        <v>633239.01053459896</v>
      </c>
      <c r="L154" s="112">
        <v>-420682</v>
      </c>
      <c r="M154" s="112">
        <v>30091.19</v>
      </c>
      <c r="N154" s="112">
        <v>14445.077512945667</v>
      </c>
      <c r="O154" s="112">
        <v>-162031.68983566144</v>
      </c>
      <c r="P154" s="130">
        <f t="shared" si="20"/>
        <v>-1656024.9366062284</v>
      </c>
      <c r="Q154" s="130">
        <f t="shared" si="18"/>
        <v>-924.6370388644491</v>
      </c>
      <c r="R154" s="112">
        <v>16070616.74</v>
      </c>
      <c r="S154" s="112">
        <v>5228179.63</v>
      </c>
      <c r="T154" s="112">
        <v>879203.96601429873</v>
      </c>
      <c r="U154" s="112">
        <v>7132321.9398948792</v>
      </c>
      <c r="V154" s="112">
        <v>1408224.6723305294</v>
      </c>
      <c r="W154" s="112">
        <v>122628.19</v>
      </c>
      <c r="X154" s="150">
        <f t="shared" si="19"/>
        <v>-1300058.3417602926</v>
      </c>
      <c r="Y154" s="150">
        <f t="shared" si="15"/>
        <v>-725.8840545841947</v>
      </c>
      <c r="Z154" s="128">
        <f t="shared" si="17"/>
        <v>-355966.5948459357</v>
      </c>
      <c r="AA154" s="128">
        <f t="shared" si="16"/>
        <v>-198.75298428025445</v>
      </c>
    </row>
    <row r="155" spans="1:27" s="113" customFormat="1" ht="15" x14ac:dyDescent="0.2">
      <c r="A155" s="112">
        <v>491</v>
      </c>
      <c r="B155" s="112" t="s">
        <v>155</v>
      </c>
      <c r="C155" s="112">
        <v>10</v>
      </c>
      <c r="D155" s="112">
        <v>51980</v>
      </c>
      <c r="E155" s="112">
        <v>127095386.27886704</v>
      </c>
      <c r="F155" s="112">
        <v>91642115.980000004</v>
      </c>
      <c r="G155" s="112">
        <v>21509108</v>
      </c>
      <c r="H155" s="112">
        <v>13234109.423854101</v>
      </c>
      <c r="I155" s="112">
        <v>15415959.854735026</v>
      </c>
      <c r="J155" s="112">
        <v>8835308.4677305967</v>
      </c>
      <c r="K155" s="112">
        <v>-12130052.307945555</v>
      </c>
      <c r="L155" s="112">
        <v>1058135</v>
      </c>
      <c r="M155" s="112">
        <v>3285495.67</v>
      </c>
      <c r="N155" s="112">
        <v>531983.6421999312</v>
      </c>
      <c r="O155" s="112">
        <v>-4702628.2733990401</v>
      </c>
      <c r="P155" s="130">
        <f t="shared" si="20"/>
        <v>11584149.17830804</v>
      </c>
      <c r="Q155" s="130">
        <f t="shared" si="18"/>
        <v>222.85781412674183</v>
      </c>
      <c r="R155" s="112">
        <v>376036653.83000004</v>
      </c>
      <c r="S155" s="112">
        <v>202580698.49000001</v>
      </c>
      <c r="T155" s="112">
        <v>19848241.181829624</v>
      </c>
      <c r="U155" s="112">
        <v>104033650.33221558</v>
      </c>
      <c r="V155" s="112">
        <v>29466947.700485308</v>
      </c>
      <c r="W155" s="112">
        <v>25852738.670000002</v>
      </c>
      <c r="X155" s="150">
        <f t="shared" si="19"/>
        <v>5745622.5445305109</v>
      </c>
      <c r="Y155" s="150">
        <f t="shared" si="15"/>
        <v>110.53525480051002</v>
      </c>
      <c r="Z155" s="128">
        <f t="shared" si="17"/>
        <v>5838526.633777529</v>
      </c>
      <c r="AA155" s="128">
        <f t="shared" si="16"/>
        <v>112.3225593262318</v>
      </c>
    </row>
    <row r="156" spans="1:27" s="113" customFormat="1" ht="15" x14ac:dyDescent="0.2">
      <c r="A156" s="112">
        <v>494</v>
      </c>
      <c r="B156" s="112" t="s">
        <v>156</v>
      </c>
      <c r="C156" s="112">
        <v>17</v>
      </c>
      <c r="D156" s="112">
        <v>8882</v>
      </c>
      <c r="E156" s="112">
        <v>28418422.618930787</v>
      </c>
      <c r="F156" s="112">
        <v>13675331</v>
      </c>
      <c r="G156" s="112">
        <v>4082142</v>
      </c>
      <c r="H156" s="112">
        <v>920504.01593457768</v>
      </c>
      <c r="I156" s="112">
        <v>12989403.359351192</v>
      </c>
      <c r="J156" s="112">
        <v>1347344.4454076407</v>
      </c>
      <c r="K156" s="112">
        <v>-1684273.5612122244</v>
      </c>
      <c r="L156" s="112">
        <v>-9224</v>
      </c>
      <c r="M156" s="112">
        <v>-149419.41</v>
      </c>
      <c r="N156" s="112">
        <v>75358.738033050162</v>
      </c>
      <c r="O156" s="112">
        <v>-803554.14244575368</v>
      </c>
      <c r="P156" s="130">
        <f t="shared" si="20"/>
        <v>2025189.8261376955</v>
      </c>
      <c r="Q156" s="130">
        <f t="shared" si="18"/>
        <v>228.01056362730191</v>
      </c>
      <c r="R156" s="112">
        <v>64506283.82632</v>
      </c>
      <c r="S156" s="112">
        <v>29867343.559999999</v>
      </c>
      <c r="T156" s="112">
        <v>1380552.7166172883</v>
      </c>
      <c r="U156" s="112">
        <v>24788315.810552366</v>
      </c>
      <c r="V156" s="112">
        <v>4493575.7990081869</v>
      </c>
      <c r="W156" s="112">
        <v>3923498.59</v>
      </c>
      <c r="X156" s="150">
        <f t="shared" si="19"/>
        <v>-52997.350142158568</v>
      </c>
      <c r="Y156" s="150">
        <f t="shared" si="15"/>
        <v>-5.9668261812833334</v>
      </c>
      <c r="Z156" s="128">
        <f t="shared" si="17"/>
        <v>2078187.176279854</v>
      </c>
      <c r="AA156" s="128">
        <f t="shared" si="16"/>
        <v>233.97738980858523</v>
      </c>
    </row>
    <row r="157" spans="1:27" s="113" customFormat="1" ht="15" x14ac:dyDescent="0.2">
      <c r="A157" s="112">
        <v>495</v>
      </c>
      <c r="B157" s="112" t="s">
        <v>157</v>
      </c>
      <c r="C157" s="112">
        <v>13</v>
      </c>
      <c r="D157" s="112">
        <v>1477</v>
      </c>
      <c r="E157" s="112">
        <v>4615277.4863286158</v>
      </c>
      <c r="F157" s="112">
        <v>1977157.96</v>
      </c>
      <c r="G157" s="112">
        <v>478892</v>
      </c>
      <c r="H157" s="112">
        <v>930567.36676898401</v>
      </c>
      <c r="I157" s="112">
        <v>873321.19218334975</v>
      </c>
      <c r="J157" s="112">
        <v>335372.9538111873</v>
      </c>
      <c r="K157" s="112">
        <v>-8204.042889715327</v>
      </c>
      <c r="L157" s="112">
        <v>-388195</v>
      </c>
      <c r="M157" s="112">
        <v>5187.91</v>
      </c>
      <c r="N157" s="112">
        <v>12546.518898833119</v>
      </c>
      <c r="O157" s="112">
        <v>-133624.12389015741</v>
      </c>
      <c r="P157" s="130">
        <f t="shared" si="20"/>
        <v>-532254.75144613301</v>
      </c>
      <c r="Q157" s="130">
        <f t="shared" si="18"/>
        <v>-360.3620524347549</v>
      </c>
      <c r="R157" s="112">
        <v>12664479.040000001</v>
      </c>
      <c r="S157" s="112">
        <v>4284490.9000000004</v>
      </c>
      <c r="T157" s="112">
        <v>1395645.5202251109</v>
      </c>
      <c r="U157" s="112">
        <v>5261014.7884016288</v>
      </c>
      <c r="V157" s="112">
        <v>1118514.1216297441</v>
      </c>
      <c r="W157" s="112">
        <v>95884.91</v>
      </c>
      <c r="X157" s="150">
        <f t="shared" si="19"/>
        <v>-508928.79974351637</v>
      </c>
      <c r="Y157" s="150">
        <f t="shared" si="15"/>
        <v>-344.56926184395149</v>
      </c>
      <c r="Z157" s="128">
        <f t="shared" si="17"/>
        <v>-23325.951702616643</v>
      </c>
      <c r="AA157" s="128">
        <f t="shared" si="16"/>
        <v>-15.792790590803415</v>
      </c>
    </row>
    <row r="158" spans="1:27" s="113" customFormat="1" ht="15" x14ac:dyDescent="0.2">
      <c r="A158" s="112">
        <v>498</v>
      </c>
      <c r="B158" s="112" t="s">
        <v>158</v>
      </c>
      <c r="C158" s="112">
        <v>19</v>
      </c>
      <c r="D158" s="112">
        <v>2281</v>
      </c>
      <c r="E158" s="112">
        <v>8330266.852561472</v>
      </c>
      <c r="F158" s="112">
        <v>3678411.74</v>
      </c>
      <c r="G158" s="112">
        <v>1195613</v>
      </c>
      <c r="H158" s="112">
        <v>1075816.723359599</v>
      </c>
      <c r="I158" s="112">
        <v>2777023.7496504183</v>
      </c>
      <c r="J158" s="112">
        <v>451249.68529735203</v>
      </c>
      <c r="K158" s="112">
        <v>73354.581709996302</v>
      </c>
      <c r="L158" s="112">
        <v>153518</v>
      </c>
      <c r="M158" s="112">
        <v>219189.5</v>
      </c>
      <c r="N158" s="112">
        <v>23145.204254329099</v>
      </c>
      <c r="O158" s="112">
        <v>-206361.96790348616</v>
      </c>
      <c r="P158" s="130">
        <f t="shared" si="20"/>
        <v>1110693.3638067357</v>
      </c>
      <c r="Q158" s="130">
        <f t="shared" si="18"/>
        <v>486.93264524626733</v>
      </c>
      <c r="R158" s="112">
        <v>19923838.449999999</v>
      </c>
      <c r="S158" s="112">
        <v>8255149.3399999999</v>
      </c>
      <c r="T158" s="112">
        <v>1613487.4745858386</v>
      </c>
      <c r="U158" s="112">
        <v>8707001.4184687212</v>
      </c>
      <c r="V158" s="112">
        <v>1504978.6801538721</v>
      </c>
      <c r="W158" s="112">
        <v>1568320.5</v>
      </c>
      <c r="X158" s="150">
        <f t="shared" si="19"/>
        <v>1725098.9632084332</v>
      </c>
      <c r="Y158" s="150">
        <f t="shared" si="15"/>
        <v>756.29064586077743</v>
      </c>
      <c r="Z158" s="128">
        <f t="shared" si="17"/>
        <v>-614405.59940169752</v>
      </c>
      <c r="AA158" s="128">
        <f t="shared" si="16"/>
        <v>-269.3580006145101</v>
      </c>
    </row>
    <row r="159" spans="1:27" s="113" customFormat="1" ht="15" x14ac:dyDescent="0.2">
      <c r="A159" s="112">
        <v>499</v>
      </c>
      <c r="B159" s="112" t="s">
        <v>159</v>
      </c>
      <c r="C159" s="112">
        <v>15</v>
      </c>
      <c r="D159" s="112">
        <v>19662</v>
      </c>
      <c r="E159" s="112">
        <v>60486039.665288091</v>
      </c>
      <c r="F159" s="112">
        <v>32793462.539999999</v>
      </c>
      <c r="G159" s="112">
        <v>5059677</v>
      </c>
      <c r="H159" s="112">
        <v>3188543.164723319</v>
      </c>
      <c r="I159" s="112">
        <v>19786444.999655616</v>
      </c>
      <c r="J159" s="112">
        <v>2870551.6972954422</v>
      </c>
      <c r="K159" s="112">
        <v>1281107.2935538043</v>
      </c>
      <c r="L159" s="112">
        <v>-1255080</v>
      </c>
      <c r="M159" s="112">
        <v>-128182.79</v>
      </c>
      <c r="N159" s="112">
        <v>216102.91200998682</v>
      </c>
      <c r="O159" s="112">
        <v>-1778820.2599378978</v>
      </c>
      <c r="P159" s="130">
        <f t="shared" si="20"/>
        <v>1547766.8920121789</v>
      </c>
      <c r="Q159" s="130">
        <f t="shared" si="18"/>
        <v>78.718690469544242</v>
      </c>
      <c r="R159" s="112">
        <v>130687493.90000001</v>
      </c>
      <c r="S159" s="112">
        <v>78952273</v>
      </c>
      <c r="T159" s="112">
        <v>4782110.5089270147</v>
      </c>
      <c r="U159" s="112">
        <v>35278218.179145597</v>
      </c>
      <c r="V159" s="112">
        <v>9573677.8228718303</v>
      </c>
      <c r="W159" s="112">
        <v>3676414.21</v>
      </c>
      <c r="X159" s="150">
        <f t="shared" si="19"/>
        <v>1575199.8209444433</v>
      </c>
      <c r="Y159" s="150">
        <f t="shared" si="15"/>
        <v>80.113916231535114</v>
      </c>
      <c r="Z159" s="128">
        <f t="shared" si="17"/>
        <v>-27432.928932264447</v>
      </c>
      <c r="AA159" s="128">
        <f t="shared" si="16"/>
        <v>-1.3952257619908681</v>
      </c>
    </row>
    <row r="160" spans="1:27" s="113" customFormat="1" ht="15" x14ac:dyDescent="0.2">
      <c r="A160" s="112">
        <v>500</v>
      </c>
      <c r="B160" s="112" t="s">
        <v>160</v>
      </c>
      <c r="C160" s="112">
        <v>13</v>
      </c>
      <c r="D160" s="112">
        <v>10486</v>
      </c>
      <c r="E160" s="112">
        <v>30716775.218400631</v>
      </c>
      <c r="F160" s="112">
        <v>15267026.25</v>
      </c>
      <c r="G160" s="112">
        <v>2520288</v>
      </c>
      <c r="H160" s="112">
        <v>2189333.8529183818</v>
      </c>
      <c r="I160" s="112">
        <v>8396818.3287557121</v>
      </c>
      <c r="J160" s="112">
        <v>1064065.4764082972</v>
      </c>
      <c r="K160" s="112">
        <v>2704430.9146959009</v>
      </c>
      <c r="L160" s="112">
        <v>-626124</v>
      </c>
      <c r="M160" s="112">
        <v>38529.51</v>
      </c>
      <c r="N160" s="112">
        <v>121128.10408626296</v>
      </c>
      <c r="O160" s="112">
        <v>-948667.95065144938</v>
      </c>
      <c r="P160" s="130">
        <f t="shared" si="20"/>
        <v>10053.267812471837</v>
      </c>
      <c r="Q160" s="130">
        <f t="shared" si="18"/>
        <v>0.95873238722790743</v>
      </c>
      <c r="R160" s="112">
        <v>60080514.880000003</v>
      </c>
      <c r="S160" s="112">
        <v>40938585.799999997</v>
      </c>
      <c r="T160" s="112">
        <v>3283517.231763476</v>
      </c>
      <c r="U160" s="112">
        <v>11824294.065960072</v>
      </c>
      <c r="V160" s="112">
        <v>3548802.1564536197</v>
      </c>
      <c r="W160" s="112">
        <v>1932693.51</v>
      </c>
      <c r="X160" s="150">
        <f t="shared" si="19"/>
        <v>1447377.8841771558</v>
      </c>
      <c r="Y160" s="150">
        <f t="shared" si="15"/>
        <v>138.02955218168566</v>
      </c>
      <c r="Z160" s="128">
        <f t="shared" si="17"/>
        <v>-1437324.616364684</v>
      </c>
      <c r="AA160" s="128">
        <f t="shared" si="16"/>
        <v>-137.07081979445775</v>
      </c>
    </row>
    <row r="161" spans="1:27" s="113" customFormat="1" ht="15" x14ac:dyDescent="0.2">
      <c r="A161" s="112">
        <v>503</v>
      </c>
      <c r="B161" s="112" t="s">
        <v>161</v>
      </c>
      <c r="C161" s="112">
        <v>2</v>
      </c>
      <c r="D161" s="112">
        <v>7539</v>
      </c>
      <c r="E161" s="112">
        <v>17397350.891009916</v>
      </c>
      <c r="F161" s="112">
        <v>12036057.300000001</v>
      </c>
      <c r="G161" s="112">
        <v>1853944</v>
      </c>
      <c r="H161" s="112">
        <v>1112984.450935889</v>
      </c>
      <c r="I161" s="112">
        <v>4356769.5873166798</v>
      </c>
      <c r="J161" s="112">
        <v>1438059.243024745</v>
      </c>
      <c r="K161" s="112">
        <v>-628372.56171776121</v>
      </c>
      <c r="L161" s="112">
        <v>-273069</v>
      </c>
      <c r="M161" s="112">
        <v>-118841.17</v>
      </c>
      <c r="N161" s="112">
        <v>72638.043199045598</v>
      </c>
      <c r="O161" s="112">
        <v>-682052.99255781772</v>
      </c>
      <c r="P161" s="130">
        <f t="shared" si="20"/>
        <v>1770766.0091908686</v>
      </c>
      <c r="Q161" s="130">
        <f t="shared" si="18"/>
        <v>234.88075463468212</v>
      </c>
      <c r="R161" s="112">
        <v>49711127.199379995</v>
      </c>
      <c r="S161" s="112">
        <v>27530678.739999998</v>
      </c>
      <c r="T161" s="112">
        <v>1669230.8568934561</v>
      </c>
      <c r="U161" s="112">
        <v>15147900.933237664</v>
      </c>
      <c r="V161" s="112">
        <v>4796121.9078176655</v>
      </c>
      <c r="W161" s="112">
        <v>1462033.83</v>
      </c>
      <c r="X161" s="150">
        <f t="shared" si="19"/>
        <v>894839.06856878102</v>
      </c>
      <c r="Y161" s="150">
        <f t="shared" si="15"/>
        <v>118.69466355866574</v>
      </c>
      <c r="Z161" s="128">
        <f t="shared" si="17"/>
        <v>875926.94062208757</v>
      </c>
      <c r="AA161" s="128">
        <f t="shared" si="16"/>
        <v>116.1860910760164</v>
      </c>
    </row>
    <row r="162" spans="1:27" s="113" customFormat="1" ht="15" x14ac:dyDescent="0.2">
      <c r="A162" s="112">
        <v>504</v>
      </c>
      <c r="B162" s="112" t="s">
        <v>162</v>
      </c>
      <c r="C162" s="112">
        <v>34</v>
      </c>
      <c r="D162" s="112">
        <v>1764</v>
      </c>
      <c r="E162" s="112">
        <v>5342914.3340569586</v>
      </c>
      <c r="F162" s="112">
        <v>2726938.33</v>
      </c>
      <c r="G162" s="112">
        <v>411621</v>
      </c>
      <c r="H162" s="112">
        <v>418684.85643781308</v>
      </c>
      <c r="I162" s="112">
        <v>1403564.443172052</v>
      </c>
      <c r="J162" s="112">
        <v>396516.81656430673</v>
      </c>
      <c r="K162" s="112">
        <v>-480931.45170115703</v>
      </c>
      <c r="L162" s="112">
        <v>-500555</v>
      </c>
      <c r="M162" s="112">
        <v>78006.070000000007</v>
      </c>
      <c r="N162" s="112">
        <v>16308.150701360002</v>
      </c>
      <c r="O162" s="112">
        <v>-159589.00104416904</v>
      </c>
      <c r="P162" s="130">
        <f t="shared" si="20"/>
        <v>-1032350.1199267525</v>
      </c>
      <c r="Q162" s="130">
        <f t="shared" si="18"/>
        <v>-585.23249428954227</v>
      </c>
      <c r="R162" s="112">
        <v>13916352.218962749</v>
      </c>
      <c r="S162" s="112">
        <v>6121309.29</v>
      </c>
      <c r="T162" s="112">
        <v>627934.8117508085</v>
      </c>
      <c r="U162" s="112">
        <v>4621143.6105410429</v>
      </c>
      <c r="V162" s="112">
        <v>1322437.1665955535</v>
      </c>
      <c r="W162" s="112">
        <v>-10927.929999999993</v>
      </c>
      <c r="X162" s="150">
        <f t="shared" si="19"/>
        <v>-1234455.2700753435</v>
      </c>
      <c r="Y162" s="150">
        <f t="shared" si="15"/>
        <v>-699.80457487264368</v>
      </c>
      <c r="Z162" s="128">
        <f t="shared" si="17"/>
        <v>202105.15014859103</v>
      </c>
      <c r="AA162" s="128">
        <f t="shared" si="16"/>
        <v>114.5720805831015</v>
      </c>
    </row>
    <row r="163" spans="1:27" s="113" customFormat="1" ht="15" x14ac:dyDescent="0.2">
      <c r="A163" s="112">
        <v>505</v>
      </c>
      <c r="B163" s="112" t="s">
        <v>163</v>
      </c>
      <c r="C163" s="112">
        <v>35</v>
      </c>
      <c r="D163" s="112">
        <v>20912</v>
      </c>
      <c r="E163" s="112">
        <v>58652701.557855994</v>
      </c>
      <c r="F163" s="112">
        <v>35714695.009999998</v>
      </c>
      <c r="G163" s="112">
        <v>8509147</v>
      </c>
      <c r="H163" s="112">
        <v>3645628.1430319059</v>
      </c>
      <c r="I163" s="112">
        <v>14885151.861152273</v>
      </c>
      <c r="J163" s="112">
        <v>3164770.6125270398</v>
      </c>
      <c r="K163" s="112">
        <v>-689453.45907633426</v>
      </c>
      <c r="L163" s="112">
        <v>-2201441</v>
      </c>
      <c r="M163" s="112">
        <v>107150.69</v>
      </c>
      <c r="N163" s="112">
        <v>227996.29734396617</v>
      </c>
      <c r="O163" s="112">
        <v>-1891907.7039884713</v>
      </c>
      <c r="P163" s="130">
        <f t="shared" si="20"/>
        <v>2819035.8931343853</v>
      </c>
      <c r="Q163" s="130">
        <f t="shared" si="18"/>
        <v>134.80470032203451</v>
      </c>
      <c r="R163" s="112">
        <v>131790860.61</v>
      </c>
      <c r="S163" s="112">
        <v>84273151.75</v>
      </c>
      <c r="T163" s="112">
        <v>5467637.02223418</v>
      </c>
      <c r="U163" s="112">
        <v>27568192.97139148</v>
      </c>
      <c r="V163" s="112">
        <v>10554937.664482078</v>
      </c>
      <c r="W163" s="112">
        <v>6414856.6900000004</v>
      </c>
      <c r="X163" s="150">
        <f t="shared" si="19"/>
        <v>2487915.4881077558</v>
      </c>
      <c r="Y163" s="150">
        <f t="shared" si="15"/>
        <v>118.97071002810615</v>
      </c>
      <c r="Z163" s="128">
        <f t="shared" si="17"/>
        <v>331120.40502662957</v>
      </c>
      <c r="AA163" s="128">
        <f t="shared" si="16"/>
        <v>15.833990293928347</v>
      </c>
    </row>
    <row r="164" spans="1:27" s="113" customFormat="1" ht="15" x14ac:dyDescent="0.2">
      <c r="A164" s="112">
        <v>507</v>
      </c>
      <c r="B164" s="112" t="s">
        <v>164</v>
      </c>
      <c r="C164" s="112">
        <v>10</v>
      </c>
      <c r="D164" s="112">
        <v>5564</v>
      </c>
      <c r="E164" s="112">
        <v>12429591.639340002</v>
      </c>
      <c r="F164" s="112">
        <v>7514168.1100000003</v>
      </c>
      <c r="G164" s="112">
        <v>2854979</v>
      </c>
      <c r="H164" s="112">
        <v>2132279.6972681643</v>
      </c>
      <c r="I164" s="112">
        <v>880601.11862387066</v>
      </c>
      <c r="J164" s="112">
        <v>1128003.3488512365</v>
      </c>
      <c r="K164" s="112">
        <v>-778872.56072243082</v>
      </c>
      <c r="L164" s="112">
        <v>-35179</v>
      </c>
      <c r="M164" s="112">
        <v>247243.97</v>
      </c>
      <c r="N164" s="112">
        <v>52274.253740121858</v>
      </c>
      <c r="O164" s="112">
        <v>-503374.83095791191</v>
      </c>
      <c r="P164" s="130">
        <f t="shared" si="20"/>
        <v>1062531.4674630482</v>
      </c>
      <c r="Q164" s="130">
        <f t="shared" si="18"/>
        <v>190.96539674030342</v>
      </c>
      <c r="R164" s="112">
        <v>43775937.349999994</v>
      </c>
      <c r="S164" s="112">
        <v>17999569.440000001</v>
      </c>
      <c r="T164" s="112">
        <v>3197948.5995644704</v>
      </c>
      <c r="U164" s="112">
        <v>16649489.341040572</v>
      </c>
      <c r="V164" s="112">
        <v>3762043.601303855</v>
      </c>
      <c r="W164" s="112">
        <v>3067043.97</v>
      </c>
      <c r="X164" s="150">
        <f t="shared" si="19"/>
        <v>900157.60190889984</v>
      </c>
      <c r="Y164" s="150">
        <f t="shared" si="15"/>
        <v>161.78245900591298</v>
      </c>
      <c r="Z164" s="128">
        <f t="shared" si="17"/>
        <v>162373.86555414833</v>
      </c>
      <c r="AA164" s="128">
        <f t="shared" si="16"/>
        <v>29.182937734390425</v>
      </c>
    </row>
    <row r="165" spans="1:27" s="113" customFormat="1" ht="15" x14ac:dyDescent="0.2">
      <c r="A165" s="112">
        <v>508</v>
      </c>
      <c r="B165" s="112" t="s">
        <v>165</v>
      </c>
      <c r="C165" s="112">
        <v>6</v>
      </c>
      <c r="D165" s="112">
        <v>9360</v>
      </c>
      <c r="E165" s="112">
        <v>23702602.409191191</v>
      </c>
      <c r="F165" s="112">
        <v>16963264.09</v>
      </c>
      <c r="G165" s="112">
        <v>3178005</v>
      </c>
      <c r="H165" s="112">
        <v>2635817.570587798</v>
      </c>
      <c r="I165" s="112">
        <v>549117.47414105933</v>
      </c>
      <c r="J165" s="112">
        <v>1679739.0588825876</v>
      </c>
      <c r="K165" s="112">
        <v>-838485.16698789399</v>
      </c>
      <c r="L165" s="112">
        <v>-982561</v>
      </c>
      <c r="M165" s="112">
        <v>817898.66</v>
      </c>
      <c r="N165" s="112">
        <v>94527.626190551935</v>
      </c>
      <c r="O165" s="112">
        <v>-846798.78105069289</v>
      </c>
      <c r="P165" s="130">
        <f t="shared" si="20"/>
        <v>-452077.87742778286</v>
      </c>
      <c r="Q165" s="130">
        <f t="shared" si="18"/>
        <v>-48.298918528609278</v>
      </c>
      <c r="R165" s="112">
        <v>72340571.090000004</v>
      </c>
      <c r="S165" s="112">
        <v>36533758.350000001</v>
      </c>
      <c r="T165" s="112">
        <v>3953144.1955612171</v>
      </c>
      <c r="U165" s="112">
        <v>22148566.760554716</v>
      </c>
      <c r="V165" s="112">
        <v>5602156.7531381464</v>
      </c>
      <c r="W165" s="112">
        <v>3013342.66</v>
      </c>
      <c r="X165" s="150">
        <f t="shared" si="19"/>
        <v>-1089602.3707459271</v>
      </c>
      <c r="Y165" s="150">
        <f t="shared" si="15"/>
        <v>-116.41050969507768</v>
      </c>
      <c r="Z165" s="128">
        <f t="shared" si="17"/>
        <v>637524.49331814423</v>
      </c>
      <c r="AA165" s="128">
        <f t="shared" si="16"/>
        <v>68.111591166468401</v>
      </c>
    </row>
    <row r="166" spans="1:27" s="113" customFormat="1" ht="15" x14ac:dyDescent="0.2">
      <c r="A166" s="112">
        <v>529</v>
      </c>
      <c r="B166" s="112" t="s">
        <v>166</v>
      </c>
      <c r="C166" s="112">
        <v>2</v>
      </c>
      <c r="D166" s="112">
        <v>19850</v>
      </c>
      <c r="E166" s="112">
        <v>49063853.43104139</v>
      </c>
      <c r="F166" s="112">
        <v>29791997.600000001</v>
      </c>
      <c r="G166" s="112">
        <v>7261502</v>
      </c>
      <c r="H166" s="112">
        <v>7968518.4623660445</v>
      </c>
      <c r="I166" s="112">
        <v>4070144.3002463579</v>
      </c>
      <c r="J166" s="112">
        <v>2305097.3269123631</v>
      </c>
      <c r="K166" s="112">
        <v>4326281.6549169831</v>
      </c>
      <c r="L166" s="112">
        <v>-1086400</v>
      </c>
      <c r="M166" s="112">
        <v>3169960.9</v>
      </c>
      <c r="N166" s="112">
        <v>267005.91689718899</v>
      </c>
      <c r="O166" s="112">
        <v>-1795828.6115231041</v>
      </c>
      <c r="P166" s="130">
        <f t="shared" si="20"/>
        <v>7214426.1187744513</v>
      </c>
      <c r="Q166" s="130">
        <f t="shared" si="18"/>
        <v>363.44715963599253</v>
      </c>
      <c r="R166" s="112">
        <v>119959359.69000001</v>
      </c>
      <c r="S166" s="112">
        <v>84809940.769999996</v>
      </c>
      <c r="T166" s="112">
        <v>11951017.725289669</v>
      </c>
      <c r="U166" s="112">
        <v>14620872.467841715</v>
      </c>
      <c r="V166" s="112">
        <v>7687811.0848915074</v>
      </c>
      <c r="W166" s="112">
        <v>9345062.9000000004</v>
      </c>
      <c r="X166" s="150">
        <f t="shared" si="19"/>
        <v>8455345.2580228895</v>
      </c>
      <c r="Y166" s="150">
        <f t="shared" si="15"/>
        <v>425.96197773415059</v>
      </c>
      <c r="Z166" s="128">
        <f t="shared" si="17"/>
        <v>-1240919.1392484382</v>
      </c>
      <c r="AA166" s="128">
        <f t="shared" si="16"/>
        <v>-62.514818098158095</v>
      </c>
    </row>
    <row r="167" spans="1:27" s="113" customFormat="1" ht="15" x14ac:dyDescent="0.2">
      <c r="A167" s="112">
        <v>531</v>
      </c>
      <c r="B167" s="112" t="s">
        <v>167</v>
      </c>
      <c r="C167" s="112">
        <v>4</v>
      </c>
      <c r="D167" s="112">
        <v>5072</v>
      </c>
      <c r="E167" s="112">
        <v>11308254.546785753</v>
      </c>
      <c r="F167" s="112">
        <v>8585950.9900000002</v>
      </c>
      <c r="G167" s="112">
        <v>1575156</v>
      </c>
      <c r="H167" s="112">
        <v>593757.72202954034</v>
      </c>
      <c r="I167" s="112">
        <v>3123858.1010100087</v>
      </c>
      <c r="J167" s="112">
        <v>892457.54867764446</v>
      </c>
      <c r="K167" s="112">
        <v>-1124023.1332962476</v>
      </c>
      <c r="L167" s="112">
        <v>-213181</v>
      </c>
      <c r="M167" s="112">
        <v>96760.91</v>
      </c>
      <c r="N167" s="112">
        <v>49366.270607840277</v>
      </c>
      <c r="O167" s="112">
        <v>-458863.61297960626</v>
      </c>
      <c r="P167" s="130">
        <f t="shared" si="20"/>
        <v>1812985.2492634263</v>
      </c>
      <c r="Q167" s="130">
        <f t="shared" si="18"/>
        <v>357.44977311976072</v>
      </c>
      <c r="R167" s="112">
        <v>34588720.07</v>
      </c>
      <c r="S167" s="112">
        <v>19197694.890000001</v>
      </c>
      <c r="T167" s="112">
        <v>890505.44263853994</v>
      </c>
      <c r="U167" s="112">
        <v>10799487.129237399</v>
      </c>
      <c r="V167" s="112">
        <v>2976466.5272113886</v>
      </c>
      <c r="W167" s="112">
        <v>1458735.91</v>
      </c>
      <c r="X167" s="150">
        <f t="shared" si="19"/>
        <v>734169.82908732444</v>
      </c>
      <c r="Y167" s="150">
        <f t="shared" si="15"/>
        <v>144.74957198093935</v>
      </c>
      <c r="Z167" s="128">
        <f t="shared" si="17"/>
        <v>1078815.4201761018</v>
      </c>
      <c r="AA167" s="128">
        <f t="shared" si="16"/>
        <v>212.70020113882134</v>
      </c>
    </row>
    <row r="168" spans="1:27" s="113" customFormat="1" ht="15" x14ac:dyDescent="0.2">
      <c r="A168" s="112">
        <v>535</v>
      </c>
      <c r="B168" s="112" t="s">
        <v>168</v>
      </c>
      <c r="C168" s="112">
        <v>17</v>
      </c>
      <c r="D168" s="112">
        <v>10419</v>
      </c>
      <c r="E168" s="112">
        <v>33716207.195310645</v>
      </c>
      <c r="F168" s="112">
        <v>14731049.800000001</v>
      </c>
      <c r="G168" s="112">
        <v>2581916</v>
      </c>
      <c r="H168" s="112">
        <v>1386046.1918577107</v>
      </c>
      <c r="I168" s="112">
        <v>14607306.980716048</v>
      </c>
      <c r="J168" s="112">
        <v>1951961.086962169</v>
      </c>
      <c r="K168" s="112">
        <v>429892.18568179762</v>
      </c>
      <c r="L168" s="112">
        <v>-927929</v>
      </c>
      <c r="M168" s="112">
        <v>-974040.7</v>
      </c>
      <c r="N168" s="112">
        <v>79519.979226320967</v>
      </c>
      <c r="O168" s="112">
        <v>-942606.46365033858</v>
      </c>
      <c r="P168" s="130">
        <f t="shared" si="20"/>
        <v>-793091.13451693952</v>
      </c>
      <c r="Q168" s="130">
        <f t="shared" si="18"/>
        <v>-76.119698101251515</v>
      </c>
      <c r="R168" s="112">
        <v>80590554.323599994</v>
      </c>
      <c r="S168" s="112">
        <v>31609905.82</v>
      </c>
      <c r="T168" s="112">
        <v>2078763.1584458046</v>
      </c>
      <c r="U168" s="112">
        <v>38396467.565769553</v>
      </c>
      <c r="V168" s="112">
        <v>6510054.0035441034</v>
      </c>
      <c r="W168" s="112">
        <v>679946.3</v>
      </c>
      <c r="X168" s="150">
        <f t="shared" si="19"/>
        <v>-1315417.4758405387</v>
      </c>
      <c r="Y168" s="150">
        <f t="shared" si="15"/>
        <v>-126.25179727810142</v>
      </c>
      <c r="Z168" s="128">
        <f t="shared" si="17"/>
        <v>522326.34132359922</v>
      </c>
      <c r="AA168" s="128">
        <f t="shared" si="16"/>
        <v>50.132099176849913</v>
      </c>
    </row>
    <row r="169" spans="1:27" s="113" customFormat="1" ht="15" x14ac:dyDescent="0.2">
      <c r="A169" s="112">
        <v>536</v>
      </c>
      <c r="B169" s="112" t="s">
        <v>169</v>
      </c>
      <c r="C169" s="112">
        <v>6</v>
      </c>
      <c r="D169" s="112">
        <v>35346</v>
      </c>
      <c r="E169" s="112">
        <v>83388636.361372083</v>
      </c>
      <c r="F169" s="112">
        <v>61052400.119999997</v>
      </c>
      <c r="G169" s="112">
        <v>9778744</v>
      </c>
      <c r="H169" s="112">
        <v>6531936.3478544829</v>
      </c>
      <c r="I169" s="112">
        <v>19539015.544062998</v>
      </c>
      <c r="J169" s="112">
        <v>4309968.564386202</v>
      </c>
      <c r="K169" s="112">
        <v>-1472683.6671170155</v>
      </c>
      <c r="L169" s="112">
        <v>-1922232</v>
      </c>
      <c r="M169" s="112">
        <v>329302.8</v>
      </c>
      <c r="N169" s="112">
        <v>393487.91285956121</v>
      </c>
      <c r="O169" s="112">
        <v>-3197751.0379292513</v>
      </c>
      <c r="P169" s="130">
        <f t="shared" si="20"/>
        <v>11953552.222744897</v>
      </c>
      <c r="Q169" s="130">
        <f t="shared" si="18"/>
        <v>338.18684498231477</v>
      </c>
      <c r="R169" s="112">
        <v>206583750.16000003</v>
      </c>
      <c r="S169" s="112">
        <v>144737112.38</v>
      </c>
      <c r="T169" s="112">
        <v>9796461.8444887083</v>
      </c>
      <c r="U169" s="112">
        <v>40031255.952458531</v>
      </c>
      <c r="V169" s="112">
        <v>14374327.590412365</v>
      </c>
      <c r="W169" s="112">
        <v>8185814.7999999998</v>
      </c>
      <c r="X169" s="150">
        <f t="shared" si="19"/>
        <v>10541222.4073596</v>
      </c>
      <c r="Y169" s="150">
        <f t="shared" si="15"/>
        <v>298.22957073953489</v>
      </c>
      <c r="Z169" s="128">
        <f t="shared" si="17"/>
        <v>1412329.8153852969</v>
      </c>
      <c r="AA169" s="128">
        <f t="shared" si="16"/>
        <v>39.95727424277986</v>
      </c>
    </row>
    <row r="170" spans="1:27" s="113" customFormat="1" ht="15" x14ac:dyDescent="0.2">
      <c r="A170" s="112">
        <v>538</v>
      </c>
      <c r="B170" s="112" t="s">
        <v>170</v>
      </c>
      <c r="C170" s="112">
        <v>2</v>
      </c>
      <c r="D170" s="112">
        <v>4644</v>
      </c>
      <c r="E170" s="112">
        <v>14633747.433280643</v>
      </c>
      <c r="F170" s="112">
        <v>8062347.6799999997</v>
      </c>
      <c r="G170" s="112">
        <v>913365</v>
      </c>
      <c r="H170" s="112">
        <v>346390.46414268116</v>
      </c>
      <c r="I170" s="112">
        <v>4230231.2336015012</v>
      </c>
      <c r="J170" s="112">
        <v>796036.83807637822</v>
      </c>
      <c r="K170" s="112">
        <v>3898.6838013745478</v>
      </c>
      <c r="L170" s="112">
        <v>668912</v>
      </c>
      <c r="M170" s="112">
        <v>-47750.09</v>
      </c>
      <c r="N170" s="112">
        <v>46821.769216057612</v>
      </c>
      <c r="O170" s="112">
        <v>-420142.47213668993</v>
      </c>
      <c r="P170" s="130">
        <f t="shared" si="20"/>
        <v>-33636.32657933794</v>
      </c>
      <c r="Q170" s="130">
        <f t="shared" si="18"/>
        <v>-7.242964379702399</v>
      </c>
      <c r="R170" s="112">
        <v>31053416.193799999</v>
      </c>
      <c r="S170" s="112">
        <v>18235460.719999999</v>
      </c>
      <c r="T170" s="112">
        <v>519509.19062203134</v>
      </c>
      <c r="U170" s="112">
        <v>7797033.882263503</v>
      </c>
      <c r="V170" s="112">
        <v>2654890.4275304084</v>
      </c>
      <c r="W170" s="112">
        <v>1534526.91</v>
      </c>
      <c r="X170" s="150">
        <f t="shared" si="19"/>
        <v>-311995.06338405609</v>
      </c>
      <c r="Y170" s="150">
        <f t="shared" si="15"/>
        <v>-67.18239952283723</v>
      </c>
      <c r="Z170" s="128">
        <f t="shared" si="17"/>
        <v>278358.73680471815</v>
      </c>
      <c r="AA170" s="128">
        <f t="shared" si="16"/>
        <v>59.93943514313483</v>
      </c>
    </row>
    <row r="171" spans="1:27" s="113" customFormat="1" ht="15" x14ac:dyDescent="0.2">
      <c r="A171" s="112">
        <v>541</v>
      </c>
      <c r="B171" s="112" t="s">
        <v>171</v>
      </c>
      <c r="C171" s="112">
        <v>12</v>
      </c>
      <c r="D171" s="112">
        <v>9243</v>
      </c>
      <c r="E171" s="112">
        <v>28756949.798940785</v>
      </c>
      <c r="F171" s="112">
        <v>11650474.1</v>
      </c>
      <c r="G171" s="112">
        <v>2191811</v>
      </c>
      <c r="H171" s="112">
        <v>2804755.8833155315</v>
      </c>
      <c r="I171" s="112">
        <v>5687437.3935074266</v>
      </c>
      <c r="J171" s="112">
        <v>1968519.2471732125</v>
      </c>
      <c r="K171" s="112">
        <v>2447775.2254937352</v>
      </c>
      <c r="L171" s="112">
        <v>-962239</v>
      </c>
      <c r="M171" s="112">
        <v>674330.56</v>
      </c>
      <c r="N171" s="112">
        <v>74577.382203374029</v>
      </c>
      <c r="O171" s="112">
        <v>-836213.79628755921</v>
      </c>
      <c r="P171" s="130">
        <f t="shared" si="20"/>
        <v>-3055721.8035350665</v>
      </c>
      <c r="Q171" s="130">
        <f t="shared" si="18"/>
        <v>-330.5984857227163</v>
      </c>
      <c r="R171" s="112">
        <v>78730802.669143975</v>
      </c>
      <c r="S171" s="112">
        <v>26728120.27</v>
      </c>
      <c r="T171" s="112">
        <v>4206514.3520620763</v>
      </c>
      <c r="U171" s="112">
        <v>38068116.557303682</v>
      </c>
      <c r="V171" s="112">
        <v>6565277.7054371508</v>
      </c>
      <c r="W171" s="112">
        <v>1903902.56</v>
      </c>
      <c r="X171" s="150">
        <f t="shared" si="19"/>
        <v>-1258871.2243410647</v>
      </c>
      <c r="Y171" s="150">
        <f t="shared" si="15"/>
        <v>-136.19725460792651</v>
      </c>
      <c r="Z171" s="128">
        <f t="shared" si="17"/>
        <v>-1796850.5791940019</v>
      </c>
      <c r="AA171" s="128">
        <f t="shared" si="16"/>
        <v>-194.40123111478977</v>
      </c>
    </row>
    <row r="172" spans="1:27" s="113" customFormat="1" ht="15" x14ac:dyDescent="0.2">
      <c r="A172" s="112">
        <v>543</v>
      </c>
      <c r="B172" s="112" t="s">
        <v>172</v>
      </c>
      <c r="C172" s="112">
        <v>35</v>
      </c>
      <c r="D172" s="112">
        <v>44458</v>
      </c>
      <c r="E172" s="112">
        <v>118849207.11244771</v>
      </c>
      <c r="F172" s="112">
        <v>75043582.670000002</v>
      </c>
      <c r="G172" s="112">
        <v>12473530</v>
      </c>
      <c r="H172" s="112">
        <v>8163488.0380098596</v>
      </c>
      <c r="I172" s="112">
        <v>27833065.931889866</v>
      </c>
      <c r="J172" s="112">
        <v>5177628.6164690685</v>
      </c>
      <c r="K172" s="112">
        <v>5228666.4970605029</v>
      </c>
      <c r="L172" s="112">
        <v>-6734788</v>
      </c>
      <c r="M172" s="112">
        <v>1414572.74</v>
      </c>
      <c r="N172" s="112">
        <v>575671.80022784846</v>
      </c>
      <c r="O172" s="112">
        <v>-4022113.2700803103</v>
      </c>
      <c r="P172" s="130">
        <f t="shared" si="20"/>
        <v>6304097.9111291319</v>
      </c>
      <c r="Q172" s="130">
        <f t="shared" si="18"/>
        <v>141.79895431933807</v>
      </c>
      <c r="R172" s="112">
        <v>260160249.91000003</v>
      </c>
      <c r="S172" s="112">
        <v>198170151.94999999</v>
      </c>
      <c r="T172" s="112">
        <v>12243429.026765097</v>
      </c>
      <c r="U172" s="112">
        <v>35265104.029353917</v>
      </c>
      <c r="V172" s="112">
        <v>17268091.11546712</v>
      </c>
      <c r="W172" s="112">
        <v>7153314.7400000002</v>
      </c>
      <c r="X172" s="150">
        <f t="shared" si="19"/>
        <v>9939840.9515861273</v>
      </c>
      <c r="Y172" s="150">
        <f t="shared" si="15"/>
        <v>223.57823005052245</v>
      </c>
      <c r="Z172" s="128">
        <f t="shared" si="17"/>
        <v>-3635743.0404569954</v>
      </c>
      <c r="AA172" s="128">
        <f t="shared" si="16"/>
        <v>-81.779275731184384</v>
      </c>
    </row>
    <row r="173" spans="1:27" s="113" customFormat="1" ht="15" x14ac:dyDescent="0.2">
      <c r="A173" s="112">
        <v>545</v>
      </c>
      <c r="B173" s="112" t="s">
        <v>173</v>
      </c>
      <c r="C173" s="112">
        <v>15</v>
      </c>
      <c r="D173" s="112">
        <v>9584</v>
      </c>
      <c r="E173" s="112">
        <v>29528150.901850395</v>
      </c>
      <c r="F173" s="112">
        <v>13212457.93</v>
      </c>
      <c r="G173" s="112">
        <v>4152856</v>
      </c>
      <c r="H173" s="112">
        <v>2983764.5819153595</v>
      </c>
      <c r="I173" s="112">
        <v>10547114.542636201</v>
      </c>
      <c r="J173" s="112">
        <v>2121957.9720273744</v>
      </c>
      <c r="K173" s="112">
        <v>1843044.0596636354</v>
      </c>
      <c r="L173" s="112">
        <v>363744</v>
      </c>
      <c r="M173" s="112">
        <v>-364955.64</v>
      </c>
      <c r="N173" s="112">
        <v>81144.25425341849</v>
      </c>
      <c r="O173" s="112">
        <v>-867064.05102455569</v>
      </c>
      <c r="P173" s="130">
        <f t="shared" si="20"/>
        <v>4545912.7476210371</v>
      </c>
      <c r="Q173" s="130">
        <f t="shared" si="18"/>
        <v>474.32311640453224</v>
      </c>
      <c r="R173" s="112">
        <v>69484600.890000001</v>
      </c>
      <c r="S173" s="112">
        <v>29651724.57</v>
      </c>
      <c r="T173" s="112">
        <v>4474987.863173496</v>
      </c>
      <c r="U173" s="112">
        <v>30239191.998645641</v>
      </c>
      <c r="V173" s="112">
        <v>7077016.5877885977</v>
      </c>
      <c r="W173" s="112">
        <v>4151644.36</v>
      </c>
      <c r="X173" s="150">
        <f t="shared" si="19"/>
        <v>6109964.4896077365</v>
      </c>
      <c r="Y173" s="150">
        <f t="shared" si="15"/>
        <v>637.51716293903758</v>
      </c>
      <c r="Z173" s="128">
        <f t="shared" si="17"/>
        <v>-1564051.7419866994</v>
      </c>
      <c r="AA173" s="128">
        <f t="shared" si="16"/>
        <v>-163.19404653450536</v>
      </c>
    </row>
    <row r="174" spans="1:27" s="113" customFormat="1" ht="15" x14ac:dyDescent="0.2">
      <c r="A174" s="112">
        <v>560</v>
      </c>
      <c r="B174" s="112" t="s">
        <v>174</v>
      </c>
      <c r="C174" s="112">
        <v>7</v>
      </c>
      <c r="D174" s="112">
        <v>15735</v>
      </c>
      <c r="E174" s="112">
        <v>45607726.693165109</v>
      </c>
      <c r="F174" s="112">
        <v>24306652.469999999</v>
      </c>
      <c r="G174" s="112">
        <v>4554874</v>
      </c>
      <c r="H174" s="112">
        <v>2668607.7008662932</v>
      </c>
      <c r="I174" s="112">
        <v>10988587.987124622</v>
      </c>
      <c r="J174" s="112">
        <v>2812027.5711718397</v>
      </c>
      <c r="K174" s="112">
        <v>140866.56848570175</v>
      </c>
      <c r="L174" s="112">
        <v>-1909711</v>
      </c>
      <c r="M174" s="112">
        <v>776058.29</v>
      </c>
      <c r="N174" s="112">
        <v>148289.17754160392</v>
      </c>
      <c r="O174" s="112">
        <v>-1423544.7457086167</v>
      </c>
      <c r="P174" s="130">
        <f t="shared" si="20"/>
        <v>-2545018.6736836582</v>
      </c>
      <c r="Q174" s="130">
        <f t="shared" si="18"/>
        <v>-161.74252772060109</v>
      </c>
      <c r="R174" s="112">
        <v>106898135.03547975</v>
      </c>
      <c r="S174" s="112">
        <v>55740478.100000001</v>
      </c>
      <c r="T174" s="112">
        <v>4002322.148780955</v>
      </c>
      <c r="U174" s="112">
        <v>31780481.683280874</v>
      </c>
      <c r="V174" s="112">
        <v>9378491.9535839241</v>
      </c>
      <c r="W174" s="112">
        <v>3421221.29</v>
      </c>
      <c r="X174" s="150">
        <f t="shared" si="19"/>
        <v>-2575139.8598339856</v>
      </c>
      <c r="Y174" s="150">
        <f t="shared" si="15"/>
        <v>-163.6568071073394</v>
      </c>
      <c r="Z174" s="128">
        <f t="shared" si="17"/>
        <v>30121.186150327325</v>
      </c>
      <c r="AA174" s="128">
        <f t="shared" si="16"/>
        <v>1.914279386738311</v>
      </c>
    </row>
    <row r="175" spans="1:27" s="113" customFormat="1" ht="15" x14ac:dyDescent="0.2">
      <c r="A175" s="112">
        <v>561</v>
      </c>
      <c r="B175" s="112" t="s">
        <v>175</v>
      </c>
      <c r="C175" s="112">
        <v>2</v>
      </c>
      <c r="D175" s="112">
        <v>1317</v>
      </c>
      <c r="E175" s="112">
        <v>4201095.5885635298</v>
      </c>
      <c r="F175" s="112">
        <v>1784245.49</v>
      </c>
      <c r="G175" s="112">
        <v>427676</v>
      </c>
      <c r="H175" s="112">
        <v>490217.48042123462</v>
      </c>
      <c r="I175" s="112">
        <v>983055.97034078452</v>
      </c>
      <c r="J175" s="112">
        <v>285287.23308439273</v>
      </c>
      <c r="K175" s="112">
        <v>397799.26799250272</v>
      </c>
      <c r="L175" s="112">
        <v>-296983</v>
      </c>
      <c r="M175" s="112">
        <v>-27605.35</v>
      </c>
      <c r="N175" s="112">
        <v>11454.576090645269</v>
      </c>
      <c r="O175" s="112">
        <v>-119148.93105168403</v>
      </c>
      <c r="P175" s="130">
        <f t="shared" si="20"/>
        <v>-265096.85168565344</v>
      </c>
      <c r="Q175" s="130">
        <f t="shared" si="18"/>
        <v>-201.28842193291834</v>
      </c>
      <c r="R175" s="112">
        <v>9398208.1945199985</v>
      </c>
      <c r="S175" s="112">
        <v>4070368.92</v>
      </c>
      <c r="T175" s="112">
        <v>735217.94866011478</v>
      </c>
      <c r="U175" s="112">
        <v>3608072.0526811765</v>
      </c>
      <c r="V175" s="112">
        <v>951471.47466524527</v>
      </c>
      <c r="W175" s="112">
        <v>103087.65</v>
      </c>
      <c r="X175" s="150">
        <f t="shared" si="19"/>
        <v>70009.851486537606</v>
      </c>
      <c r="Y175" s="150">
        <f t="shared" si="15"/>
        <v>53.158581235032351</v>
      </c>
      <c r="Z175" s="128">
        <f t="shared" si="17"/>
        <v>-335106.70317219105</v>
      </c>
      <c r="AA175" s="128">
        <f t="shared" si="16"/>
        <v>-254.44700316795067</v>
      </c>
    </row>
    <row r="176" spans="1:27" s="113" customFormat="1" ht="15" x14ac:dyDescent="0.2">
      <c r="A176" s="112">
        <v>562</v>
      </c>
      <c r="B176" s="112" t="s">
        <v>176</v>
      </c>
      <c r="C176" s="112">
        <v>6</v>
      </c>
      <c r="D176" s="112">
        <v>8935</v>
      </c>
      <c r="E176" s="112">
        <v>24093215.631565951</v>
      </c>
      <c r="F176" s="112">
        <v>14687311.859999999</v>
      </c>
      <c r="G176" s="112">
        <v>3053702</v>
      </c>
      <c r="H176" s="112">
        <v>1773912.893196668</v>
      </c>
      <c r="I176" s="112">
        <v>4851618.2045474602</v>
      </c>
      <c r="J176" s="112">
        <v>1710905.5069268346</v>
      </c>
      <c r="K176" s="112">
        <v>-16000.239089872675</v>
      </c>
      <c r="L176" s="112">
        <v>-581202</v>
      </c>
      <c r="M176" s="112">
        <v>261227.9</v>
      </c>
      <c r="N176" s="112">
        <v>83041.987653151198</v>
      </c>
      <c r="O176" s="112">
        <v>-808349.05007349805</v>
      </c>
      <c r="P176" s="130">
        <f t="shared" si="20"/>
        <v>922953.43159479275</v>
      </c>
      <c r="Q176" s="130">
        <f t="shared" si="18"/>
        <v>103.2964109227524</v>
      </c>
      <c r="R176" s="112">
        <v>64210995.450000003</v>
      </c>
      <c r="S176" s="112">
        <v>32150580.309999999</v>
      </c>
      <c r="T176" s="112">
        <v>2660477.5442056824</v>
      </c>
      <c r="U176" s="112">
        <v>21739906.92005543</v>
      </c>
      <c r="V176" s="112">
        <v>5706101.0690478776</v>
      </c>
      <c r="W176" s="112">
        <v>2733727.9</v>
      </c>
      <c r="X176" s="150">
        <f t="shared" si="19"/>
        <v>779798.29330898821</v>
      </c>
      <c r="Y176" s="150">
        <f t="shared" si="15"/>
        <v>87.274571159371931</v>
      </c>
      <c r="Z176" s="128">
        <f t="shared" si="17"/>
        <v>143155.13828580454</v>
      </c>
      <c r="AA176" s="128">
        <f t="shared" si="16"/>
        <v>16.021839763380473</v>
      </c>
    </row>
    <row r="177" spans="1:27" s="113" customFormat="1" ht="15" x14ac:dyDescent="0.2">
      <c r="A177" s="112">
        <v>563</v>
      </c>
      <c r="B177" s="112" t="s">
        <v>177</v>
      </c>
      <c r="C177" s="112">
        <v>17</v>
      </c>
      <c r="D177" s="112">
        <v>7025</v>
      </c>
      <c r="E177" s="112">
        <v>23281197.446279183</v>
      </c>
      <c r="F177" s="112">
        <v>10855535.41</v>
      </c>
      <c r="G177" s="112">
        <v>2137059</v>
      </c>
      <c r="H177" s="112">
        <v>1197210.447535563</v>
      </c>
      <c r="I177" s="112">
        <v>6410666.6019456359</v>
      </c>
      <c r="J177" s="112">
        <v>1302524.839191502</v>
      </c>
      <c r="K177" s="112">
        <v>-676870.36458426912</v>
      </c>
      <c r="L177" s="112">
        <v>-388633</v>
      </c>
      <c r="M177" s="112">
        <v>-712100.26</v>
      </c>
      <c r="N177" s="112">
        <v>60842.477377197014</v>
      </c>
      <c r="O177" s="112">
        <v>-635551.43556422193</v>
      </c>
      <c r="P177" s="130">
        <f t="shared" si="20"/>
        <v>-3730513.7303777821</v>
      </c>
      <c r="Q177" s="130">
        <f t="shared" si="18"/>
        <v>-531.03398297192632</v>
      </c>
      <c r="R177" s="112">
        <v>60915088.86428</v>
      </c>
      <c r="S177" s="112">
        <v>23701589.870000001</v>
      </c>
      <c r="T177" s="112">
        <v>1795551.2492031218</v>
      </c>
      <c r="U177" s="112">
        <v>25189654.179884568</v>
      </c>
      <c r="V177" s="112">
        <v>4344096.3555738218</v>
      </c>
      <c r="W177" s="112">
        <v>1036325.74</v>
      </c>
      <c r="X177" s="150">
        <f t="shared" si="19"/>
        <v>-4847871.4696184918</v>
      </c>
      <c r="Y177" s="150">
        <f t="shared" si="15"/>
        <v>-690.0884654261198</v>
      </c>
      <c r="Z177" s="128">
        <f t="shared" si="17"/>
        <v>1117357.7392407097</v>
      </c>
      <c r="AA177" s="128">
        <f t="shared" si="16"/>
        <v>159.05448245419356</v>
      </c>
    </row>
    <row r="178" spans="1:27" s="113" customFormat="1" ht="15" x14ac:dyDescent="0.2">
      <c r="A178" s="112">
        <v>564</v>
      </c>
      <c r="B178" s="112" t="s">
        <v>178</v>
      </c>
      <c r="C178" s="112">
        <v>17</v>
      </c>
      <c r="D178" s="112">
        <v>211848</v>
      </c>
      <c r="E178" s="112">
        <v>518328143.82224488</v>
      </c>
      <c r="F178" s="112">
        <v>333884648.44999999</v>
      </c>
      <c r="G178" s="112">
        <v>63479458</v>
      </c>
      <c r="H178" s="112">
        <v>45488544.671757564</v>
      </c>
      <c r="I178" s="112">
        <v>118348006.72697836</v>
      </c>
      <c r="J178" s="112">
        <v>28631186.758485146</v>
      </c>
      <c r="K178" s="112">
        <v>-15371324.843892507</v>
      </c>
      <c r="L178" s="112">
        <v>9631</v>
      </c>
      <c r="M178" s="112">
        <v>15740524.710000001</v>
      </c>
      <c r="N178" s="112">
        <v>2304292.4929132727</v>
      </c>
      <c r="O178" s="112">
        <v>-19165879.077780683</v>
      </c>
      <c r="P178" s="130">
        <f t="shared" si="20"/>
        <v>55020945.06621635</v>
      </c>
      <c r="Q178" s="130">
        <f t="shared" si="18"/>
        <v>259.71897334983737</v>
      </c>
      <c r="R178" s="112">
        <v>1266451165.5437999</v>
      </c>
      <c r="S178" s="112">
        <v>820331186.26999998</v>
      </c>
      <c r="T178" s="112">
        <v>68222770.172058731</v>
      </c>
      <c r="U178" s="112">
        <v>249402691.69645357</v>
      </c>
      <c r="V178" s="112">
        <v>95488876.918839708</v>
      </c>
      <c r="W178" s="112">
        <v>79229613.710000008</v>
      </c>
      <c r="X178" s="150">
        <f t="shared" si="19"/>
        <v>46223973.223551989</v>
      </c>
      <c r="Y178" s="150">
        <f t="shared" si="15"/>
        <v>218.19405056244094</v>
      </c>
      <c r="Z178" s="128">
        <f t="shared" si="17"/>
        <v>8796971.842664361</v>
      </c>
      <c r="AA178" s="128">
        <f t="shared" si="16"/>
        <v>41.524922787396441</v>
      </c>
    </row>
    <row r="179" spans="1:27" s="113" customFormat="1" ht="15" x14ac:dyDescent="0.2">
      <c r="A179" s="112">
        <v>576</v>
      </c>
      <c r="B179" s="112" t="s">
        <v>179</v>
      </c>
      <c r="C179" s="112">
        <v>7</v>
      </c>
      <c r="D179" s="112">
        <v>2750</v>
      </c>
      <c r="E179" s="112">
        <v>6826188.8653343152</v>
      </c>
      <c r="F179" s="112">
        <v>3521658.34</v>
      </c>
      <c r="G179" s="112">
        <v>1514790</v>
      </c>
      <c r="H179" s="112">
        <v>982860.96653136169</v>
      </c>
      <c r="I179" s="112">
        <v>447203.33466567774</v>
      </c>
      <c r="J179" s="112">
        <v>629448.88798383507</v>
      </c>
      <c r="K179" s="112">
        <v>360555.22111072025</v>
      </c>
      <c r="L179" s="112">
        <v>-273557</v>
      </c>
      <c r="M179" s="112">
        <v>11225.05</v>
      </c>
      <c r="N179" s="112">
        <v>23127.957259897194</v>
      </c>
      <c r="O179" s="112">
        <v>-248792.37691126126</v>
      </c>
      <c r="P179" s="130">
        <f t="shared" si="20"/>
        <v>142331.51530591492</v>
      </c>
      <c r="Q179" s="130">
        <f t="shared" si="18"/>
        <v>51.756914656696331</v>
      </c>
      <c r="R179" s="112">
        <v>21728826.067325253</v>
      </c>
      <c r="S179" s="112">
        <v>8141042.21</v>
      </c>
      <c r="T179" s="112">
        <v>1474074.3700333866</v>
      </c>
      <c r="U179" s="112">
        <v>9310077.3839183338</v>
      </c>
      <c r="V179" s="112">
        <v>2099297.1020866297</v>
      </c>
      <c r="W179" s="112">
        <v>1252458.05</v>
      </c>
      <c r="X179" s="150">
        <f t="shared" si="19"/>
        <v>548123.04871309921</v>
      </c>
      <c r="Y179" s="150">
        <f t="shared" si="15"/>
        <v>199.3174722593088</v>
      </c>
      <c r="Z179" s="128">
        <f t="shared" si="17"/>
        <v>-405791.5334071843</v>
      </c>
      <c r="AA179" s="128">
        <f t="shared" si="16"/>
        <v>-147.56055760261248</v>
      </c>
    </row>
    <row r="180" spans="1:27" s="113" customFormat="1" ht="15" x14ac:dyDescent="0.2">
      <c r="A180" s="112">
        <v>577</v>
      </c>
      <c r="B180" s="112" t="s">
        <v>180</v>
      </c>
      <c r="C180" s="112">
        <v>2</v>
      </c>
      <c r="D180" s="112">
        <v>11138</v>
      </c>
      <c r="E180" s="112">
        <v>30738046.181233905</v>
      </c>
      <c r="F180" s="112">
        <v>18370926.870000001</v>
      </c>
      <c r="G180" s="112">
        <v>2514858</v>
      </c>
      <c r="H180" s="112">
        <v>1983175.1400244888</v>
      </c>
      <c r="I180" s="112">
        <v>7835940.1495970683</v>
      </c>
      <c r="J180" s="112">
        <v>1609314.53374825</v>
      </c>
      <c r="K180" s="112">
        <v>318668.26495609211</v>
      </c>
      <c r="L180" s="112">
        <v>80242</v>
      </c>
      <c r="M180" s="112">
        <v>608357.85</v>
      </c>
      <c r="N180" s="112">
        <v>120648.24889044922</v>
      </c>
      <c r="O180" s="112">
        <v>-1007654.3614682284</v>
      </c>
      <c r="P180" s="130">
        <f t="shared" si="20"/>
        <v>1696430.5145142116</v>
      </c>
      <c r="Q180" s="130">
        <f t="shared" si="18"/>
        <v>152.31015572941385</v>
      </c>
      <c r="R180" s="112">
        <v>69189657.989999995</v>
      </c>
      <c r="S180" s="112">
        <v>44039486.380000003</v>
      </c>
      <c r="T180" s="112">
        <v>2974324.6957037356</v>
      </c>
      <c r="U180" s="112">
        <v>15054631.744087966</v>
      </c>
      <c r="V180" s="112">
        <v>5367281.4449874097</v>
      </c>
      <c r="W180" s="112">
        <v>3203457.85</v>
      </c>
      <c r="X180" s="150">
        <f t="shared" si="19"/>
        <v>1449524.1247791201</v>
      </c>
      <c r="Y180" s="150">
        <f t="shared" si="15"/>
        <v>130.14222704068234</v>
      </c>
      <c r="Z180" s="128">
        <f t="shared" si="17"/>
        <v>246906.38973509148</v>
      </c>
      <c r="AA180" s="128">
        <f t="shared" si="16"/>
        <v>22.167928688731504</v>
      </c>
    </row>
    <row r="181" spans="1:27" s="113" customFormat="1" ht="15" x14ac:dyDescent="0.2">
      <c r="A181" s="112">
        <v>578</v>
      </c>
      <c r="B181" s="112" t="s">
        <v>181</v>
      </c>
      <c r="C181" s="112">
        <v>18</v>
      </c>
      <c r="D181" s="112">
        <v>3100</v>
      </c>
      <c r="E181" s="112">
        <v>8503356.2800663598</v>
      </c>
      <c r="F181" s="112">
        <v>4530792.78</v>
      </c>
      <c r="G181" s="112">
        <v>1337755</v>
      </c>
      <c r="H181" s="112">
        <v>588494.61191095808</v>
      </c>
      <c r="I181" s="112">
        <v>2201329.2591393837</v>
      </c>
      <c r="J181" s="112">
        <v>686559.97341075726</v>
      </c>
      <c r="K181" s="112">
        <v>-339947.67822727212</v>
      </c>
      <c r="L181" s="112">
        <v>-27899</v>
      </c>
      <c r="M181" s="112">
        <v>-454295</v>
      </c>
      <c r="N181" s="112">
        <v>25327.344508322632</v>
      </c>
      <c r="O181" s="112">
        <v>-280456.86124542181</v>
      </c>
      <c r="P181" s="130">
        <f t="shared" si="20"/>
        <v>-235695.8505696319</v>
      </c>
      <c r="Q181" s="130">
        <f t="shared" si="18"/>
        <v>-76.030919538590936</v>
      </c>
      <c r="R181" s="112">
        <v>25935133.47418005</v>
      </c>
      <c r="S181" s="112">
        <v>9833272.5199999996</v>
      </c>
      <c r="T181" s="112">
        <v>882611.93989842688</v>
      </c>
      <c r="U181" s="112">
        <v>11537100.848089065</v>
      </c>
      <c r="V181" s="112">
        <v>2289770.2896996615</v>
      </c>
      <c r="W181" s="112">
        <v>855561</v>
      </c>
      <c r="X181" s="150">
        <f t="shared" si="19"/>
        <v>-536816.87649289519</v>
      </c>
      <c r="Y181" s="150">
        <f t="shared" si="15"/>
        <v>-173.16673435254683</v>
      </c>
      <c r="Z181" s="128">
        <f t="shared" si="17"/>
        <v>301121.02592326328</v>
      </c>
      <c r="AA181" s="128">
        <f t="shared" si="16"/>
        <v>97.135814813955903</v>
      </c>
    </row>
    <row r="182" spans="1:27" s="113" customFormat="1" ht="15" x14ac:dyDescent="0.2">
      <c r="A182" s="112">
        <v>580</v>
      </c>
      <c r="B182" s="112" t="s">
        <v>182</v>
      </c>
      <c r="C182" s="112">
        <v>9</v>
      </c>
      <c r="D182" s="112">
        <v>4438</v>
      </c>
      <c r="E182" s="112">
        <v>11177912.704165757</v>
      </c>
      <c r="F182" s="112">
        <v>6333459.4000000004</v>
      </c>
      <c r="G182" s="112">
        <v>1363039</v>
      </c>
      <c r="H182" s="112">
        <v>1064703.8892105988</v>
      </c>
      <c r="I182" s="112">
        <v>1420300.7109251353</v>
      </c>
      <c r="J182" s="112">
        <v>1012751.7011421002</v>
      </c>
      <c r="K182" s="112">
        <v>-343148.19433849578</v>
      </c>
      <c r="L182" s="112">
        <v>-308852</v>
      </c>
      <c r="M182" s="112">
        <v>-126232.17</v>
      </c>
      <c r="N182" s="112">
        <v>38465.411653313204</v>
      </c>
      <c r="O182" s="112">
        <v>-401505.66135715548</v>
      </c>
      <c r="P182" s="130">
        <f t="shared" si="20"/>
        <v>-1124930.6169302575</v>
      </c>
      <c r="Q182" s="130">
        <f t="shared" si="18"/>
        <v>-253.47693035832751</v>
      </c>
      <c r="R182" s="112">
        <v>36791289.039999999</v>
      </c>
      <c r="S182" s="112">
        <v>14301065.51</v>
      </c>
      <c r="T182" s="112">
        <v>1596820.6778004458</v>
      </c>
      <c r="U182" s="112">
        <v>15456110.167144036</v>
      </c>
      <c r="V182" s="112">
        <v>3377663.7816468976</v>
      </c>
      <c r="W182" s="112">
        <v>927954.83</v>
      </c>
      <c r="X182" s="150">
        <f t="shared" si="19"/>
        <v>-1131674.0734086186</v>
      </c>
      <c r="Y182" s="150">
        <f t="shared" si="15"/>
        <v>-254.99641131334351</v>
      </c>
      <c r="Z182" s="128">
        <f t="shared" si="17"/>
        <v>6743.4564783610404</v>
      </c>
      <c r="AA182" s="128">
        <f t="shared" si="16"/>
        <v>1.5194809550160073</v>
      </c>
    </row>
    <row r="183" spans="1:27" s="113" customFormat="1" ht="15" x14ac:dyDescent="0.2">
      <c r="A183" s="112">
        <v>581</v>
      </c>
      <c r="B183" s="112" t="s">
        <v>183</v>
      </c>
      <c r="C183" s="112">
        <v>6</v>
      </c>
      <c r="D183" s="112">
        <v>6240</v>
      </c>
      <c r="E183" s="112">
        <v>17390853.701248918</v>
      </c>
      <c r="F183" s="112">
        <v>9338686.9299999997</v>
      </c>
      <c r="G183" s="112">
        <v>2035809</v>
      </c>
      <c r="H183" s="112">
        <v>2062361.1634701993</v>
      </c>
      <c r="I183" s="112">
        <v>3328170.5478133834</v>
      </c>
      <c r="J183" s="112">
        <v>1235397.0917646484</v>
      </c>
      <c r="K183" s="112">
        <v>-642821.91530367744</v>
      </c>
      <c r="L183" s="112">
        <v>-360824</v>
      </c>
      <c r="M183" s="112">
        <v>-579460.99</v>
      </c>
      <c r="N183" s="112">
        <v>54092.236808233378</v>
      </c>
      <c r="O183" s="112">
        <v>-564532.52070046193</v>
      </c>
      <c r="P183" s="130">
        <f t="shared" si="20"/>
        <v>-1483976.1573965941</v>
      </c>
      <c r="Q183" s="130">
        <f t="shared" si="18"/>
        <v>-237.81669189047983</v>
      </c>
      <c r="R183" s="112">
        <v>49047346.659999996</v>
      </c>
      <c r="S183" s="112">
        <v>20260752.789999999</v>
      </c>
      <c r="T183" s="112">
        <v>3093086.2414370305</v>
      </c>
      <c r="U183" s="112">
        <v>18455188.372585651</v>
      </c>
      <c r="V183" s="112">
        <v>4120216.2465880457</v>
      </c>
      <c r="W183" s="112">
        <v>1095524.01</v>
      </c>
      <c r="X183" s="150">
        <f t="shared" si="19"/>
        <v>-2022578.9993892759</v>
      </c>
      <c r="Y183" s="150">
        <f t="shared" si="15"/>
        <v>-324.13124990212754</v>
      </c>
      <c r="Z183" s="128">
        <f t="shared" si="17"/>
        <v>538602.84199268185</v>
      </c>
      <c r="AA183" s="128">
        <f t="shared" si="16"/>
        <v>86.314558011647733</v>
      </c>
    </row>
    <row r="184" spans="1:27" s="113" customFormat="1" ht="15" x14ac:dyDescent="0.2">
      <c r="A184" s="112">
        <v>583</v>
      </c>
      <c r="B184" s="112" t="s">
        <v>184</v>
      </c>
      <c r="C184" s="112">
        <v>19</v>
      </c>
      <c r="D184" s="112">
        <v>947</v>
      </c>
      <c r="E184" s="112">
        <v>2508728.8437079312</v>
      </c>
      <c r="F184" s="112">
        <v>1444403.51</v>
      </c>
      <c r="G184" s="112">
        <v>2066306</v>
      </c>
      <c r="H184" s="112">
        <v>302495.6170663641</v>
      </c>
      <c r="I184" s="112">
        <v>778013.54954019852</v>
      </c>
      <c r="J184" s="112">
        <v>194648.58204048802</v>
      </c>
      <c r="K184" s="112">
        <v>-506479.02569193224</v>
      </c>
      <c r="L184" s="112">
        <v>-156686</v>
      </c>
      <c r="M184" s="112">
        <v>16383.91</v>
      </c>
      <c r="N184" s="112">
        <v>8507.0555220624974</v>
      </c>
      <c r="O184" s="112">
        <v>-85675.047612714334</v>
      </c>
      <c r="P184" s="130">
        <f t="shared" si="20"/>
        <v>1553189.3071565358</v>
      </c>
      <c r="Q184" s="130">
        <f t="shared" si="18"/>
        <v>1640.1154246637125</v>
      </c>
      <c r="R184" s="112">
        <v>8995205.3499999996</v>
      </c>
      <c r="S184" s="112">
        <v>3173031.19</v>
      </c>
      <c r="T184" s="112">
        <v>453676.61485082813</v>
      </c>
      <c r="U184" s="112">
        <v>4691561.9957051016</v>
      </c>
      <c r="V184" s="112">
        <v>649179.32496746571</v>
      </c>
      <c r="W184" s="112">
        <v>1926003.91</v>
      </c>
      <c r="X184" s="150">
        <f t="shared" si="19"/>
        <v>1898247.6855233964</v>
      </c>
      <c r="Y184" s="150">
        <f t="shared" si="15"/>
        <v>2004.4854123795103</v>
      </c>
      <c r="Z184" s="128">
        <f t="shared" si="17"/>
        <v>-345058.37836686056</v>
      </c>
      <c r="AA184" s="128">
        <f t="shared" si="16"/>
        <v>-364.36998771579783</v>
      </c>
    </row>
    <row r="185" spans="1:27" s="113" customFormat="1" ht="15" x14ac:dyDescent="0.2">
      <c r="A185" s="112">
        <v>584</v>
      </c>
      <c r="B185" s="112" t="s">
        <v>185</v>
      </c>
      <c r="C185" s="112">
        <v>16</v>
      </c>
      <c r="D185" s="112">
        <v>2653</v>
      </c>
      <c r="E185" s="112">
        <v>10461674.348671179</v>
      </c>
      <c r="F185" s="112">
        <v>3060016.06</v>
      </c>
      <c r="G185" s="112">
        <v>859003</v>
      </c>
      <c r="H185" s="112">
        <v>621845.92173426284</v>
      </c>
      <c r="I185" s="112">
        <v>5525774.1407506019</v>
      </c>
      <c r="J185" s="112">
        <v>531683.76091442816</v>
      </c>
      <c r="K185" s="112">
        <v>-416568.57535737439</v>
      </c>
      <c r="L185" s="112">
        <v>241881</v>
      </c>
      <c r="M185" s="112">
        <v>-374208.34</v>
      </c>
      <c r="N185" s="112">
        <v>18138.841552757196</v>
      </c>
      <c r="O185" s="112">
        <v>-240016.79125293679</v>
      </c>
      <c r="P185" s="130">
        <f t="shared" si="20"/>
        <v>-634125.33032944053</v>
      </c>
      <c r="Q185" s="130">
        <f t="shared" si="18"/>
        <v>-239.02198655463269</v>
      </c>
      <c r="R185" s="112">
        <v>22943534.390000001</v>
      </c>
      <c r="S185" s="112">
        <v>6757380.1100000003</v>
      </c>
      <c r="T185" s="112">
        <v>932631.53849035816</v>
      </c>
      <c r="U185" s="112">
        <v>11667265.84597639</v>
      </c>
      <c r="V185" s="112">
        <v>1773237.1918064989</v>
      </c>
      <c r="W185" s="112">
        <v>726675.65999999992</v>
      </c>
      <c r="X185" s="150">
        <f t="shared" si="19"/>
        <v>-1086344.0437267534</v>
      </c>
      <c r="Y185" s="150">
        <f t="shared" si="15"/>
        <v>-409.47758904136958</v>
      </c>
      <c r="Z185" s="128">
        <f t="shared" si="17"/>
        <v>452218.71339731291</v>
      </c>
      <c r="AA185" s="128">
        <f t="shared" si="16"/>
        <v>170.45560248673686</v>
      </c>
    </row>
    <row r="186" spans="1:27" s="113" customFormat="1" ht="15" x14ac:dyDescent="0.2">
      <c r="A186" s="112">
        <v>588</v>
      </c>
      <c r="B186" s="112" t="s">
        <v>186</v>
      </c>
      <c r="C186" s="112">
        <v>10</v>
      </c>
      <c r="D186" s="112">
        <v>1600</v>
      </c>
      <c r="E186" s="112">
        <v>4193491.9033654425</v>
      </c>
      <c r="F186" s="112">
        <v>2116038.12</v>
      </c>
      <c r="G186" s="112">
        <v>941898</v>
      </c>
      <c r="H186" s="112">
        <v>655443.81864781352</v>
      </c>
      <c r="I186" s="112">
        <v>419008.31234798656</v>
      </c>
      <c r="J186" s="112">
        <v>387658.98398264812</v>
      </c>
      <c r="K186" s="112">
        <v>-632824.65545089915</v>
      </c>
      <c r="L186" s="112">
        <v>-353048</v>
      </c>
      <c r="M186" s="112">
        <v>106662.45</v>
      </c>
      <c r="N186" s="112">
        <v>13391.665535309145</v>
      </c>
      <c r="O186" s="112">
        <v>-144751.92838473382</v>
      </c>
      <c r="P186" s="130">
        <f t="shared" si="20"/>
        <v>-684015.1366873174</v>
      </c>
      <c r="Q186" s="130">
        <f t="shared" si="18"/>
        <v>-427.50946042957338</v>
      </c>
      <c r="R186" s="112">
        <v>14138253.119999999</v>
      </c>
      <c r="S186" s="112">
        <v>4747624.58</v>
      </c>
      <c r="T186" s="112">
        <v>983020.9632551563</v>
      </c>
      <c r="U186" s="112">
        <v>5360933.760418538</v>
      </c>
      <c r="V186" s="112">
        <v>1292895.0979313189</v>
      </c>
      <c r="W186" s="112">
        <v>695512.45</v>
      </c>
      <c r="X186" s="150">
        <f t="shared" si="19"/>
        <v>-1058266.2683949862</v>
      </c>
      <c r="Y186" s="150">
        <f t="shared" si="15"/>
        <v>-661.41641774686639</v>
      </c>
      <c r="Z186" s="128">
        <f t="shared" si="17"/>
        <v>374251.13170766877</v>
      </c>
      <c r="AA186" s="128">
        <f t="shared" si="16"/>
        <v>233.90695731729298</v>
      </c>
    </row>
    <row r="187" spans="1:27" s="113" customFormat="1" ht="15" x14ac:dyDescent="0.2">
      <c r="A187" s="112">
        <v>592</v>
      </c>
      <c r="B187" s="112" t="s">
        <v>187</v>
      </c>
      <c r="C187" s="112">
        <v>13</v>
      </c>
      <c r="D187" s="112">
        <v>3651</v>
      </c>
      <c r="E187" s="112">
        <v>12298813.561903201</v>
      </c>
      <c r="F187" s="112">
        <v>5536763.9699999997</v>
      </c>
      <c r="G187" s="112">
        <v>1084919</v>
      </c>
      <c r="H187" s="112">
        <v>1034458.9994905295</v>
      </c>
      <c r="I187" s="112">
        <v>3563856.7121611363</v>
      </c>
      <c r="J187" s="112">
        <v>700478.59328419995</v>
      </c>
      <c r="K187" s="112">
        <v>-424131.91293204128</v>
      </c>
      <c r="L187" s="112">
        <v>-165857</v>
      </c>
      <c r="M187" s="112">
        <v>-290718.55</v>
      </c>
      <c r="N187" s="112">
        <v>32272.094089695587</v>
      </c>
      <c r="O187" s="112">
        <v>-330305.80658291449</v>
      </c>
      <c r="P187" s="130">
        <f t="shared" si="20"/>
        <v>-1557077.4623925984</v>
      </c>
      <c r="Q187" s="130">
        <f t="shared" si="18"/>
        <v>-426.4797212798133</v>
      </c>
      <c r="R187" s="112">
        <v>27450544.77</v>
      </c>
      <c r="S187" s="112">
        <v>12150945.1</v>
      </c>
      <c r="T187" s="112">
        <v>1551460.0232633345</v>
      </c>
      <c r="U187" s="112">
        <v>8864301.2029203698</v>
      </c>
      <c r="V187" s="112">
        <v>2336190.767872171</v>
      </c>
      <c r="W187" s="112">
        <v>628343.44999999995</v>
      </c>
      <c r="X187" s="150">
        <f t="shared" si="19"/>
        <v>-1919304.2259441242</v>
      </c>
      <c r="Y187" s="150">
        <f t="shared" si="15"/>
        <v>-525.6927488206311</v>
      </c>
      <c r="Z187" s="128">
        <f t="shared" si="17"/>
        <v>362226.76355152577</v>
      </c>
      <c r="AA187" s="128">
        <f t="shared" si="16"/>
        <v>99.213027540817791</v>
      </c>
    </row>
    <row r="188" spans="1:27" s="113" customFormat="1" ht="15" x14ac:dyDescent="0.2">
      <c r="A188" s="112">
        <v>593</v>
      </c>
      <c r="B188" s="112" t="s">
        <v>188</v>
      </c>
      <c r="C188" s="112">
        <v>10</v>
      </c>
      <c r="D188" s="112">
        <v>17077</v>
      </c>
      <c r="E188" s="112">
        <v>41669233.065786019</v>
      </c>
      <c r="F188" s="112">
        <v>27710781.510000002</v>
      </c>
      <c r="G188" s="112">
        <v>4855378</v>
      </c>
      <c r="H188" s="112">
        <v>4140621.1513442653</v>
      </c>
      <c r="I188" s="112">
        <v>4222742.5045052171</v>
      </c>
      <c r="J188" s="112">
        <v>3313749.6288933894</v>
      </c>
      <c r="K188" s="112">
        <v>-1530435.8362038138</v>
      </c>
      <c r="L188" s="112">
        <v>-1963133</v>
      </c>
      <c r="M188" s="112">
        <v>1455958.26</v>
      </c>
      <c r="N188" s="112">
        <v>158843.54328366066</v>
      </c>
      <c r="O188" s="112">
        <v>-1544955.4256413123</v>
      </c>
      <c r="P188" s="130">
        <f t="shared" si="20"/>
        <v>-849682.72960460931</v>
      </c>
      <c r="Q188" s="130">
        <f t="shared" si="18"/>
        <v>-49.755971751748511</v>
      </c>
      <c r="R188" s="112">
        <v>131191721.67</v>
      </c>
      <c r="S188" s="112">
        <v>60741129.460000001</v>
      </c>
      <c r="T188" s="112">
        <v>6210017.2079831576</v>
      </c>
      <c r="U188" s="112">
        <v>46281380.653800882</v>
      </c>
      <c r="V188" s="112">
        <v>11051802.816363364</v>
      </c>
      <c r="W188" s="112">
        <v>4348203.26</v>
      </c>
      <c r="X188" s="150">
        <f t="shared" si="19"/>
        <v>-2559188.2718525827</v>
      </c>
      <c r="Y188" s="150">
        <f t="shared" si="15"/>
        <v>-149.8617012269475</v>
      </c>
      <c r="Z188" s="128">
        <f t="shared" si="17"/>
        <v>1709505.5422479734</v>
      </c>
      <c r="AA188" s="128">
        <f t="shared" si="16"/>
        <v>100.105729475199</v>
      </c>
    </row>
    <row r="189" spans="1:27" s="113" customFormat="1" ht="15" x14ac:dyDescent="0.2">
      <c r="A189" s="112">
        <v>595</v>
      </c>
      <c r="B189" s="112" t="s">
        <v>189</v>
      </c>
      <c r="C189" s="112">
        <v>11</v>
      </c>
      <c r="D189" s="112">
        <v>4140</v>
      </c>
      <c r="E189" s="112">
        <v>12993427.396428272</v>
      </c>
      <c r="F189" s="112">
        <v>5118656.7300000004</v>
      </c>
      <c r="G189" s="112">
        <v>1228969</v>
      </c>
      <c r="H189" s="112">
        <v>1432566.5510763305</v>
      </c>
      <c r="I189" s="112">
        <v>3595948.4537519137</v>
      </c>
      <c r="J189" s="112">
        <v>951056.2254325375</v>
      </c>
      <c r="K189" s="112">
        <v>974846.03260942991</v>
      </c>
      <c r="L189" s="112">
        <v>17472</v>
      </c>
      <c r="M189" s="112">
        <v>633451.72</v>
      </c>
      <c r="N189" s="112">
        <v>30400.583313893283</v>
      </c>
      <c r="O189" s="112">
        <v>-374545.61469549878</v>
      </c>
      <c r="P189" s="130">
        <f t="shared" si="20"/>
        <v>615394.28506033495</v>
      </c>
      <c r="Q189" s="130">
        <f t="shared" si="18"/>
        <v>148.64596257496012</v>
      </c>
      <c r="R189" s="112">
        <v>37118423.149999999</v>
      </c>
      <c r="S189" s="112">
        <v>11120323.26</v>
      </c>
      <c r="T189" s="112">
        <v>2148533.4225462517</v>
      </c>
      <c r="U189" s="112">
        <v>19763645.01426987</v>
      </c>
      <c r="V189" s="112">
        <v>3171901.0329290587</v>
      </c>
      <c r="W189" s="112">
        <v>1879892.72</v>
      </c>
      <c r="X189" s="150">
        <f t="shared" si="19"/>
        <v>965872.29974517971</v>
      </c>
      <c r="Y189" s="150">
        <f t="shared" si="15"/>
        <v>233.30248786115453</v>
      </c>
      <c r="Z189" s="128">
        <f t="shared" si="17"/>
        <v>-350478.01468484476</v>
      </c>
      <c r="AA189" s="128">
        <f t="shared" si="16"/>
        <v>-84.65652528619438</v>
      </c>
    </row>
    <row r="190" spans="1:27" s="113" customFormat="1" ht="15" x14ac:dyDescent="0.2">
      <c r="A190" s="112">
        <v>598</v>
      </c>
      <c r="B190" s="112" t="s">
        <v>190</v>
      </c>
      <c r="C190" s="112">
        <v>15</v>
      </c>
      <c r="D190" s="112">
        <v>19207</v>
      </c>
      <c r="E190" s="112">
        <v>51929858.710901529</v>
      </c>
      <c r="F190" s="112">
        <v>32003888.359999999</v>
      </c>
      <c r="G190" s="112">
        <v>6963377</v>
      </c>
      <c r="H190" s="112">
        <v>7027962.4243934974</v>
      </c>
      <c r="I190" s="112">
        <v>11007485.245612307</v>
      </c>
      <c r="J190" s="112">
        <v>2992948.4784067981</v>
      </c>
      <c r="K190" s="112">
        <v>-7093329.5605406025</v>
      </c>
      <c r="L190" s="112">
        <v>2229776</v>
      </c>
      <c r="M190" s="112">
        <v>631533</v>
      </c>
      <c r="N190" s="112">
        <v>206466.14578961662</v>
      </c>
      <c r="O190" s="112">
        <v>-1737656.4303034891</v>
      </c>
      <c r="P190" s="130">
        <f t="shared" si="20"/>
        <v>2302591.9524565935</v>
      </c>
      <c r="Q190" s="130">
        <f t="shared" si="18"/>
        <v>119.88295686242482</v>
      </c>
      <c r="R190" s="112">
        <v>144220955</v>
      </c>
      <c r="S190" s="112">
        <v>74114395.719999999</v>
      </c>
      <c r="T190" s="112">
        <v>10540391.40440887</v>
      </c>
      <c r="U190" s="112">
        <v>38112298.801839717</v>
      </c>
      <c r="V190" s="112">
        <v>9981887.6279837582</v>
      </c>
      <c r="W190" s="112">
        <v>9824686</v>
      </c>
      <c r="X190" s="150">
        <f t="shared" si="19"/>
        <v>-1647295.4457676411</v>
      </c>
      <c r="Y190" s="150">
        <f t="shared" si="15"/>
        <v>-85.765369176219139</v>
      </c>
      <c r="Z190" s="128">
        <f t="shared" si="17"/>
        <v>3949887.3982242346</v>
      </c>
      <c r="AA190" s="128">
        <f t="shared" si="16"/>
        <v>205.64832603864397</v>
      </c>
    </row>
    <row r="191" spans="1:27" s="113" customFormat="1" ht="15" x14ac:dyDescent="0.2">
      <c r="A191" s="112">
        <v>599</v>
      </c>
      <c r="B191" s="112" t="s">
        <v>191</v>
      </c>
      <c r="C191" s="112">
        <v>15</v>
      </c>
      <c r="D191" s="112">
        <v>11206</v>
      </c>
      <c r="E191" s="112">
        <v>31621825.81215632</v>
      </c>
      <c r="F191" s="112">
        <v>15501512.26</v>
      </c>
      <c r="G191" s="112">
        <v>2494062</v>
      </c>
      <c r="H191" s="112">
        <v>2737428.9491705014</v>
      </c>
      <c r="I191" s="112">
        <v>17553874.288712289</v>
      </c>
      <c r="J191" s="112">
        <v>1970430.45633497</v>
      </c>
      <c r="K191" s="112">
        <v>-1978766.8261578614</v>
      </c>
      <c r="L191" s="112">
        <v>-919269</v>
      </c>
      <c r="M191" s="112">
        <v>100850.02</v>
      </c>
      <c r="N191" s="112">
        <v>97375.115536504993</v>
      </c>
      <c r="O191" s="112">
        <v>-1013806.3184245796</v>
      </c>
      <c r="P191" s="130">
        <f t="shared" si="20"/>
        <v>4921865.1330154985</v>
      </c>
      <c r="Q191" s="130">
        <f t="shared" si="18"/>
        <v>439.21694922501325</v>
      </c>
      <c r="R191" s="112">
        <v>71454805.010000005</v>
      </c>
      <c r="S191" s="112">
        <v>35650434.539999999</v>
      </c>
      <c r="T191" s="112">
        <v>4105538.8210199168</v>
      </c>
      <c r="U191" s="112">
        <v>26426250.837361664</v>
      </c>
      <c r="V191" s="112">
        <v>6571651.8462631181</v>
      </c>
      <c r="W191" s="112">
        <v>1675643.02</v>
      </c>
      <c r="X191" s="150">
        <f t="shared" si="19"/>
        <v>2974714.054644689</v>
      </c>
      <c r="Y191" s="150">
        <f t="shared" si="15"/>
        <v>265.45725991831955</v>
      </c>
      <c r="Z191" s="128">
        <f t="shared" si="17"/>
        <v>1947151.0783708096</v>
      </c>
      <c r="AA191" s="128">
        <f t="shared" si="16"/>
        <v>173.7596893066937</v>
      </c>
    </row>
    <row r="192" spans="1:27" s="113" customFormat="1" ht="15" x14ac:dyDescent="0.2">
      <c r="A192" s="112">
        <v>601</v>
      </c>
      <c r="B192" s="112" t="s">
        <v>192</v>
      </c>
      <c r="C192" s="112">
        <v>13</v>
      </c>
      <c r="D192" s="112">
        <v>3786</v>
      </c>
      <c r="E192" s="112">
        <v>12150142.966025878</v>
      </c>
      <c r="F192" s="112">
        <v>4629267.3499999996</v>
      </c>
      <c r="G192" s="112">
        <v>1146082</v>
      </c>
      <c r="H192" s="112">
        <v>1671086.7981064918</v>
      </c>
      <c r="I192" s="112">
        <v>3345396.3147327756</v>
      </c>
      <c r="J192" s="112">
        <v>854923.05302928691</v>
      </c>
      <c r="K192" s="112">
        <v>774899.24333971145</v>
      </c>
      <c r="L192" s="112">
        <v>303850</v>
      </c>
      <c r="M192" s="112">
        <v>-250194.15</v>
      </c>
      <c r="N192" s="112">
        <v>30670.30484282161</v>
      </c>
      <c r="O192" s="112">
        <v>-342519.25054037641</v>
      </c>
      <c r="P192" s="130">
        <f t="shared" si="20"/>
        <v>13318.69748483412</v>
      </c>
      <c r="Q192" s="130">
        <f t="shared" si="18"/>
        <v>3.5178810049746749</v>
      </c>
      <c r="R192" s="112">
        <v>32694363.359999999</v>
      </c>
      <c r="S192" s="112">
        <v>10571326.949999999</v>
      </c>
      <c r="T192" s="112">
        <v>2506261.1122743529</v>
      </c>
      <c r="U192" s="112">
        <v>16019627.686880184</v>
      </c>
      <c r="V192" s="112">
        <v>2851283.9119949746</v>
      </c>
      <c r="W192" s="112">
        <v>1199737.8500000001</v>
      </c>
      <c r="X192" s="150">
        <f t="shared" si="19"/>
        <v>453874.15114951506</v>
      </c>
      <c r="Y192" s="150">
        <f t="shared" si="15"/>
        <v>119.88223749326863</v>
      </c>
      <c r="Z192" s="128">
        <f t="shared" si="17"/>
        <v>-440555.45366468094</v>
      </c>
      <c r="AA192" s="128">
        <f t="shared" si="16"/>
        <v>-116.36435648829396</v>
      </c>
    </row>
    <row r="193" spans="1:27" s="113" customFormat="1" ht="15" x14ac:dyDescent="0.2">
      <c r="A193" s="112">
        <v>604</v>
      </c>
      <c r="B193" s="112" t="s">
        <v>193</v>
      </c>
      <c r="C193" s="112">
        <v>6</v>
      </c>
      <c r="D193" s="112">
        <v>20405</v>
      </c>
      <c r="E193" s="112">
        <v>61774802.914992169</v>
      </c>
      <c r="F193" s="112">
        <v>38969702.560000002</v>
      </c>
      <c r="G193" s="112">
        <v>6193230</v>
      </c>
      <c r="H193" s="112">
        <v>5507198.5077497885</v>
      </c>
      <c r="I193" s="112">
        <v>11629060.16893441</v>
      </c>
      <c r="J193" s="112">
        <v>2095812.7694232035</v>
      </c>
      <c r="K193" s="112">
        <v>3957315.9614878376</v>
      </c>
      <c r="L193" s="112">
        <v>-2419970</v>
      </c>
      <c r="M193" s="112">
        <v>-608741.61</v>
      </c>
      <c r="N193" s="112">
        <v>276265.25053988479</v>
      </c>
      <c r="O193" s="112">
        <v>-1846039.4366815586</v>
      </c>
      <c r="P193" s="130">
        <f t="shared" si="20"/>
        <v>1979031.2564614043</v>
      </c>
      <c r="Q193" s="130">
        <f t="shared" si="18"/>
        <v>96.987564639127868</v>
      </c>
      <c r="R193" s="112">
        <v>126661359.28999999</v>
      </c>
      <c r="S193" s="112">
        <v>97263802.069999993</v>
      </c>
      <c r="T193" s="112">
        <v>8259581.4132385151</v>
      </c>
      <c r="U193" s="112">
        <v>15084933.672705164</v>
      </c>
      <c r="V193" s="112">
        <v>6989818.8039682005</v>
      </c>
      <c r="W193" s="112">
        <v>3164518.39</v>
      </c>
      <c r="X193" s="150">
        <f t="shared" si="19"/>
        <v>4101295.0599118769</v>
      </c>
      <c r="Y193" s="150">
        <f t="shared" si="15"/>
        <v>200.99461210055756</v>
      </c>
      <c r="Z193" s="128">
        <f t="shared" si="17"/>
        <v>-2122263.8034504727</v>
      </c>
      <c r="AA193" s="128">
        <f t="shared" si="16"/>
        <v>-104.00704746142968</v>
      </c>
    </row>
    <row r="194" spans="1:27" s="113" customFormat="1" ht="15" x14ac:dyDescent="0.2">
      <c r="A194" s="112">
        <v>607</v>
      </c>
      <c r="B194" s="112" t="s">
        <v>194</v>
      </c>
      <c r="C194" s="112">
        <v>12</v>
      </c>
      <c r="D194" s="112">
        <v>4084</v>
      </c>
      <c r="E194" s="112">
        <v>11669526.177254748</v>
      </c>
      <c r="F194" s="112">
        <v>4223503.5199999996</v>
      </c>
      <c r="G194" s="112">
        <v>912511</v>
      </c>
      <c r="H194" s="112">
        <v>1158800.584843375</v>
      </c>
      <c r="I194" s="112">
        <v>2940832.344977167</v>
      </c>
      <c r="J194" s="112">
        <v>933227.32589475717</v>
      </c>
      <c r="K194" s="112">
        <v>-553947.34675725666</v>
      </c>
      <c r="L194" s="112">
        <v>-611441</v>
      </c>
      <c r="M194" s="112">
        <v>230683.51999999999</v>
      </c>
      <c r="N194" s="112">
        <v>29065.042187999574</v>
      </c>
      <c r="O194" s="112">
        <v>-369479.29720203311</v>
      </c>
      <c r="P194" s="130">
        <f t="shared" si="20"/>
        <v>-2775770.4833107404</v>
      </c>
      <c r="Q194" s="130">
        <f t="shared" si="18"/>
        <v>-679.669560066293</v>
      </c>
      <c r="R194" s="112">
        <v>32744457.283873145</v>
      </c>
      <c r="S194" s="112">
        <v>10066877.32</v>
      </c>
      <c r="T194" s="112">
        <v>1737944.9385660524</v>
      </c>
      <c r="U194" s="112">
        <v>14327711.194780862</v>
      </c>
      <c r="V194" s="112">
        <v>3112439.243659813</v>
      </c>
      <c r="W194" s="112">
        <v>531753.52</v>
      </c>
      <c r="X194" s="150">
        <f t="shared" si="19"/>
        <v>-2967731.0668664165</v>
      </c>
      <c r="Y194" s="150">
        <f t="shared" si="15"/>
        <v>-726.67264125034683</v>
      </c>
      <c r="Z194" s="128">
        <f t="shared" si="17"/>
        <v>191960.58355567604</v>
      </c>
      <c r="AA194" s="128">
        <f t="shared" si="16"/>
        <v>47.003081184053876</v>
      </c>
    </row>
    <row r="195" spans="1:27" s="113" customFormat="1" ht="15" x14ac:dyDescent="0.2">
      <c r="A195" s="112">
        <v>608</v>
      </c>
      <c r="B195" s="112" t="s">
        <v>195</v>
      </c>
      <c r="C195" s="112">
        <v>4</v>
      </c>
      <c r="D195" s="112">
        <v>1980</v>
      </c>
      <c r="E195" s="112">
        <v>5755929.0952400435</v>
      </c>
      <c r="F195" s="112">
        <v>2738099.23</v>
      </c>
      <c r="G195" s="112">
        <v>559199</v>
      </c>
      <c r="H195" s="112">
        <v>538284.28523215663</v>
      </c>
      <c r="I195" s="112">
        <v>1416348.4866480485</v>
      </c>
      <c r="J195" s="112">
        <v>421472.39467939257</v>
      </c>
      <c r="K195" s="112">
        <v>-196405.88805884781</v>
      </c>
      <c r="L195" s="112">
        <v>436574</v>
      </c>
      <c r="M195" s="112">
        <v>-26030.69</v>
      </c>
      <c r="N195" s="112">
        <v>16559.902171489128</v>
      </c>
      <c r="O195" s="112">
        <v>-179130.51137610813</v>
      </c>
      <c r="P195" s="130">
        <f t="shared" si="20"/>
        <v>-30958.885943912901</v>
      </c>
      <c r="Q195" s="130">
        <f t="shared" si="18"/>
        <v>-15.635800981774192</v>
      </c>
      <c r="R195" s="112">
        <v>15681001.709999999</v>
      </c>
      <c r="S195" s="112">
        <v>6128326.5499999998</v>
      </c>
      <c r="T195" s="112">
        <v>807307.53959303221</v>
      </c>
      <c r="U195" s="112">
        <v>6170385.787796081</v>
      </c>
      <c r="V195" s="112">
        <v>1405667.3919847857</v>
      </c>
      <c r="W195" s="112">
        <v>969742.31</v>
      </c>
      <c r="X195" s="150">
        <f t="shared" si="19"/>
        <v>-199572.13062609918</v>
      </c>
      <c r="Y195" s="150">
        <f t="shared" si="15"/>
        <v>-100.79400536671676</v>
      </c>
      <c r="Z195" s="128">
        <f t="shared" si="17"/>
        <v>168613.24468218628</v>
      </c>
      <c r="AA195" s="128">
        <f t="shared" si="16"/>
        <v>85.158204384942565</v>
      </c>
    </row>
    <row r="196" spans="1:27" s="113" customFormat="1" ht="15" x14ac:dyDescent="0.2">
      <c r="A196" s="112">
        <v>609</v>
      </c>
      <c r="B196" s="112" t="s">
        <v>196</v>
      </c>
      <c r="C196" s="112">
        <v>4</v>
      </c>
      <c r="D196" s="112">
        <v>83205</v>
      </c>
      <c r="E196" s="112">
        <v>193822880.32947004</v>
      </c>
      <c r="F196" s="112">
        <v>131925179.45999999</v>
      </c>
      <c r="G196" s="112">
        <v>25646895</v>
      </c>
      <c r="H196" s="112">
        <v>15786567.930948095</v>
      </c>
      <c r="I196" s="112">
        <v>28817579.595950518</v>
      </c>
      <c r="J196" s="112">
        <v>13338024.007764351</v>
      </c>
      <c r="K196" s="112">
        <v>-15803381.020001497</v>
      </c>
      <c r="L196" s="112">
        <v>-5614340</v>
      </c>
      <c r="M196" s="112">
        <v>5010758.1100000003</v>
      </c>
      <c r="N196" s="112">
        <v>842329.74151557917</v>
      </c>
      <c r="O196" s="112">
        <v>-7527552.6257823613</v>
      </c>
      <c r="P196" s="130">
        <f t="shared" si="20"/>
        <v>-1400820.1290753782</v>
      </c>
      <c r="Q196" s="130">
        <f t="shared" si="18"/>
        <v>-16.835768632598739</v>
      </c>
      <c r="R196" s="112">
        <v>556160902.88</v>
      </c>
      <c r="S196" s="112">
        <v>310165442.54000002</v>
      </c>
      <c r="T196" s="112">
        <v>23676365.193264645</v>
      </c>
      <c r="U196" s="112">
        <v>145873398.91060901</v>
      </c>
      <c r="V196" s="112">
        <v>44484112.501570858</v>
      </c>
      <c r="W196" s="112">
        <v>25043313.109999999</v>
      </c>
      <c r="X196" s="150">
        <f t="shared" si="19"/>
        <v>-6918270.6245554686</v>
      </c>
      <c r="Y196" s="150">
        <f t="shared" si="15"/>
        <v>-83.147294327930638</v>
      </c>
      <c r="Z196" s="128">
        <f t="shared" si="17"/>
        <v>5517450.4954800904</v>
      </c>
      <c r="AA196" s="128">
        <f t="shared" si="16"/>
        <v>66.311525695331895</v>
      </c>
    </row>
    <row r="197" spans="1:27" s="113" customFormat="1" ht="15" x14ac:dyDescent="0.2">
      <c r="A197" s="112">
        <v>611</v>
      </c>
      <c r="B197" s="112" t="s">
        <v>197</v>
      </c>
      <c r="C197" s="112">
        <v>35</v>
      </c>
      <c r="D197" s="112">
        <v>5011</v>
      </c>
      <c r="E197" s="112">
        <v>14872396.2588352</v>
      </c>
      <c r="F197" s="112">
        <v>8522831.25</v>
      </c>
      <c r="G197" s="112">
        <v>1235600</v>
      </c>
      <c r="H197" s="112">
        <v>472459.06105515611</v>
      </c>
      <c r="I197" s="112">
        <v>4094785.9419310982</v>
      </c>
      <c r="J197" s="112">
        <v>763164.84244161146</v>
      </c>
      <c r="K197" s="112">
        <v>515497.77452650812</v>
      </c>
      <c r="L197" s="112">
        <v>-1287903</v>
      </c>
      <c r="M197" s="112">
        <v>-1797.58</v>
      </c>
      <c r="N197" s="112">
        <v>57093.719828963913</v>
      </c>
      <c r="O197" s="112">
        <v>-453344.9457099383</v>
      </c>
      <c r="P197" s="130">
        <f t="shared" si="20"/>
        <v>-954009.19476180151</v>
      </c>
      <c r="Q197" s="130">
        <f t="shared" si="18"/>
        <v>-190.38299636036749</v>
      </c>
      <c r="R197" s="112">
        <v>30122626.48</v>
      </c>
      <c r="S197" s="112">
        <v>20902736.34</v>
      </c>
      <c r="T197" s="112">
        <v>708584.24182747549</v>
      </c>
      <c r="U197" s="112">
        <v>5289314.9435874494</v>
      </c>
      <c r="V197" s="112">
        <v>2545257.8799268892</v>
      </c>
      <c r="W197" s="112">
        <v>-54100.58</v>
      </c>
      <c r="X197" s="150">
        <f t="shared" si="19"/>
        <v>-730833.65465818346</v>
      </c>
      <c r="Y197" s="150">
        <f t="shared" si="15"/>
        <v>-145.84587001759797</v>
      </c>
      <c r="Z197" s="128">
        <f t="shared" si="17"/>
        <v>-223175.54010361806</v>
      </c>
      <c r="AA197" s="128">
        <f t="shared" si="16"/>
        <v>-44.537126342769518</v>
      </c>
    </row>
    <row r="198" spans="1:27" s="113" customFormat="1" ht="15" x14ac:dyDescent="0.2">
      <c r="A198" s="112">
        <v>614</v>
      </c>
      <c r="B198" s="112" t="s">
        <v>198</v>
      </c>
      <c r="C198" s="112">
        <v>19</v>
      </c>
      <c r="D198" s="112">
        <v>2999</v>
      </c>
      <c r="E198" s="112">
        <v>9387212.991469346</v>
      </c>
      <c r="F198" s="112">
        <v>4003838.16</v>
      </c>
      <c r="G198" s="112">
        <v>1350452</v>
      </c>
      <c r="H198" s="112">
        <v>682710.36202768621</v>
      </c>
      <c r="I198" s="112">
        <v>3485273.7446446116</v>
      </c>
      <c r="J198" s="112">
        <v>753004.56781899417</v>
      </c>
      <c r="K198" s="112">
        <v>-682854.07260319986</v>
      </c>
      <c r="L198" s="112">
        <v>190601</v>
      </c>
      <c r="M198" s="112">
        <v>201382.98</v>
      </c>
      <c r="N198" s="112">
        <v>23291.338270234817</v>
      </c>
      <c r="O198" s="112">
        <v>-271319.39576613548</v>
      </c>
      <c r="P198" s="130">
        <f t="shared" si="20"/>
        <v>349167.69292284548</v>
      </c>
      <c r="Q198" s="130">
        <f t="shared" si="18"/>
        <v>116.42804032105552</v>
      </c>
      <c r="R198" s="112">
        <v>30084299.449999999</v>
      </c>
      <c r="S198" s="112">
        <v>8809333.4299999997</v>
      </c>
      <c r="T198" s="112">
        <v>1023914.7560949713</v>
      </c>
      <c r="U198" s="112">
        <v>15888722.624715395</v>
      </c>
      <c r="V198" s="112">
        <v>2511371.9910503761</v>
      </c>
      <c r="W198" s="112">
        <v>1742435.98</v>
      </c>
      <c r="X198" s="150">
        <f t="shared" si="19"/>
        <v>-108520.66813925654</v>
      </c>
      <c r="Y198" s="150">
        <f t="shared" ref="Y198:Y261" si="21">X198/D198</f>
        <v>-36.185617919058529</v>
      </c>
      <c r="Z198" s="128">
        <f t="shared" si="17"/>
        <v>457688.36106210202</v>
      </c>
      <c r="AA198" s="128">
        <f t="shared" ref="AA198:AA261" si="22">Z198/D198</f>
        <v>152.61365824011403</v>
      </c>
    </row>
    <row r="199" spans="1:27" s="113" customFormat="1" ht="15" x14ac:dyDescent="0.2">
      <c r="A199" s="112">
        <v>615</v>
      </c>
      <c r="B199" s="112" t="s">
        <v>199</v>
      </c>
      <c r="C199" s="112">
        <v>17</v>
      </c>
      <c r="D199" s="112">
        <v>7603</v>
      </c>
      <c r="E199" s="112">
        <v>29040942.223025493</v>
      </c>
      <c r="F199" s="112">
        <v>8794246.4000000004</v>
      </c>
      <c r="G199" s="112">
        <v>2615932</v>
      </c>
      <c r="H199" s="112">
        <v>2463017.0221693162</v>
      </c>
      <c r="I199" s="112">
        <v>11261926.869281482</v>
      </c>
      <c r="J199" s="112">
        <v>1565479.7728614239</v>
      </c>
      <c r="K199" s="112">
        <v>2045003.2647729572</v>
      </c>
      <c r="L199" s="112">
        <v>-211823</v>
      </c>
      <c r="M199" s="112">
        <v>-57779.12</v>
      </c>
      <c r="N199" s="112">
        <v>56861.331684852594</v>
      </c>
      <c r="O199" s="112">
        <v>-687843.06969320704</v>
      </c>
      <c r="P199" s="130">
        <f t="shared" si="20"/>
        <v>-1195920.7519486696</v>
      </c>
      <c r="Q199" s="130">
        <f t="shared" si="18"/>
        <v>-157.29590318935547</v>
      </c>
      <c r="R199" s="112">
        <v>67139496.61428</v>
      </c>
      <c r="S199" s="112">
        <v>20127961.219999999</v>
      </c>
      <c r="T199" s="112">
        <v>3693981.5385576137</v>
      </c>
      <c r="U199" s="112">
        <v>35013185.901595816</v>
      </c>
      <c r="V199" s="112">
        <v>5221086.5938135087</v>
      </c>
      <c r="W199" s="112">
        <v>2346329.88</v>
      </c>
      <c r="X199" s="150">
        <f t="shared" si="19"/>
        <v>-736951.48031305522</v>
      </c>
      <c r="Y199" s="150">
        <f t="shared" si="21"/>
        <v>-96.929038578594657</v>
      </c>
      <c r="Z199" s="128">
        <f t="shared" ref="Z199:Z262" si="23">P199-X199</f>
        <v>-458969.27163561434</v>
      </c>
      <c r="AA199" s="128">
        <f t="shared" si="22"/>
        <v>-60.3668646107608</v>
      </c>
    </row>
    <row r="200" spans="1:27" s="113" customFormat="1" ht="15" x14ac:dyDescent="0.2">
      <c r="A200" s="112">
        <v>616</v>
      </c>
      <c r="B200" s="112" t="s">
        <v>200</v>
      </c>
      <c r="C200" s="112">
        <v>34</v>
      </c>
      <c r="D200" s="112">
        <v>1807</v>
      </c>
      <c r="E200" s="112">
        <v>5283979.4820102574</v>
      </c>
      <c r="F200" s="112">
        <v>2991893.92</v>
      </c>
      <c r="G200" s="112">
        <v>459247</v>
      </c>
      <c r="H200" s="112">
        <v>239042.28290373235</v>
      </c>
      <c r="I200" s="112">
        <v>1261740.1256710445</v>
      </c>
      <c r="J200" s="112">
        <v>387633.96273964457</v>
      </c>
      <c r="K200" s="112">
        <v>-211965.65066091769</v>
      </c>
      <c r="L200" s="112">
        <v>-488692</v>
      </c>
      <c r="M200" s="112">
        <v>70519.210000000006</v>
      </c>
      <c r="N200" s="112">
        <v>17531.683695344287</v>
      </c>
      <c r="O200" s="112">
        <v>-163479.20911950877</v>
      </c>
      <c r="P200" s="130">
        <f t="shared" si="20"/>
        <v>-720508.15678091906</v>
      </c>
      <c r="Q200" s="130">
        <f t="shared" ref="Q200:Q263" si="24">P200/D200</f>
        <v>-398.73168609901444</v>
      </c>
      <c r="R200" s="112">
        <v>12684138.587285999</v>
      </c>
      <c r="S200" s="112">
        <v>6746411.2400000002</v>
      </c>
      <c r="T200" s="112">
        <v>358510.6282389111</v>
      </c>
      <c r="U200" s="112">
        <v>3346730.7121598348</v>
      </c>
      <c r="V200" s="112">
        <v>1292811.6487046531</v>
      </c>
      <c r="W200" s="112">
        <v>41074.210000000006</v>
      </c>
      <c r="X200" s="150">
        <f t="shared" ref="X200:X263" si="25">S200+T200+U200+V200+W200-R200</f>
        <v>-898600.14818259887</v>
      </c>
      <c r="Y200" s="150">
        <f t="shared" si="21"/>
        <v>-497.2884051923624</v>
      </c>
      <c r="Z200" s="128">
        <f t="shared" si="23"/>
        <v>178091.99140167981</v>
      </c>
      <c r="AA200" s="128">
        <f t="shared" si="22"/>
        <v>98.556719093347994</v>
      </c>
    </row>
    <row r="201" spans="1:27" s="113" customFormat="1" ht="15" x14ac:dyDescent="0.2">
      <c r="A201" s="112">
        <v>619</v>
      </c>
      <c r="B201" s="112" t="s">
        <v>201</v>
      </c>
      <c r="C201" s="112">
        <v>6</v>
      </c>
      <c r="D201" s="112">
        <v>2675</v>
      </c>
      <c r="E201" s="112">
        <v>7389891.5995344538</v>
      </c>
      <c r="F201" s="112">
        <v>3781981.92</v>
      </c>
      <c r="G201" s="112">
        <v>672800</v>
      </c>
      <c r="H201" s="112">
        <v>521124.56561189075</v>
      </c>
      <c r="I201" s="112">
        <v>1788675.7777692212</v>
      </c>
      <c r="J201" s="112">
        <v>658726.99352228525</v>
      </c>
      <c r="K201" s="112">
        <v>773432.83632582717</v>
      </c>
      <c r="L201" s="112">
        <v>-4288</v>
      </c>
      <c r="M201" s="112">
        <v>-14808.27</v>
      </c>
      <c r="N201" s="112">
        <v>21129.184875891809</v>
      </c>
      <c r="O201" s="112">
        <v>-242007.13026822687</v>
      </c>
      <c r="P201" s="130">
        <f t="shared" ref="P201:P264" si="26">SUM(F201:O201)-E201</f>
        <v>566876.27830243483</v>
      </c>
      <c r="Q201" s="130">
        <f t="shared" si="24"/>
        <v>211.91636572053639</v>
      </c>
      <c r="R201" s="112">
        <v>20659233.59742</v>
      </c>
      <c r="S201" s="112">
        <v>8190462.1900000004</v>
      </c>
      <c r="T201" s="112">
        <v>781571.75014718506</v>
      </c>
      <c r="U201" s="112">
        <v>9827827.095813239</v>
      </c>
      <c r="V201" s="112">
        <v>2196943.5405581091</v>
      </c>
      <c r="W201" s="112">
        <v>653703.73</v>
      </c>
      <c r="X201" s="150">
        <f t="shared" si="25"/>
        <v>991274.70909853652</v>
      </c>
      <c r="Y201" s="150">
        <f t="shared" si="21"/>
        <v>370.56998470973326</v>
      </c>
      <c r="Z201" s="128">
        <f t="shared" si="23"/>
        <v>-424398.43079610169</v>
      </c>
      <c r="AA201" s="128">
        <f t="shared" si="22"/>
        <v>-158.6536189891969</v>
      </c>
    </row>
    <row r="202" spans="1:27" s="113" customFormat="1" ht="15" x14ac:dyDescent="0.2">
      <c r="A202" s="112">
        <v>620</v>
      </c>
      <c r="B202" s="112" t="s">
        <v>202</v>
      </c>
      <c r="C202" s="112">
        <v>18</v>
      </c>
      <c r="D202" s="112">
        <v>2380</v>
      </c>
      <c r="E202" s="112">
        <v>7712927.2868949436</v>
      </c>
      <c r="F202" s="112">
        <v>2994628.5</v>
      </c>
      <c r="G202" s="112">
        <v>830159</v>
      </c>
      <c r="H202" s="112">
        <v>1187629.0869755803</v>
      </c>
      <c r="I202" s="112">
        <v>2544926.3522515027</v>
      </c>
      <c r="J202" s="112">
        <v>562606.00813870993</v>
      </c>
      <c r="K202" s="112">
        <v>279794.15762420709</v>
      </c>
      <c r="L202" s="112">
        <v>-88920</v>
      </c>
      <c r="M202" s="112">
        <v>-73117.08</v>
      </c>
      <c r="N202" s="112">
        <v>19171.754753552359</v>
      </c>
      <c r="O202" s="112">
        <v>-215318.49347229156</v>
      </c>
      <c r="P202" s="130">
        <f t="shared" si="26"/>
        <v>328631.99937631749</v>
      </c>
      <c r="Q202" s="130">
        <f t="shared" si="24"/>
        <v>138.08067200685608</v>
      </c>
      <c r="R202" s="112">
        <v>23867888.280000001</v>
      </c>
      <c r="S202" s="112">
        <v>6637469.3200000003</v>
      </c>
      <c r="T202" s="112">
        <v>1781181.3245520662</v>
      </c>
      <c r="U202" s="112">
        <v>13602709.931815695</v>
      </c>
      <c r="V202" s="112">
        <v>1876367.064981536</v>
      </c>
      <c r="W202" s="112">
        <v>668121.92000000004</v>
      </c>
      <c r="X202" s="150">
        <f t="shared" si="25"/>
        <v>697961.28134929761</v>
      </c>
      <c r="Y202" s="150">
        <f t="shared" si="21"/>
        <v>293.26104258373852</v>
      </c>
      <c r="Z202" s="128">
        <f t="shared" si="23"/>
        <v>-369329.28197298013</v>
      </c>
      <c r="AA202" s="128">
        <f t="shared" si="22"/>
        <v>-155.18037057688241</v>
      </c>
    </row>
    <row r="203" spans="1:27" s="113" customFormat="1" ht="15" x14ac:dyDescent="0.2">
      <c r="A203" s="112">
        <v>623</v>
      </c>
      <c r="B203" s="112" t="s">
        <v>203</v>
      </c>
      <c r="C203" s="112">
        <v>10</v>
      </c>
      <c r="D203" s="112">
        <v>2107</v>
      </c>
      <c r="E203" s="112">
        <v>6725434.0023274925</v>
      </c>
      <c r="F203" s="112">
        <v>2597770.5</v>
      </c>
      <c r="G203" s="112">
        <v>1827593</v>
      </c>
      <c r="H203" s="112">
        <v>1202139.8443279166</v>
      </c>
      <c r="I203" s="112">
        <v>900516.79975161341</v>
      </c>
      <c r="J203" s="112">
        <v>472954.4286206176</v>
      </c>
      <c r="K203" s="112">
        <v>507283.70732908318</v>
      </c>
      <c r="L203" s="112">
        <v>-468164</v>
      </c>
      <c r="M203" s="112">
        <v>63244.94</v>
      </c>
      <c r="N203" s="112">
        <v>22304.021002496265</v>
      </c>
      <c r="O203" s="112">
        <v>-190620.19569164637</v>
      </c>
      <c r="P203" s="130">
        <f t="shared" si="26"/>
        <v>209589.04301258922</v>
      </c>
      <c r="Q203" s="130">
        <f t="shared" si="24"/>
        <v>99.472730428376465</v>
      </c>
      <c r="R203" s="112">
        <v>18665971.740000002</v>
      </c>
      <c r="S203" s="112">
        <v>6925497.7199999997</v>
      </c>
      <c r="T203" s="112">
        <v>1802944.2556595455</v>
      </c>
      <c r="U203" s="112">
        <v>7280130.864265196</v>
      </c>
      <c r="V203" s="112">
        <v>1577366.9322103851</v>
      </c>
      <c r="W203" s="112">
        <v>1422673.94</v>
      </c>
      <c r="X203" s="150">
        <f t="shared" si="25"/>
        <v>342641.97213512659</v>
      </c>
      <c r="Y203" s="150">
        <f t="shared" si="21"/>
        <v>162.6207746251194</v>
      </c>
      <c r="Z203" s="128">
        <f t="shared" si="23"/>
        <v>-133052.92912253737</v>
      </c>
      <c r="AA203" s="128">
        <f t="shared" si="22"/>
        <v>-63.148044196742937</v>
      </c>
    </row>
    <row r="204" spans="1:27" s="113" customFormat="1" ht="15" x14ac:dyDescent="0.2">
      <c r="A204" s="112">
        <v>624</v>
      </c>
      <c r="B204" s="112" t="s">
        <v>204</v>
      </c>
      <c r="C204" s="112">
        <v>8</v>
      </c>
      <c r="D204" s="112">
        <v>5117</v>
      </c>
      <c r="E204" s="112">
        <v>14006352.471005764</v>
      </c>
      <c r="F204" s="112">
        <v>8442980.3699999992</v>
      </c>
      <c r="G204" s="112">
        <v>2133917</v>
      </c>
      <c r="H204" s="112">
        <v>753374.24904942256</v>
      </c>
      <c r="I204" s="112">
        <v>2806464.1974992631</v>
      </c>
      <c r="J204" s="112">
        <v>734489.65680850088</v>
      </c>
      <c r="K204" s="112">
        <v>725224.53419498622</v>
      </c>
      <c r="L204" s="112">
        <v>-842338</v>
      </c>
      <c r="M204" s="112">
        <v>-44362.31</v>
      </c>
      <c r="N204" s="112">
        <v>56062.261167899815</v>
      </c>
      <c r="O204" s="112">
        <v>-462934.76096542692</v>
      </c>
      <c r="P204" s="130">
        <f t="shared" si="26"/>
        <v>296524.72674888186</v>
      </c>
      <c r="Q204" s="130">
        <f t="shared" si="24"/>
        <v>57.948940150260285</v>
      </c>
      <c r="R204" s="112">
        <v>33059650.07</v>
      </c>
      <c r="S204" s="112">
        <v>20454567.93</v>
      </c>
      <c r="T204" s="112">
        <v>1129894.9794354946</v>
      </c>
      <c r="U204" s="112">
        <v>8956432.4041040689</v>
      </c>
      <c r="V204" s="112">
        <v>2449622.2608153801</v>
      </c>
      <c r="W204" s="112">
        <v>1247216.69</v>
      </c>
      <c r="X204" s="150">
        <f t="shared" si="25"/>
        <v>1178084.1943549439</v>
      </c>
      <c r="Y204" s="150">
        <f t="shared" si="21"/>
        <v>230.22946928961187</v>
      </c>
      <c r="Z204" s="128">
        <f t="shared" si="23"/>
        <v>-881559.46760606207</v>
      </c>
      <c r="AA204" s="128">
        <f t="shared" si="22"/>
        <v>-172.28052913935159</v>
      </c>
    </row>
    <row r="205" spans="1:27" s="113" customFormat="1" ht="15" x14ac:dyDescent="0.2">
      <c r="A205" s="112">
        <v>625</v>
      </c>
      <c r="B205" s="112" t="s">
        <v>205</v>
      </c>
      <c r="C205" s="112">
        <v>17</v>
      </c>
      <c r="D205" s="112">
        <v>2991</v>
      </c>
      <c r="E205" s="112">
        <v>12098929.030065615</v>
      </c>
      <c r="F205" s="112">
        <v>4494671.29</v>
      </c>
      <c r="G205" s="112">
        <v>3429742</v>
      </c>
      <c r="H205" s="112">
        <v>492495.93070425943</v>
      </c>
      <c r="I205" s="112">
        <v>2614016.5605597245</v>
      </c>
      <c r="J205" s="112">
        <v>548243.64284184529</v>
      </c>
      <c r="K205" s="112">
        <v>865861.16857589432</v>
      </c>
      <c r="L205" s="112">
        <v>418116</v>
      </c>
      <c r="M205" s="112">
        <v>-688519.24</v>
      </c>
      <c r="N205" s="112">
        <v>29466.178082567636</v>
      </c>
      <c r="O205" s="112">
        <v>-270595.63612421183</v>
      </c>
      <c r="P205" s="130">
        <f t="shared" si="26"/>
        <v>-165431.13542553596</v>
      </c>
      <c r="Q205" s="130">
        <f t="shared" si="24"/>
        <v>-55.309640730704096</v>
      </c>
      <c r="R205" s="112">
        <v>25348884.31408</v>
      </c>
      <c r="S205" s="112">
        <v>10759689.470000001</v>
      </c>
      <c r="T205" s="112">
        <v>738635.12085432163</v>
      </c>
      <c r="U205" s="112">
        <v>9267343.8912009094</v>
      </c>
      <c r="V205" s="112">
        <v>1828466.6358563174</v>
      </c>
      <c r="W205" s="112">
        <v>3159338.76</v>
      </c>
      <c r="X205" s="150">
        <f t="shared" si="25"/>
        <v>404589.56383154541</v>
      </c>
      <c r="Y205" s="150">
        <f t="shared" si="21"/>
        <v>135.26899492863438</v>
      </c>
      <c r="Z205" s="128">
        <f t="shared" si="23"/>
        <v>-570020.69925708137</v>
      </c>
      <c r="AA205" s="128">
        <f t="shared" si="22"/>
        <v>-190.57863565933846</v>
      </c>
    </row>
    <row r="206" spans="1:27" s="113" customFormat="1" ht="15" x14ac:dyDescent="0.2">
      <c r="A206" s="112">
        <v>626</v>
      </c>
      <c r="B206" s="112" t="s">
        <v>206</v>
      </c>
      <c r="C206" s="112">
        <v>17</v>
      </c>
      <c r="D206" s="112">
        <v>4835</v>
      </c>
      <c r="E206" s="112">
        <v>13722638.376707826</v>
      </c>
      <c r="F206" s="112">
        <v>7037460.3499999996</v>
      </c>
      <c r="G206" s="112">
        <v>1332891</v>
      </c>
      <c r="H206" s="112">
        <v>2012865.5244662729</v>
      </c>
      <c r="I206" s="112">
        <v>2018060.2954021734</v>
      </c>
      <c r="J206" s="112">
        <v>961535.92089417158</v>
      </c>
      <c r="K206" s="112">
        <v>-811116.38456220517</v>
      </c>
      <c r="L206" s="112">
        <v>-248029</v>
      </c>
      <c r="M206" s="112">
        <v>-385449.88</v>
      </c>
      <c r="N206" s="112">
        <v>43792.271088595626</v>
      </c>
      <c r="O206" s="112">
        <v>-437422.23358761758</v>
      </c>
      <c r="P206" s="130">
        <f t="shared" si="26"/>
        <v>-2198050.5130064357</v>
      </c>
      <c r="Q206" s="130">
        <f t="shared" si="24"/>
        <v>-454.61230879140345</v>
      </c>
      <c r="R206" s="112">
        <v>43176646.870879993</v>
      </c>
      <c r="S206" s="112">
        <v>15708274.08</v>
      </c>
      <c r="T206" s="112">
        <v>3018853.714794327</v>
      </c>
      <c r="U206" s="112">
        <v>17635492.619427808</v>
      </c>
      <c r="V206" s="112">
        <v>3206852.2334686713</v>
      </c>
      <c r="W206" s="112">
        <v>699412.12</v>
      </c>
      <c r="X206" s="150">
        <f t="shared" si="25"/>
        <v>-2907762.1031891853</v>
      </c>
      <c r="Y206" s="150">
        <f t="shared" si="21"/>
        <v>-601.39857356549851</v>
      </c>
      <c r="Z206" s="128">
        <f t="shared" si="23"/>
        <v>709711.59018274955</v>
      </c>
      <c r="AA206" s="128">
        <f t="shared" si="22"/>
        <v>146.78626477409506</v>
      </c>
    </row>
    <row r="207" spans="1:27" s="113" customFormat="1" ht="15" x14ac:dyDescent="0.2">
      <c r="A207" s="112">
        <v>630</v>
      </c>
      <c r="B207" s="112" t="s">
        <v>207</v>
      </c>
      <c r="C207" s="112">
        <v>17</v>
      </c>
      <c r="D207" s="112">
        <v>1635</v>
      </c>
      <c r="E207" s="112">
        <v>4940260.1900733756</v>
      </c>
      <c r="F207" s="112">
        <v>1828783.79</v>
      </c>
      <c r="G207" s="112">
        <v>1351039</v>
      </c>
      <c r="H207" s="112">
        <v>596234.23568132147</v>
      </c>
      <c r="I207" s="112">
        <v>2874058.1599629903</v>
      </c>
      <c r="J207" s="112">
        <v>287449.54471563874</v>
      </c>
      <c r="K207" s="112">
        <v>-213102.76600539195</v>
      </c>
      <c r="L207" s="112">
        <v>-86061</v>
      </c>
      <c r="M207" s="112">
        <v>-54111.02</v>
      </c>
      <c r="N207" s="112">
        <v>13573.610989719366</v>
      </c>
      <c r="O207" s="112">
        <v>-147918.37681814987</v>
      </c>
      <c r="P207" s="130">
        <f t="shared" si="26"/>
        <v>1509684.9884527531</v>
      </c>
      <c r="Q207" s="130">
        <f t="shared" si="24"/>
        <v>923.35473299862576</v>
      </c>
      <c r="R207" s="112">
        <v>12449597.152719999</v>
      </c>
      <c r="S207" s="112">
        <v>4530166.55</v>
      </c>
      <c r="T207" s="112">
        <v>894219.66614057973</v>
      </c>
      <c r="U207" s="112">
        <v>5983532.2294161031</v>
      </c>
      <c r="V207" s="112">
        <v>958683.07615972531</v>
      </c>
      <c r="W207" s="112">
        <v>1210866.98</v>
      </c>
      <c r="X207" s="150">
        <f t="shared" si="25"/>
        <v>1127871.3489964083</v>
      </c>
      <c r="Y207" s="150">
        <f t="shared" si="21"/>
        <v>689.82957125162591</v>
      </c>
      <c r="Z207" s="128">
        <f t="shared" si="23"/>
        <v>381813.63945634477</v>
      </c>
      <c r="AA207" s="128">
        <f t="shared" si="22"/>
        <v>233.52516174699986</v>
      </c>
    </row>
    <row r="208" spans="1:27" s="113" customFormat="1" ht="15" x14ac:dyDescent="0.2">
      <c r="A208" s="112">
        <v>631</v>
      </c>
      <c r="B208" s="112" t="s">
        <v>208</v>
      </c>
      <c r="C208" s="112">
        <v>2</v>
      </c>
      <c r="D208" s="112">
        <v>1963</v>
      </c>
      <c r="E208" s="112">
        <v>6004679.1123333285</v>
      </c>
      <c r="F208" s="112">
        <v>3420389.79</v>
      </c>
      <c r="G208" s="112">
        <v>794062</v>
      </c>
      <c r="H208" s="112">
        <v>346547.94075554481</v>
      </c>
      <c r="I208" s="112">
        <v>903193.68862906424</v>
      </c>
      <c r="J208" s="112">
        <v>351250.3570551665</v>
      </c>
      <c r="K208" s="112">
        <v>141945.71223118666</v>
      </c>
      <c r="L208" s="112">
        <v>-524950</v>
      </c>
      <c r="M208" s="112">
        <v>31599.5</v>
      </c>
      <c r="N208" s="112">
        <v>19820.412400412464</v>
      </c>
      <c r="O208" s="112">
        <v>-177592.52213702031</v>
      </c>
      <c r="P208" s="130">
        <f t="shared" si="26"/>
        <v>-698412.23339897394</v>
      </c>
      <c r="Q208" s="130">
        <f t="shared" si="24"/>
        <v>-355.78819836931939</v>
      </c>
      <c r="R208" s="112">
        <v>13715330.415650001</v>
      </c>
      <c r="S208" s="112">
        <v>7626919.6500000004</v>
      </c>
      <c r="T208" s="112">
        <v>519745.37076022651</v>
      </c>
      <c r="U208" s="112">
        <v>3661713.9046543427</v>
      </c>
      <c r="V208" s="112">
        <v>1171467.4070434477</v>
      </c>
      <c r="W208" s="112">
        <v>300711.5</v>
      </c>
      <c r="X208" s="150">
        <f t="shared" si="25"/>
        <v>-434772.5831919834</v>
      </c>
      <c r="Y208" s="150">
        <f t="shared" si="21"/>
        <v>-221.48374080080663</v>
      </c>
      <c r="Z208" s="128">
        <f t="shared" si="23"/>
        <v>-263639.65020699054</v>
      </c>
      <c r="AA208" s="128">
        <f t="shared" si="22"/>
        <v>-134.30445756851276</v>
      </c>
    </row>
    <row r="209" spans="1:27" s="113" customFormat="1" ht="15" x14ac:dyDescent="0.2">
      <c r="A209" s="112">
        <v>635</v>
      </c>
      <c r="B209" s="112" t="s">
        <v>209</v>
      </c>
      <c r="C209" s="112">
        <v>6</v>
      </c>
      <c r="D209" s="112">
        <v>6347</v>
      </c>
      <c r="E209" s="112">
        <v>16491449.299914729</v>
      </c>
      <c r="F209" s="112">
        <v>9832233.4900000002</v>
      </c>
      <c r="G209" s="112">
        <v>2452688</v>
      </c>
      <c r="H209" s="112">
        <v>1188941.7528539407</v>
      </c>
      <c r="I209" s="112">
        <v>3421955.8939053928</v>
      </c>
      <c r="J209" s="112">
        <v>1268554.2008295483</v>
      </c>
      <c r="K209" s="112">
        <v>-115339.57903476212</v>
      </c>
      <c r="L209" s="112">
        <v>-647860</v>
      </c>
      <c r="M209" s="112">
        <v>76766.53</v>
      </c>
      <c r="N209" s="112">
        <v>57860.564122070944</v>
      </c>
      <c r="O209" s="112">
        <v>-574212.80591119104</v>
      </c>
      <c r="P209" s="130">
        <f t="shared" si="26"/>
        <v>470138.74685027078</v>
      </c>
      <c r="Q209" s="130">
        <f t="shared" si="24"/>
        <v>74.07259285493474</v>
      </c>
      <c r="R209" s="112">
        <v>44770750.039999999</v>
      </c>
      <c r="S209" s="112">
        <v>22023505.48</v>
      </c>
      <c r="T209" s="112">
        <v>1783150.0334474221</v>
      </c>
      <c r="U209" s="112">
        <v>15153399.123515483</v>
      </c>
      <c r="V209" s="112">
        <v>4230799.6860099016</v>
      </c>
      <c r="W209" s="112">
        <v>1881594.53</v>
      </c>
      <c r="X209" s="150">
        <f t="shared" si="25"/>
        <v>301698.81297280639</v>
      </c>
      <c r="Y209" s="150">
        <f t="shared" si="21"/>
        <v>47.534081136411913</v>
      </c>
      <c r="Z209" s="128">
        <f t="shared" si="23"/>
        <v>168439.93387746438</v>
      </c>
      <c r="AA209" s="128">
        <f t="shared" si="22"/>
        <v>26.538511718522827</v>
      </c>
    </row>
    <row r="210" spans="1:27" s="113" customFormat="1" ht="15" x14ac:dyDescent="0.2">
      <c r="A210" s="112">
        <v>636</v>
      </c>
      <c r="B210" s="112" t="s">
        <v>210</v>
      </c>
      <c r="C210" s="112">
        <v>2</v>
      </c>
      <c r="D210" s="112">
        <v>8154</v>
      </c>
      <c r="E210" s="112">
        <v>23765916.338441461</v>
      </c>
      <c r="F210" s="112">
        <v>11547078.91</v>
      </c>
      <c r="G210" s="112">
        <v>2197413</v>
      </c>
      <c r="H210" s="112">
        <v>1854001.2053222687</v>
      </c>
      <c r="I210" s="112">
        <v>6538613.4490104187</v>
      </c>
      <c r="J210" s="112">
        <v>1633479.4778134371</v>
      </c>
      <c r="K210" s="112">
        <v>735244.98327808897</v>
      </c>
      <c r="L210" s="112">
        <v>-740748</v>
      </c>
      <c r="M210" s="112">
        <v>51229.279999999999</v>
      </c>
      <c r="N210" s="112">
        <v>69711.325687682416</v>
      </c>
      <c r="O210" s="112">
        <v>-737692.01503069978</v>
      </c>
      <c r="P210" s="130">
        <f t="shared" si="26"/>
        <v>-617584.72236026451</v>
      </c>
      <c r="Q210" s="130">
        <f t="shared" si="24"/>
        <v>-75.740093495249511</v>
      </c>
      <c r="R210" s="112">
        <v>54670566.986740001</v>
      </c>
      <c r="S210" s="112">
        <v>26024637.280000001</v>
      </c>
      <c r="T210" s="112">
        <v>2780592.323674662</v>
      </c>
      <c r="U210" s="112">
        <v>18606913.272692434</v>
      </c>
      <c r="V210" s="112">
        <v>5447874.7989777904</v>
      </c>
      <c r="W210" s="112">
        <v>1507894.28</v>
      </c>
      <c r="X210" s="150">
        <f t="shared" si="25"/>
        <v>-302655.03139510751</v>
      </c>
      <c r="Y210" s="150">
        <f t="shared" si="21"/>
        <v>-37.117369560351669</v>
      </c>
      <c r="Z210" s="128">
        <f t="shared" si="23"/>
        <v>-314929.690965157</v>
      </c>
      <c r="AA210" s="128">
        <f t="shared" si="22"/>
        <v>-38.622723934897842</v>
      </c>
    </row>
    <row r="211" spans="1:27" s="113" customFormat="1" ht="15" x14ac:dyDescent="0.2">
      <c r="A211" s="112">
        <v>638</v>
      </c>
      <c r="B211" s="112" t="s">
        <v>211</v>
      </c>
      <c r="C211" s="112">
        <v>34</v>
      </c>
      <c r="D211" s="112">
        <v>51232</v>
      </c>
      <c r="E211" s="112">
        <v>161535760.5236479</v>
      </c>
      <c r="F211" s="112">
        <v>83972584.930000007</v>
      </c>
      <c r="G211" s="112">
        <v>17800833</v>
      </c>
      <c r="H211" s="112">
        <v>43681117.760942861</v>
      </c>
      <c r="I211" s="112">
        <v>22907271.226155683</v>
      </c>
      <c r="J211" s="112">
        <v>7169124.3958935365</v>
      </c>
      <c r="K211" s="112">
        <v>14516310.715395764</v>
      </c>
      <c r="L211" s="112">
        <v>-1114354</v>
      </c>
      <c r="M211" s="112">
        <v>3302215.88</v>
      </c>
      <c r="N211" s="112">
        <v>722400.63434325031</v>
      </c>
      <c r="O211" s="112">
        <v>-4634956.7468791772</v>
      </c>
      <c r="P211" s="130">
        <f t="shared" si="26"/>
        <v>26786787.272204041</v>
      </c>
      <c r="Q211" s="130">
        <f t="shared" si="24"/>
        <v>522.85265600023502</v>
      </c>
      <c r="R211" s="112">
        <v>342690380.20000005</v>
      </c>
      <c r="S211" s="112">
        <v>221770934.09999999</v>
      </c>
      <c r="T211" s="112">
        <v>65512029.003505506</v>
      </c>
      <c r="U211" s="112">
        <v>44438621.729523391</v>
      </c>
      <c r="V211" s="112">
        <v>23909998.660898998</v>
      </c>
      <c r="W211" s="112">
        <v>19988694.879999999</v>
      </c>
      <c r="X211" s="150">
        <f t="shared" si="25"/>
        <v>32929898.173927844</v>
      </c>
      <c r="Y211" s="150">
        <f t="shared" si="21"/>
        <v>642.76034849172083</v>
      </c>
      <c r="Z211" s="128">
        <f t="shared" si="23"/>
        <v>-6143110.9017238021</v>
      </c>
      <c r="AA211" s="128">
        <f t="shared" si="22"/>
        <v>-119.90769249148583</v>
      </c>
    </row>
    <row r="212" spans="1:27" s="113" customFormat="1" ht="15" x14ac:dyDescent="0.2">
      <c r="A212" s="112">
        <v>678</v>
      </c>
      <c r="B212" s="112" t="s">
        <v>212</v>
      </c>
      <c r="C212" s="112">
        <v>17</v>
      </c>
      <c r="D212" s="112">
        <v>24073</v>
      </c>
      <c r="E212" s="112">
        <v>78403136.800697833</v>
      </c>
      <c r="F212" s="112">
        <v>39462632.689999998</v>
      </c>
      <c r="G212" s="112">
        <v>7200009</v>
      </c>
      <c r="H212" s="112">
        <v>3481634.9206421375</v>
      </c>
      <c r="I212" s="112">
        <v>18112925.79123874</v>
      </c>
      <c r="J212" s="112">
        <v>3451840.8040390126</v>
      </c>
      <c r="K212" s="112">
        <v>1510164.0485952303</v>
      </c>
      <c r="L212" s="112">
        <v>-918198</v>
      </c>
      <c r="M212" s="112">
        <v>-171406.46</v>
      </c>
      <c r="N212" s="112">
        <v>248171.62256732272</v>
      </c>
      <c r="O212" s="112">
        <v>-2177883.2325035608</v>
      </c>
      <c r="P212" s="130">
        <f t="shared" si="26"/>
        <v>-8203245.6161189377</v>
      </c>
      <c r="Q212" s="130">
        <f t="shared" si="24"/>
        <v>-340.76540589535733</v>
      </c>
      <c r="R212" s="112">
        <v>182326328.21331999</v>
      </c>
      <c r="S212" s="112">
        <v>92561202.390000001</v>
      </c>
      <c r="T212" s="112">
        <v>5221683.4090420036</v>
      </c>
      <c r="U212" s="112">
        <v>59606560.031473629</v>
      </c>
      <c r="V212" s="112">
        <v>11512355.546443632</v>
      </c>
      <c r="W212" s="112">
        <v>6110404.54</v>
      </c>
      <c r="X212" s="150">
        <f t="shared" si="25"/>
        <v>-7314122.2963607311</v>
      </c>
      <c r="Y212" s="150">
        <f t="shared" si="21"/>
        <v>-303.83094322937444</v>
      </c>
      <c r="Z212" s="128">
        <f t="shared" si="23"/>
        <v>-889123.31975820661</v>
      </c>
      <c r="AA212" s="128">
        <f t="shared" si="22"/>
        <v>-36.934462665982913</v>
      </c>
    </row>
    <row r="213" spans="1:27" s="113" customFormat="1" ht="15" x14ac:dyDescent="0.2">
      <c r="A213" s="112">
        <v>680</v>
      </c>
      <c r="B213" s="112" t="s">
        <v>213</v>
      </c>
      <c r="C213" s="112">
        <v>2</v>
      </c>
      <c r="D213" s="112">
        <v>24942</v>
      </c>
      <c r="E213" s="112">
        <v>60042664.60466446</v>
      </c>
      <c r="F213" s="112">
        <v>40632478.969999999</v>
      </c>
      <c r="G213" s="112">
        <v>7857948</v>
      </c>
      <c r="H213" s="112">
        <v>5960072.3846525317</v>
      </c>
      <c r="I213" s="112">
        <v>8234468.2518968331</v>
      </c>
      <c r="J213" s="112">
        <v>3367540.9222764401</v>
      </c>
      <c r="K213" s="112">
        <v>783946.65123773634</v>
      </c>
      <c r="L213" s="112">
        <v>-947375</v>
      </c>
      <c r="M213" s="112">
        <v>24491.279999999999</v>
      </c>
      <c r="N213" s="112">
        <v>288726.97660242859</v>
      </c>
      <c r="O213" s="112">
        <v>-2256501.6236075195</v>
      </c>
      <c r="P213" s="130">
        <f t="shared" si="26"/>
        <v>3903132.208393991</v>
      </c>
      <c r="Q213" s="130">
        <f t="shared" si="24"/>
        <v>156.48834128754675</v>
      </c>
      <c r="R213" s="112">
        <v>152773385.70366001</v>
      </c>
      <c r="S213" s="112">
        <v>101453915.94</v>
      </c>
      <c r="T213" s="112">
        <v>8938792.2045225818</v>
      </c>
      <c r="U213" s="112">
        <v>29194036.523133885</v>
      </c>
      <c r="V213" s="112">
        <v>11231204.048889538</v>
      </c>
      <c r="W213" s="112">
        <v>6935064.2800000003</v>
      </c>
      <c r="X213" s="150">
        <f t="shared" si="25"/>
        <v>4979627.292885989</v>
      </c>
      <c r="Y213" s="150">
        <f t="shared" si="21"/>
        <v>199.64827571509858</v>
      </c>
      <c r="Z213" s="128">
        <f t="shared" si="23"/>
        <v>-1076495.084491998</v>
      </c>
      <c r="AA213" s="128">
        <f t="shared" si="22"/>
        <v>-43.159934427551839</v>
      </c>
    </row>
    <row r="214" spans="1:27" s="113" customFormat="1" ht="15" x14ac:dyDescent="0.2">
      <c r="A214" s="112">
        <v>681</v>
      </c>
      <c r="B214" s="112" t="s">
        <v>214</v>
      </c>
      <c r="C214" s="112">
        <v>10</v>
      </c>
      <c r="D214" s="112">
        <v>3308</v>
      </c>
      <c r="E214" s="112">
        <v>8964248.0771554485</v>
      </c>
      <c r="F214" s="112">
        <v>4685031.38</v>
      </c>
      <c r="G214" s="112">
        <v>1419212</v>
      </c>
      <c r="H214" s="112">
        <v>1157728.9141022263</v>
      </c>
      <c r="I214" s="112">
        <v>1217432.0304303507</v>
      </c>
      <c r="J214" s="112">
        <v>779128.71748113306</v>
      </c>
      <c r="K214" s="112">
        <v>335405.8074305717</v>
      </c>
      <c r="L214" s="112">
        <v>-98930</v>
      </c>
      <c r="M214" s="112">
        <v>298900.09000000003</v>
      </c>
      <c r="N214" s="112">
        <v>26960.446831416841</v>
      </c>
      <c r="O214" s="112">
        <v>-299274.61193543719</v>
      </c>
      <c r="P214" s="130">
        <f t="shared" si="26"/>
        <v>557346.69718481228</v>
      </c>
      <c r="Q214" s="130">
        <f t="shared" si="24"/>
        <v>168.48449128924193</v>
      </c>
      <c r="R214" s="112">
        <v>25077874.780000001</v>
      </c>
      <c r="S214" s="112">
        <v>10063887.199999999</v>
      </c>
      <c r="T214" s="112">
        <v>1736337.6691490796</v>
      </c>
      <c r="U214" s="112">
        <v>9951794.0629679505</v>
      </c>
      <c r="V214" s="112">
        <v>2598499.5604641046</v>
      </c>
      <c r="W214" s="112">
        <v>1619182.09</v>
      </c>
      <c r="X214" s="150">
        <f t="shared" si="25"/>
        <v>891825.80258113518</v>
      </c>
      <c r="Y214" s="150">
        <f t="shared" si="21"/>
        <v>269.59667550820291</v>
      </c>
      <c r="Z214" s="128">
        <f t="shared" si="23"/>
        <v>-334479.10539632291</v>
      </c>
      <c r="AA214" s="128">
        <f t="shared" si="22"/>
        <v>-101.11218421896098</v>
      </c>
    </row>
    <row r="215" spans="1:27" s="113" customFormat="1" ht="15" x14ac:dyDescent="0.2">
      <c r="A215" s="112">
        <v>683</v>
      </c>
      <c r="B215" s="112" t="s">
        <v>215</v>
      </c>
      <c r="C215" s="112">
        <v>19</v>
      </c>
      <c r="D215" s="112">
        <v>3618</v>
      </c>
      <c r="E215" s="112">
        <v>12756532.068775803</v>
      </c>
      <c r="F215" s="112">
        <v>3420889.5</v>
      </c>
      <c r="G215" s="112">
        <v>1078121</v>
      </c>
      <c r="H215" s="112">
        <v>655713.31470694102</v>
      </c>
      <c r="I215" s="112">
        <v>7378778.1668159049</v>
      </c>
      <c r="J215" s="112">
        <v>755271.164952836</v>
      </c>
      <c r="K215" s="112">
        <v>-129689.09923017387</v>
      </c>
      <c r="L215" s="112">
        <v>145318</v>
      </c>
      <c r="M215" s="112">
        <v>196015.52</v>
      </c>
      <c r="N215" s="112">
        <v>24915.307982326063</v>
      </c>
      <c r="O215" s="112">
        <v>-327320.2980599794</v>
      </c>
      <c r="P215" s="130">
        <f t="shared" si="26"/>
        <v>441480.50839205272</v>
      </c>
      <c r="Q215" s="130">
        <f t="shared" si="24"/>
        <v>122.02335776452536</v>
      </c>
      <c r="R215" s="112">
        <v>31796833.400000002</v>
      </c>
      <c r="S215" s="112">
        <v>8598726.8000000007</v>
      </c>
      <c r="T215" s="112">
        <v>983425.14782155212</v>
      </c>
      <c r="U215" s="112">
        <v>18912973.079585597</v>
      </c>
      <c r="V215" s="112">
        <v>2518931.3987886487</v>
      </c>
      <c r="W215" s="112">
        <v>1419454.52</v>
      </c>
      <c r="X215" s="150">
        <f t="shared" si="25"/>
        <v>636677.54619579762</v>
      </c>
      <c r="Y215" s="150">
        <f t="shared" si="21"/>
        <v>175.97499894853445</v>
      </c>
      <c r="Z215" s="128">
        <f t="shared" si="23"/>
        <v>-195197.0378037449</v>
      </c>
      <c r="AA215" s="128">
        <f t="shared" si="22"/>
        <v>-53.951641184009091</v>
      </c>
    </row>
    <row r="216" spans="1:27" s="113" customFormat="1" ht="15" x14ac:dyDescent="0.2">
      <c r="A216" s="112">
        <v>684</v>
      </c>
      <c r="B216" s="112" t="s">
        <v>216</v>
      </c>
      <c r="C216" s="112">
        <v>4</v>
      </c>
      <c r="D216" s="112">
        <v>38667</v>
      </c>
      <c r="E216" s="112">
        <v>102265816.24945912</v>
      </c>
      <c r="F216" s="112">
        <v>66357221.210000001</v>
      </c>
      <c r="G216" s="112">
        <v>9086456</v>
      </c>
      <c r="H216" s="112">
        <v>12050791.732667817</v>
      </c>
      <c r="I216" s="112">
        <v>7212701.1770127909</v>
      </c>
      <c r="J216" s="112">
        <v>6963780.2754166778</v>
      </c>
      <c r="K216" s="112">
        <v>-329631.26073700126</v>
      </c>
      <c r="L216" s="112">
        <v>-1301496</v>
      </c>
      <c r="M216" s="112">
        <v>1800464.45</v>
      </c>
      <c r="N216" s="112">
        <v>466004.23265523446</v>
      </c>
      <c r="O216" s="112">
        <v>-3498201.7592828143</v>
      </c>
      <c r="P216" s="130">
        <f t="shared" si="26"/>
        <v>-3457726.1917264163</v>
      </c>
      <c r="Q216" s="130">
        <f t="shared" si="24"/>
        <v>-89.423182344800892</v>
      </c>
      <c r="R216" s="112">
        <v>261136882.84999999</v>
      </c>
      <c r="S216" s="112">
        <v>163307695.25999999</v>
      </c>
      <c r="T216" s="112">
        <v>18073525.998724297</v>
      </c>
      <c r="U216" s="112">
        <v>44856086.720121391</v>
      </c>
      <c r="V216" s="112">
        <v>23225148.269903205</v>
      </c>
      <c r="W216" s="112">
        <v>9585424.4499999993</v>
      </c>
      <c r="X216" s="150">
        <f t="shared" si="25"/>
        <v>-2089002.1512511373</v>
      </c>
      <c r="Y216" s="150">
        <f t="shared" si="21"/>
        <v>-54.025451968115895</v>
      </c>
      <c r="Z216" s="128">
        <f t="shared" si="23"/>
        <v>-1368724.0404752791</v>
      </c>
      <c r="AA216" s="128">
        <f t="shared" si="22"/>
        <v>-35.397730376685004</v>
      </c>
    </row>
    <row r="217" spans="1:27" s="113" customFormat="1" ht="15" x14ac:dyDescent="0.2">
      <c r="A217" s="112">
        <v>686</v>
      </c>
      <c r="B217" s="112" t="s">
        <v>217</v>
      </c>
      <c r="C217" s="112">
        <v>11</v>
      </c>
      <c r="D217" s="112">
        <v>2964</v>
      </c>
      <c r="E217" s="112">
        <v>8498337.9378517885</v>
      </c>
      <c r="F217" s="112">
        <v>4501836.05</v>
      </c>
      <c r="G217" s="112">
        <v>1273811</v>
      </c>
      <c r="H217" s="112">
        <v>726379.90751240344</v>
      </c>
      <c r="I217" s="112">
        <v>1936786.6886011979</v>
      </c>
      <c r="J217" s="112">
        <v>655783.63740630914</v>
      </c>
      <c r="K217" s="112">
        <v>-181328.55915769355</v>
      </c>
      <c r="L217" s="112">
        <v>377106</v>
      </c>
      <c r="M217" s="112">
        <v>396193.7</v>
      </c>
      <c r="N217" s="112">
        <v>24223.995242926969</v>
      </c>
      <c r="O217" s="112">
        <v>-268152.9473327194</v>
      </c>
      <c r="P217" s="130">
        <f t="shared" si="26"/>
        <v>944301.53442063369</v>
      </c>
      <c r="Q217" s="130">
        <f t="shared" si="24"/>
        <v>318.59026127551743</v>
      </c>
      <c r="R217" s="112">
        <v>24958123.559999999</v>
      </c>
      <c r="S217" s="112">
        <v>9491595.9100000001</v>
      </c>
      <c r="T217" s="112">
        <v>1089409.4292400512</v>
      </c>
      <c r="U217" s="112">
        <v>10817122.731884804</v>
      </c>
      <c r="V217" s="112">
        <v>2187127.0501605025</v>
      </c>
      <c r="W217" s="112">
        <v>2047110.7</v>
      </c>
      <c r="X217" s="150">
        <f t="shared" si="25"/>
        <v>674242.26128535718</v>
      </c>
      <c r="Y217" s="150">
        <f t="shared" si="21"/>
        <v>227.47714618264413</v>
      </c>
      <c r="Z217" s="128">
        <f t="shared" si="23"/>
        <v>270059.27313527651</v>
      </c>
      <c r="AA217" s="128">
        <f t="shared" si="22"/>
        <v>91.113115092873315</v>
      </c>
    </row>
    <row r="218" spans="1:27" s="113" customFormat="1" ht="15" x14ac:dyDescent="0.2">
      <c r="A218" s="112">
        <v>687</v>
      </c>
      <c r="B218" s="112" t="s">
        <v>218</v>
      </c>
      <c r="C218" s="112">
        <v>11</v>
      </c>
      <c r="D218" s="112">
        <v>1477</v>
      </c>
      <c r="E218" s="112">
        <v>4525900.4465618897</v>
      </c>
      <c r="F218" s="112">
        <v>1788457.62</v>
      </c>
      <c r="G218" s="112">
        <v>468191</v>
      </c>
      <c r="H218" s="112">
        <v>1298537.7188270176</v>
      </c>
      <c r="I218" s="112">
        <v>997583.43700367189</v>
      </c>
      <c r="J218" s="112">
        <v>376465.62666123314</v>
      </c>
      <c r="K218" s="112">
        <v>80950.384193011399</v>
      </c>
      <c r="L218" s="112">
        <v>159381</v>
      </c>
      <c r="M218" s="112">
        <v>377010.97</v>
      </c>
      <c r="N218" s="112">
        <v>12243.404941159853</v>
      </c>
      <c r="O218" s="112">
        <v>-133624.12389015741</v>
      </c>
      <c r="P218" s="130">
        <f t="shared" si="26"/>
        <v>899296.59117404744</v>
      </c>
      <c r="Q218" s="130">
        <f t="shared" si="24"/>
        <v>608.86702178337669</v>
      </c>
      <c r="R218" s="112">
        <v>14273785.16</v>
      </c>
      <c r="S218" s="112">
        <v>3844907.4</v>
      </c>
      <c r="T218" s="112">
        <v>1947519.776474356</v>
      </c>
      <c r="U218" s="112">
        <v>7009936.7704075286</v>
      </c>
      <c r="V218" s="112">
        <v>1255563.7386485457</v>
      </c>
      <c r="W218" s="112">
        <v>1004582.97</v>
      </c>
      <c r="X218" s="150">
        <f t="shared" si="25"/>
        <v>788725.49553043023</v>
      </c>
      <c r="Y218" s="150">
        <f t="shared" si="21"/>
        <v>534.00507483441447</v>
      </c>
      <c r="Z218" s="128">
        <f t="shared" si="23"/>
        <v>110571.09564361721</v>
      </c>
      <c r="AA218" s="128">
        <f t="shared" si="22"/>
        <v>74.861946948962228</v>
      </c>
    </row>
    <row r="219" spans="1:27" s="113" customFormat="1" ht="15" x14ac:dyDescent="0.2">
      <c r="A219" s="112">
        <v>689</v>
      </c>
      <c r="B219" s="112" t="s">
        <v>219</v>
      </c>
      <c r="C219" s="112">
        <v>9</v>
      </c>
      <c r="D219" s="112">
        <v>3093</v>
      </c>
      <c r="E219" s="112">
        <v>8914685.6169454008</v>
      </c>
      <c r="F219" s="112">
        <v>4507417.26</v>
      </c>
      <c r="G219" s="112">
        <v>865228</v>
      </c>
      <c r="H219" s="112">
        <v>2078464.5451237648</v>
      </c>
      <c r="I219" s="112">
        <v>-151157.13457550111</v>
      </c>
      <c r="J219" s="112">
        <v>594689.28722761525</v>
      </c>
      <c r="K219" s="112">
        <v>1419856.4234577476</v>
      </c>
      <c r="L219" s="112">
        <v>-465675</v>
      </c>
      <c r="M219" s="112">
        <v>76637.67</v>
      </c>
      <c r="N219" s="112">
        <v>32917.743715329278</v>
      </c>
      <c r="O219" s="112">
        <v>-279823.57155873859</v>
      </c>
      <c r="P219" s="130">
        <f t="shared" si="26"/>
        <v>-236130.39355518296</v>
      </c>
      <c r="Q219" s="130">
        <f t="shared" si="24"/>
        <v>-76.343483205684763</v>
      </c>
      <c r="R219" s="112">
        <v>25168850.680000003</v>
      </c>
      <c r="S219" s="112">
        <v>10742495.75</v>
      </c>
      <c r="T219" s="112">
        <v>3117237.7572411015</v>
      </c>
      <c r="U219" s="112">
        <v>9582448.7974247467</v>
      </c>
      <c r="V219" s="112">
        <v>1983369.1363212909</v>
      </c>
      <c r="W219" s="112">
        <v>476190.67</v>
      </c>
      <c r="X219" s="150">
        <f t="shared" si="25"/>
        <v>732891.4309871383</v>
      </c>
      <c r="Y219" s="150">
        <f t="shared" si="21"/>
        <v>236.95164273751644</v>
      </c>
      <c r="Z219" s="128">
        <f t="shared" si="23"/>
        <v>-969021.82454232126</v>
      </c>
      <c r="AA219" s="128">
        <f t="shared" si="22"/>
        <v>-313.29512594320119</v>
      </c>
    </row>
    <row r="220" spans="1:27" s="113" customFormat="1" ht="15" x14ac:dyDescent="0.2">
      <c r="A220" s="112">
        <v>691</v>
      </c>
      <c r="B220" s="112" t="s">
        <v>220</v>
      </c>
      <c r="C220" s="112">
        <v>17</v>
      </c>
      <c r="D220" s="112">
        <v>2636</v>
      </c>
      <c r="E220" s="112">
        <v>8123529.5822882056</v>
      </c>
      <c r="F220" s="112">
        <v>3801062.02</v>
      </c>
      <c r="G220" s="112">
        <v>779810</v>
      </c>
      <c r="H220" s="112">
        <v>423362.61534363194</v>
      </c>
      <c r="I220" s="112">
        <v>3555645.5670911088</v>
      </c>
      <c r="J220" s="112">
        <v>570775.4463251566</v>
      </c>
      <c r="K220" s="112">
        <v>539954.93317345437</v>
      </c>
      <c r="L220" s="112">
        <v>13579</v>
      </c>
      <c r="M220" s="112">
        <v>-695285.93</v>
      </c>
      <c r="N220" s="112">
        <v>19917.0618511498</v>
      </c>
      <c r="O220" s="112">
        <v>-238478.802013849</v>
      </c>
      <c r="P220" s="130">
        <f t="shared" si="26"/>
        <v>646812.32948244736</v>
      </c>
      <c r="Q220" s="130">
        <f t="shared" si="24"/>
        <v>245.37645276268867</v>
      </c>
      <c r="R220" s="112">
        <v>20833490.989999998</v>
      </c>
      <c r="S220" s="112">
        <v>7990558.1900000004</v>
      </c>
      <c r="T220" s="112">
        <v>634950.41695547698</v>
      </c>
      <c r="U220" s="112">
        <v>10897115.616100879</v>
      </c>
      <c r="V220" s="112">
        <v>1903613.2453114691</v>
      </c>
      <c r="W220" s="112">
        <v>98103.069999999949</v>
      </c>
      <c r="X220" s="150">
        <f t="shared" si="25"/>
        <v>690849.54836782813</v>
      </c>
      <c r="Y220" s="150">
        <f t="shared" si="21"/>
        <v>262.08252972982859</v>
      </c>
      <c r="Z220" s="128">
        <f t="shared" si="23"/>
        <v>-44037.218885380775</v>
      </c>
      <c r="AA220" s="128">
        <f t="shared" si="22"/>
        <v>-16.7060769671399</v>
      </c>
    </row>
    <row r="221" spans="1:27" s="113" customFormat="1" ht="15" x14ac:dyDescent="0.2">
      <c r="A221" s="112">
        <v>694</v>
      </c>
      <c r="B221" s="112" t="s">
        <v>221</v>
      </c>
      <c r="C221" s="112">
        <v>5</v>
      </c>
      <c r="D221" s="112">
        <v>28349</v>
      </c>
      <c r="E221" s="112">
        <v>69584327.158375621</v>
      </c>
      <c r="F221" s="112">
        <v>46445060.259999998</v>
      </c>
      <c r="G221" s="112">
        <v>9980781</v>
      </c>
      <c r="H221" s="112">
        <v>9834774.8837265056</v>
      </c>
      <c r="I221" s="112">
        <v>8598372.3937464133</v>
      </c>
      <c r="J221" s="112">
        <v>4200649.5835725106</v>
      </c>
      <c r="K221" s="112">
        <v>-1477315.1343895642</v>
      </c>
      <c r="L221" s="112">
        <v>-481472</v>
      </c>
      <c r="M221" s="112">
        <v>803730.95</v>
      </c>
      <c r="N221" s="112">
        <v>327975.43961525435</v>
      </c>
      <c r="O221" s="112">
        <v>-2564732.7611117624</v>
      </c>
      <c r="P221" s="130">
        <f t="shared" si="26"/>
        <v>6083497.4567837268</v>
      </c>
      <c r="Q221" s="130">
        <f t="shared" si="24"/>
        <v>214.59301762967749</v>
      </c>
      <c r="R221" s="112">
        <v>181972468.00999999</v>
      </c>
      <c r="S221" s="112">
        <v>114002755.95</v>
      </c>
      <c r="T221" s="112">
        <v>14749990.166271131</v>
      </c>
      <c r="U221" s="112">
        <v>35456473.02675087</v>
      </c>
      <c r="V221" s="112">
        <v>14009734.016563462</v>
      </c>
      <c r="W221" s="112">
        <v>10303039.949999999</v>
      </c>
      <c r="X221" s="150">
        <f t="shared" si="25"/>
        <v>6549525.0995854735</v>
      </c>
      <c r="Y221" s="150">
        <f t="shared" si="21"/>
        <v>231.0319623120912</v>
      </c>
      <c r="Z221" s="128">
        <f t="shared" si="23"/>
        <v>-466027.64280174673</v>
      </c>
      <c r="AA221" s="128">
        <f t="shared" si="22"/>
        <v>-16.438944682413727</v>
      </c>
    </row>
    <row r="222" spans="1:27" s="113" customFormat="1" ht="15" x14ac:dyDescent="0.2">
      <c r="A222" s="112">
        <v>697</v>
      </c>
      <c r="B222" s="112" t="s">
        <v>222</v>
      </c>
      <c r="C222" s="112">
        <v>18</v>
      </c>
      <c r="D222" s="112">
        <v>1174</v>
      </c>
      <c r="E222" s="112">
        <v>3507470.6785393106</v>
      </c>
      <c r="F222" s="112">
        <v>1756346.1</v>
      </c>
      <c r="G222" s="112">
        <v>851400</v>
      </c>
      <c r="H222" s="112">
        <v>431703.10348678887</v>
      </c>
      <c r="I222" s="112">
        <v>724072.70878581144</v>
      </c>
      <c r="J222" s="112">
        <v>291432.94267706352</v>
      </c>
      <c r="K222" s="112">
        <v>-129770.52122821361</v>
      </c>
      <c r="L222" s="112">
        <v>-257531</v>
      </c>
      <c r="M222" s="112">
        <v>-2573.4499999999998</v>
      </c>
      <c r="N222" s="112">
        <v>10384.046274772092</v>
      </c>
      <c r="O222" s="112">
        <v>-106211.72745229845</v>
      </c>
      <c r="P222" s="130">
        <f t="shared" si="26"/>
        <v>61781.524004612584</v>
      </c>
      <c r="Q222" s="130">
        <f t="shared" si="24"/>
        <v>52.624807499670005</v>
      </c>
      <c r="R222" s="112">
        <v>11433479.262495864</v>
      </c>
      <c r="S222" s="112">
        <v>3835158.24</v>
      </c>
      <c r="T222" s="112">
        <v>647459.30704680283</v>
      </c>
      <c r="U222" s="112">
        <v>5368947.8322101105</v>
      </c>
      <c r="V222" s="112">
        <v>971968.24665809888</v>
      </c>
      <c r="W222" s="112">
        <v>591295.55000000005</v>
      </c>
      <c r="X222" s="150">
        <f t="shared" si="25"/>
        <v>-18650.086580850184</v>
      </c>
      <c r="Y222" s="150">
        <f t="shared" si="21"/>
        <v>-15.885934055238657</v>
      </c>
      <c r="Z222" s="128">
        <f t="shared" si="23"/>
        <v>80431.610585462768</v>
      </c>
      <c r="AA222" s="128">
        <f t="shared" si="22"/>
        <v>68.510741554908662</v>
      </c>
    </row>
    <row r="223" spans="1:27" s="113" customFormat="1" ht="15" x14ac:dyDescent="0.2">
      <c r="A223" s="112">
        <v>698</v>
      </c>
      <c r="B223" s="112" t="s">
        <v>223</v>
      </c>
      <c r="C223" s="112">
        <v>19</v>
      </c>
      <c r="D223" s="112">
        <v>64535</v>
      </c>
      <c r="E223" s="112">
        <v>182387210.82085571</v>
      </c>
      <c r="F223" s="112">
        <v>109190622.93000001</v>
      </c>
      <c r="G223" s="112">
        <v>33939565</v>
      </c>
      <c r="H223" s="112">
        <v>12110522.629965551</v>
      </c>
      <c r="I223" s="112">
        <v>38062259.44541119</v>
      </c>
      <c r="J223" s="112">
        <v>9523173.4182633981</v>
      </c>
      <c r="K223" s="112">
        <v>-18179562.115658671</v>
      </c>
      <c r="L223" s="112">
        <v>-3440286</v>
      </c>
      <c r="M223" s="112">
        <v>19439007.07</v>
      </c>
      <c r="N223" s="112">
        <v>656336.02150330623</v>
      </c>
      <c r="O223" s="112">
        <v>-5838478.5614429982</v>
      </c>
      <c r="P223" s="130">
        <f t="shared" si="26"/>
        <v>13075949.017186075</v>
      </c>
      <c r="Q223" s="130">
        <f t="shared" si="24"/>
        <v>202.61794401775899</v>
      </c>
      <c r="R223" s="112">
        <v>442603784.43000001</v>
      </c>
      <c r="S223" s="112">
        <v>248168963.44999999</v>
      </c>
      <c r="T223" s="112">
        <v>18163109.152195554</v>
      </c>
      <c r="U223" s="112">
        <v>95574042.340892568</v>
      </c>
      <c r="V223" s="112">
        <v>31761070.265235242</v>
      </c>
      <c r="W223" s="112">
        <v>49938286.07</v>
      </c>
      <c r="X223" s="150">
        <f t="shared" si="25"/>
        <v>1001686.8483233452</v>
      </c>
      <c r="Y223" s="150">
        <f t="shared" si="21"/>
        <v>15.521606079233674</v>
      </c>
      <c r="Z223" s="128">
        <f t="shared" si="23"/>
        <v>12074262.16886273</v>
      </c>
      <c r="AA223" s="128">
        <f t="shared" si="22"/>
        <v>187.09633793852529</v>
      </c>
    </row>
    <row r="224" spans="1:27" s="113" customFormat="1" ht="15" x14ac:dyDescent="0.2">
      <c r="A224" s="112">
        <v>700</v>
      </c>
      <c r="B224" s="112" t="s">
        <v>224</v>
      </c>
      <c r="C224" s="112">
        <v>9</v>
      </c>
      <c r="D224" s="112">
        <v>4842</v>
      </c>
      <c r="E224" s="112">
        <v>12057256.858173858</v>
      </c>
      <c r="F224" s="112">
        <v>7381812.8399999999</v>
      </c>
      <c r="G224" s="112">
        <v>1873807</v>
      </c>
      <c r="H224" s="112">
        <v>1484787.4554492647</v>
      </c>
      <c r="I224" s="112">
        <v>504870.03356075136</v>
      </c>
      <c r="J224" s="112">
        <v>831703.77833160409</v>
      </c>
      <c r="K224" s="112">
        <v>317575.34145663702</v>
      </c>
      <c r="L224" s="112">
        <v>-1000953</v>
      </c>
      <c r="M224" s="112">
        <v>-198020.14</v>
      </c>
      <c r="N224" s="112">
        <v>52341.251890109168</v>
      </c>
      <c r="O224" s="112">
        <v>-438055.52327430074</v>
      </c>
      <c r="P224" s="130">
        <f t="shared" si="26"/>
        <v>-1247387.8207597937</v>
      </c>
      <c r="Q224" s="130">
        <f t="shared" si="24"/>
        <v>-257.61830251131636</v>
      </c>
      <c r="R224" s="112">
        <v>35156468.969999999</v>
      </c>
      <c r="S224" s="112">
        <v>18205621.899999999</v>
      </c>
      <c r="T224" s="112">
        <v>2226853.2453262424</v>
      </c>
      <c r="U224" s="112">
        <v>10563876.860096386</v>
      </c>
      <c r="V224" s="112">
        <v>2773844.493138378</v>
      </c>
      <c r="W224" s="112">
        <v>674833.86</v>
      </c>
      <c r="X224" s="150">
        <f t="shared" si="25"/>
        <v>-711438.61143898964</v>
      </c>
      <c r="Y224" s="150">
        <f t="shared" si="21"/>
        <v>-146.93073346530144</v>
      </c>
      <c r="Z224" s="128">
        <f t="shared" si="23"/>
        <v>-535949.2093208041</v>
      </c>
      <c r="AA224" s="128">
        <f t="shared" si="22"/>
        <v>-110.68756904601489</v>
      </c>
    </row>
    <row r="225" spans="1:27" s="113" customFormat="1" ht="15" x14ac:dyDescent="0.2">
      <c r="A225" s="112">
        <v>702</v>
      </c>
      <c r="B225" s="112" t="s">
        <v>225</v>
      </c>
      <c r="C225" s="112">
        <v>6</v>
      </c>
      <c r="D225" s="112">
        <v>4114</v>
      </c>
      <c r="E225" s="112">
        <v>12022647.538321927</v>
      </c>
      <c r="F225" s="112">
        <v>6135727.3899999997</v>
      </c>
      <c r="G225" s="112">
        <v>1977370</v>
      </c>
      <c r="H225" s="112">
        <v>1470724.9562675655</v>
      </c>
      <c r="I225" s="112">
        <v>1154107.2994897754</v>
      </c>
      <c r="J225" s="112">
        <v>896641.1792673138</v>
      </c>
      <c r="K225" s="112">
        <v>630976.61332798889</v>
      </c>
      <c r="L225" s="112">
        <v>-792365</v>
      </c>
      <c r="M225" s="112">
        <v>4749.78</v>
      </c>
      <c r="N225" s="112">
        <v>35786.810540095212</v>
      </c>
      <c r="O225" s="112">
        <v>-372193.39585924684</v>
      </c>
      <c r="P225" s="130">
        <f t="shared" si="26"/>
        <v>-881121.90528843552</v>
      </c>
      <c r="Q225" s="130">
        <f t="shared" si="24"/>
        <v>-214.17644756646465</v>
      </c>
      <c r="R225" s="112">
        <v>33103127.460000001</v>
      </c>
      <c r="S225" s="112">
        <v>13308520.699999999</v>
      </c>
      <c r="T225" s="112">
        <v>2205762.6024700976</v>
      </c>
      <c r="U225" s="112">
        <v>12751156.041159039</v>
      </c>
      <c r="V225" s="112">
        <v>2990419.5005834214</v>
      </c>
      <c r="W225" s="112">
        <v>1189754.78</v>
      </c>
      <c r="X225" s="150">
        <f t="shared" si="25"/>
        <v>-657513.83578744158</v>
      </c>
      <c r="Y225" s="150">
        <f t="shared" si="21"/>
        <v>-159.82348949621817</v>
      </c>
      <c r="Z225" s="128">
        <f t="shared" si="23"/>
        <v>-223608.06950099394</v>
      </c>
      <c r="AA225" s="128">
        <f t="shared" si="22"/>
        <v>-54.352958070246459</v>
      </c>
    </row>
    <row r="226" spans="1:27" s="113" customFormat="1" ht="15" x14ac:dyDescent="0.2">
      <c r="A226" s="112">
        <v>704</v>
      </c>
      <c r="B226" s="112" t="s">
        <v>226</v>
      </c>
      <c r="C226" s="112">
        <v>2</v>
      </c>
      <c r="D226" s="112">
        <v>6428</v>
      </c>
      <c r="E226" s="112">
        <v>16602940.036457147</v>
      </c>
      <c r="F226" s="112">
        <v>9736181.6999999993</v>
      </c>
      <c r="G226" s="112">
        <v>1257249</v>
      </c>
      <c r="H226" s="112">
        <v>1018013.7871595566</v>
      </c>
      <c r="I226" s="112">
        <v>4311862.0769029064</v>
      </c>
      <c r="J226" s="112">
        <v>860100.61637865775</v>
      </c>
      <c r="K226" s="112">
        <v>918336.83816090727</v>
      </c>
      <c r="L226" s="112">
        <v>-971431</v>
      </c>
      <c r="M226" s="112">
        <v>55401.96</v>
      </c>
      <c r="N226" s="112">
        <v>73229.770141773843</v>
      </c>
      <c r="O226" s="112">
        <v>-581540.87228566816</v>
      </c>
      <c r="P226" s="130">
        <f t="shared" si="26"/>
        <v>74463.840000983328</v>
      </c>
      <c r="Q226" s="130">
        <f t="shared" si="24"/>
        <v>11.584293715149864</v>
      </c>
      <c r="R226" s="112">
        <v>35693938.57</v>
      </c>
      <c r="S226" s="112">
        <v>25409021.719999999</v>
      </c>
      <c r="T226" s="112">
        <v>1526795.8369416462</v>
      </c>
      <c r="U226" s="112">
        <v>5896874.5718143936</v>
      </c>
      <c r="V226" s="112">
        <v>2868551.7854358489</v>
      </c>
      <c r="W226" s="112">
        <v>341219.96</v>
      </c>
      <c r="X226" s="150">
        <f t="shared" si="25"/>
        <v>348525.30419188738</v>
      </c>
      <c r="Y226" s="150">
        <f t="shared" si="21"/>
        <v>54.219866862459142</v>
      </c>
      <c r="Z226" s="128">
        <f t="shared" si="23"/>
        <v>-274061.46419090405</v>
      </c>
      <c r="AA226" s="128">
        <f t="shared" si="22"/>
        <v>-42.63557314730928</v>
      </c>
    </row>
    <row r="227" spans="1:27" s="113" customFormat="1" ht="15" x14ac:dyDescent="0.2">
      <c r="A227" s="112">
        <v>707</v>
      </c>
      <c r="B227" s="112" t="s">
        <v>227</v>
      </c>
      <c r="C227" s="112">
        <v>12</v>
      </c>
      <c r="D227" s="112">
        <v>1960</v>
      </c>
      <c r="E227" s="112">
        <v>2793976.8151291367</v>
      </c>
      <c r="F227" s="112">
        <v>2297402.1</v>
      </c>
      <c r="G227" s="112">
        <v>664384</v>
      </c>
      <c r="H227" s="112">
        <v>473173.9291156127</v>
      </c>
      <c r="I227" s="112">
        <v>1173818.038889905</v>
      </c>
      <c r="J227" s="112">
        <v>516226.745809254</v>
      </c>
      <c r="K227" s="112">
        <v>-212965.84798402901</v>
      </c>
      <c r="L227" s="112">
        <v>-531857</v>
      </c>
      <c r="M227" s="112">
        <v>93178.8</v>
      </c>
      <c r="N227" s="112">
        <v>13659.818346581542</v>
      </c>
      <c r="O227" s="112">
        <v>-177321.11227129895</v>
      </c>
      <c r="P227" s="130">
        <f t="shared" si="26"/>
        <v>1515722.6567768883</v>
      </c>
      <c r="Q227" s="130">
        <f t="shared" si="24"/>
        <v>773.32788611065735</v>
      </c>
      <c r="R227" s="112">
        <v>14953784.143956017</v>
      </c>
      <c r="S227" s="112">
        <v>5079337.12</v>
      </c>
      <c r="T227" s="112">
        <v>709656.38602869795</v>
      </c>
      <c r="U227" s="112">
        <v>8751371.5673616156</v>
      </c>
      <c r="V227" s="112">
        <v>1721685.9576449182</v>
      </c>
      <c r="W227" s="112">
        <v>225705.8</v>
      </c>
      <c r="X227" s="150">
        <f t="shared" si="25"/>
        <v>1533972.6870792154</v>
      </c>
      <c r="Y227" s="150">
        <f t="shared" si="21"/>
        <v>782.6391260608242</v>
      </c>
      <c r="Z227" s="128">
        <f t="shared" si="23"/>
        <v>-18250.030302327126</v>
      </c>
      <c r="AA227" s="128">
        <f t="shared" si="22"/>
        <v>-9.3112399501669003</v>
      </c>
    </row>
    <row r="228" spans="1:27" s="113" customFormat="1" ht="15" x14ac:dyDescent="0.2">
      <c r="A228" s="112">
        <v>710</v>
      </c>
      <c r="B228" s="112" t="s">
        <v>228</v>
      </c>
      <c r="C228" s="112">
        <v>33</v>
      </c>
      <c r="D228" s="112">
        <v>27306</v>
      </c>
      <c r="E228" s="112">
        <v>79271393.130822837</v>
      </c>
      <c r="F228" s="112">
        <v>49550929.090000004</v>
      </c>
      <c r="G228" s="112">
        <v>11822242</v>
      </c>
      <c r="H228" s="112">
        <v>3683931.0370741193</v>
      </c>
      <c r="I228" s="112">
        <v>17575924.889738191</v>
      </c>
      <c r="J228" s="112">
        <v>4812990.4843048882</v>
      </c>
      <c r="K228" s="112">
        <v>-2356141.1041084952</v>
      </c>
      <c r="L228" s="112">
        <v>-741513</v>
      </c>
      <c r="M228" s="112">
        <v>1207682.76</v>
      </c>
      <c r="N228" s="112">
        <v>278893.7944315403</v>
      </c>
      <c r="O228" s="112">
        <v>-2470372.5977959638</v>
      </c>
      <c r="P228" s="130">
        <f t="shared" si="26"/>
        <v>4093174.2228214443</v>
      </c>
      <c r="Q228" s="130">
        <f t="shared" si="24"/>
        <v>149.9001766213083</v>
      </c>
      <c r="R228" s="112">
        <v>195494553.81999999</v>
      </c>
      <c r="S228" s="112">
        <v>109337090.41</v>
      </c>
      <c r="T228" s="112">
        <v>5525082.9035219373</v>
      </c>
      <c r="U228" s="112">
        <v>56351876.97692398</v>
      </c>
      <c r="V228" s="112">
        <v>16051973.669276308</v>
      </c>
      <c r="W228" s="112">
        <v>12288411.76</v>
      </c>
      <c r="X228" s="150">
        <f t="shared" si="25"/>
        <v>4059881.8997222185</v>
      </c>
      <c r="Y228" s="150">
        <f t="shared" si="21"/>
        <v>148.68094556955316</v>
      </c>
      <c r="Z228" s="128">
        <f t="shared" si="23"/>
        <v>33292.32309922576</v>
      </c>
      <c r="AA228" s="128">
        <f t="shared" si="22"/>
        <v>1.2192310517551366</v>
      </c>
    </row>
    <row r="229" spans="1:27" s="113" customFormat="1" ht="15" x14ac:dyDescent="0.2">
      <c r="A229" s="112">
        <v>729</v>
      </c>
      <c r="B229" s="112" t="s">
        <v>229</v>
      </c>
      <c r="C229" s="112">
        <v>13</v>
      </c>
      <c r="D229" s="112">
        <v>8975</v>
      </c>
      <c r="E229" s="112">
        <v>23471391.400622852</v>
      </c>
      <c r="F229" s="112">
        <v>12687342.93</v>
      </c>
      <c r="G229" s="112">
        <v>2735900</v>
      </c>
      <c r="H229" s="112">
        <v>1977360.7715680928</v>
      </c>
      <c r="I229" s="112">
        <v>6383102.3872591313</v>
      </c>
      <c r="J229" s="112">
        <v>1890838.7504743328</v>
      </c>
      <c r="K229" s="112">
        <v>-507893.30416448141</v>
      </c>
      <c r="L229" s="112">
        <v>241103</v>
      </c>
      <c r="M229" s="112">
        <v>-13499.88</v>
      </c>
      <c r="N229" s="112">
        <v>70991.03439224411</v>
      </c>
      <c r="O229" s="112">
        <v>-811967.84828311636</v>
      </c>
      <c r="P229" s="130">
        <f t="shared" si="26"/>
        <v>1181886.4406233542</v>
      </c>
      <c r="Q229" s="130">
        <f t="shared" si="24"/>
        <v>131.68651149006732</v>
      </c>
      <c r="R229" s="112">
        <v>68312281.260000005</v>
      </c>
      <c r="S229" s="112">
        <v>27386026.690000001</v>
      </c>
      <c r="T229" s="112">
        <v>2965604.4272106737</v>
      </c>
      <c r="U229" s="112">
        <v>29692830.284602955</v>
      </c>
      <c r="V229" s="112">
        <v>6306202.7515819687</v>
      </c>
      <c r="W229" s="112">
        <v>2963503.12</v>
      </c>
      <c r="X229" s="150">
        <f t="shared" si="25"/>
        <v>1001886.0133955926</v>
      </c>
      <c r="Y229" s="150">
        <f t="shared" si="21"/>
        <v>111.63075358168162</v>
      </c>
      <c r="Z229" s="128">
        <f t="shared" si="23"/>
        <v>180000.4272277616</v>
      </c>
      <c r="AA229" s="128">
        <f t="shared" si="22"/>
        <v>20.055757908385694</v>
      </c>
    </row>
    <row r="230" spans="1:27" s="113" customFormat="1" ht="15" x14ac:dyDescent="0.2">
      <c r="A230" s="112">
        <v>732</v>
      </c>
      <c r="B230" s="112" t="s">
        <v>230</v>
      </c>
      <c r="C230" s="112">
        <v>19</v>
      </c>
      <c r="D230" s="112">
        <v>3336</v>
      </c>
      <c r="E230" s="112">
        <v>8384120.5452611931</v>
      </c>
      <c r="F230" s="112">
        <v>3998149.96</v>
      </c>
      <c r="G230" s="112">
        <v>1381189</v>
      </c>
      <c r="H230" s="112">
        <v>1032414.8700781919</v>
      </c>
      <c r="I230" s="112">
        <v>3831590.0868732296</v>
      </c>
      <c r="J230" s="112">
        <v>746264.22304606508</v>
      </c>
      <c r="K230" s="112">
        <v>-710929.51198109391</v>
      </c>
      <c r="L230" s="112">
        <v>174626</v>
      </c>
      <c r="M230" s="112">
        <v>641299.21</v>
      </c>
      <c r="N230" s="112">
        <v>28431.685853267871</v>
      </c>
      <c r="O230" s="112">
        <v>-301807.77068217006</v>
      </c>
      <c r="P230" s="130">
        <f t="shared" si="26"/>
        <v>2437107.2079262957</v>
      </c>
      <c r="Q230" s="130">
        <f t="shared" si="24"/>
        <v>730.54772419852986</v>
      </c>
      <c r="R230" s="112">
        <v>32156558.190000001</v>
      </c>
      <c r="S230" s="112">
        <v>9764735.6099999994</v>
      </c>
      <c r="T230" s="112">
        <v>1548394.2806218374</v>
      </c>
      <c r="U230" s="112">
        <v>19087528.197446361</v>
      </c>
      <c r="V230" s="112">
        <v>2488892.0303752562</v>
      </c>
      <c r="W230" s="112">
        <v>2197114.21</v>
      </c>
      <c r="X230" s="150">
        <f t="shared" si="25"/>
        <v>2930106.1384434514</v>
      </c>
      <c r="Y230" s="150">
        <f t="shared" si="21"/>
        <v>878.32917819048305</v>
      </c>
      <c r="Z230" s="128">
        <f t="shared" si="23"/>
        <v>-492998.93051715568</v>
      </c>
      <c r="AA230" s="128">
        <f t="shared" si="22"/>
        <v>-147.78145399195313</v>
      </c>
    </row>
    <row r="231" spans="1:27" s="113" customFormat="1" ht="15" x14ac:dyDescent="0.2">
      <c r="A231" s="112">
        <v>734</v>
      </c>
      <c r="B231" s="112" t="s">
        <v>231</v>
      </c>
      <c r="C231" s="112">
        <v>2</v>
      </c>
      <c r="D231" s="112">
        <v>50933</v>
      </c>
      <c r="E231" s="112">
        <v>127554868.05452895</v>
      </c>
      <c r="F231" s="112">
        <v>76751089.599999994</v>
      </c>
      <c r="G231" s="112">
        <v>15169207</v>
      </c>
      <c r="H231" s="112">
        <v>11565761.780806411</v>
      </c>
      <c r="I231" s="112">
        <v>24328441.076373447</v>
      </c>
      <c r="J231" s="112">
        <v>9058081.7662253641</v>
      </c>
      <c r="K231" s="112">
        <v>-1495390.841170287</v>
      </c>
      <c r="L231" s="112">
        <v>-2395741</v>
      </c>
      <c r="M231" s="112">
        <v>1920381.88</v>
      </c>
      <c r="N231" s="112">
        <v>502049.75489203719</v>
      </c>
      <c r="O231" s="112">
        <v>-4607906.2302622804</v>
      </c>
      <c r="P231" s="130">
        <f t="shared" si="26"/>
        <v>3241106.7323357463</v>
      </c>
      <c r="Q231" s="130">
        <f t="shared" si="24"/>
        <v>63.634710940563998</v>
      </c>
      <c r="R231" s="112">
        <v>344025060.51028997</v>
      </c>
      <c r="S231" s="112">
        <v>181908970.12</v>
      </c>
      <c r="T231" s="112">
        <v>17346088.197159503</v>
      </c>
      <c r="U231" s="112">
        <v>103840108.29006165</v>
      </c>
      <c r="V231" s="112">
        <v>30209926.755465154</v>
      </c>
      <c r="W231" s="112">
        <v>14693847.879999999</v>
      </c>
      <c r="X231" s="150">
        <f t="shared" si="25"/>
        <v>3973880.7323963046</v>
      </c>
      <c r="Y231" s="150">
        <f t="shared" si="21"/>
        <v>78.021729181401142</v>
      </c>
      <c r="Z231" s="128">
        <f t="shared" si="23"/>
        <v>-732774.00006055832</v>
      </c>
      <c r="AA231" s="128">
        <f t="shared" si="22"/>
        <v>-14.387018240837145</v>
      </c>
    </row>
    <row r="232" spans="1:27" s="113" customFormat="1" ht="15" x14ac:dyDescent="0.2">
      <c r="A232" s="112">
        <v>738</v>
      </c>
      <c r="B232" s="112" t="s">
        <v>232</v>
      </c>
      <c r="C232" s="112">
        <v>2</v>
      </c>
      <c r="D232" s="112">
        <v>2917</v>
      </c>
      <c r="E232" s="112">
        <v>7428607.8754526209</v>
      </c>
      <c r="F232" s="112">
        <v>4860119.49</v>
      </c>
      <c r="G232" s="112">
        <v>1241754</v>
      </c>
      <c r="H232" s="112">
        <v>492423.59608597955</v>
      </c>
      <c r="I232" s="112">
        <v>1366884.822854354</v>
      </c>
      <c r="J232" s="112">
        <v>574246.56734256609</v>
      </c>
      <c r="K232" s="112">
        <v>96896.376130605553</v>
      </c>
      <c r="L232" s="112">
        <v>-571952</v>
      </c>
      <c r="M232" s="112">
        <v>29142.65</v>
      </c>
      <c r="N232" s="112">
        <v>28702.481532498525</v>
      </c>
      <c r="O232" s="112">
        <v>-263900.85943641787</v>
      </c>
      <c r="P232" s="130">
        <f t="shared" si="26"/>
        <v>425709.24905696511</v>
      </c>
      <c r="Q232" s="130">
        <f t="shared" si="24"/>
        <v>145.9407778734882</v>
      </c>
      <c r="R232" s="112">
        <v>17999499.19678</v>
      </c>
      <c r="S232" s="112">
        <v>10956419.380000001</v>
      </c>
      <c r="T232" s="112">
        <v>738526.6349031002</v>
      </c>
      <c r="U232" s="112">
        <v>4128998.2773555713</v>
      </c>
      <c r="V232" s="112">
        <v>1915189.9029749373</v>
      </c>
      <c r="W232" s="112">
        <v>698944.65</v>
      </c>
      <c r="X232" s="150">
        <f t="shared" si="25"/>
        <v>438579.64845360816</v>
      </c>
      <c r="Y232" s="150">
        <f t="shared" si="21"/>
        <v>150.35298198615294</v>
      </c>
      <c r="Z232" s="128">
        <f t="shared" si="23"/>
        <v>-12870.399396643043</v>
      </c>
      <c r="AA232" s="128">
        <f t="shared" si="22"/>
        <v>-4.4122041126647389</v>
      </c>
    </row>
    <row r="233" spans="1:27" s="113" customFormat="1" ht="15" x14ac:dyDescent="0.2">
      <c r="A233" s="112">
        <v>739</v>
      </c>
      <c r="B233" s="112" t="s">
        <v>233</v>
      </c>
      <c r="C233" s="112">
        <v>9</v>
      </c>
      <c r="D233" s="112">
        <v>3256</v>
      </c>
      <c r="E233" s="112">
        <v>10019548.884160278</v>
      </c>
      <c r="F233" s="112">
        <v>4571788.7</v>
      </c>
      <c r="G233" s="112">
        <v>1401894</v>
      </c>
      <c r="H233" s="112">
        <v>848320.20000105572</v>
      </c>
      <c r="I233" s="112">
        <v>617706.32954013126</v>
      </c>
      <c r="J233" s="112">
        <v>726941.19708046457</v>
      </c>
      <c r="K233" s="112">
        <v>1212736.0277287767</v>
      </c>
      <c r="L233" s="112">
        <v>350712</v>
      </c>
      <c r="M233" s="112">
        <v>-19909.03</v>
      </c>
      <c r="N233" s="112">
        <v>27950.006786430509</v>
      </c>
      <c r="O233" s="112">
        <v>-294570.17426293337</v>
      </c>
      <c r="P233" s="130">
        <f t="shared" si="26"/>
        <v>-575979.62728635222</v>
      </c>
      <c r="Q233" s="130">
        <f t="shared" si="24"/>
        <v>-176.89791992824084</v>
      </c>
      <c r="R233" s="112">
        <v>26414934.859999999</v>
      </c>
      <c r="S233" s="112">
        <v>10323944.140000001</v>
      </c>
      <c r="T233" s="112">
        <v>1272292.9356084582</v>
      </c>
      <c r="U233" s="112">
        <v>11124358.226277813</v>
      </c>
      <c r="V233" s="112">
        <v>2424447.1275602533</v>
      </c>
      <c r="W233" s="112">
        <v>1732696.97</v>
      </c>
      <c r="X233" s="150">
        <f t="shared" si="25"/>
        <v>462804.53944652528</v>
      </c>
      <c r="Y233" s="150">
        <f t="shared" si="21"/>
        <v>142.13898631650039</v>
      </c>
      <c r="Z233" s="128">
        <f t="shared" si="23"/>
        <v>-1038784.1667328775</v>
      </c>
      <c r="AA233" s="128">
        <f t="shared" si="22"/>
        <v>-319.03690624474126</v>
      </c>
    </row>
    <row r="234" spans="1:27" s="113" customFormat="1" ht="15" x14ac:dyDescent="0.2">
      <c r="A234" s="112">
        <v>740</v>
      </c>
      <c r="B234" s="112" t="s">
        <v>234</v>
      </c>
      <c r="C234" s="112">
        <v>10</v>
      </c>
      <c r="D234" s="112">
        <v>32085</v>
      </c>
      <c r="E234" s="112">
        <v>75553331.393942297</v>
      </c>
      <c r="F234" s="112">
        <v>53076538.159999996</v>
      </c>
      <c r="G234" s="112">
        <v>14080365</v>
      </c>
      <c r="H234" s="112">
        <v>8567485.3592252266</v>
      </c>
      <c r="I234" s="112">
        <v>7617385.1620982168</v>
      </c>
      <c r="J234" s="112">
        <v>6103215.7012113556</v>
      </c>
      <c r="K234" s="112">
        <v>-5488978.9722858993</v>
      </c>
      <c r="L234" s="112">
        <v>-1621307</v>
      </c>
      <c r="M234" s="112">
        <v>888372.07</v>
      </c>
      <c r="N234" s="112">
        <v>307557.0452379596</v>
      </c>
      <c r="O234" s="112">
        <v>-2902728.5138901155</v>
      </c>
      <c r="P234" s="130">
        <f t="shared" si="26"/>
        <v>5074572.6176544428</v>
      </c>
      <c r="Q234" s="130">
        <f t="shared" si="24"/>
        <v>158.1602810551486</v>
      </c>
      <c r="R234" s="112">
        <v>239982955.44999999</v>
      </c>
      <c r="S234" s="112">
        <v>116755735.02</v>
      </c>
      <c r="T234" s="112">
        <v>12849335.779647337</v>
      </c>
      <c r="U234" s="112">
        <v>79516258.526171058</v>
      </c>
      <c r="V234" s="112">
        <v>20355049.122418426</v>
      </c>
      <c r="W234" s="112">
        <v>13347430.07</v>
      </c>
      <c r="X234" s="150">
        <f t="shared" si="25"/>
        <v>2840853.0682368279</v>
      </c>
      <c r="Y234" s="150">
        <f t="shared" si="21"/>
        <v>88.541470102441266</v>
      </c>
      <c r="Z234" s="128">
        <f t="shared" si="23"/>
        <v>2233719.5494176149</v>
      </c>
      <c r="AA234" s="128">
        <f t="shared" si="22"/>
        <v>69.618810952707335</v>
      </c>
    </row>
    <row r="235" spans="1:27" s="113" customFormat="1" ht="15" x14ac:dyDescent="0.2">
      <c r="A235" s="112">
        <v>742</v>
      </c>
      <c r="B235" s="112" t="s">
        <v>235</v>
      </c>
      <c r="C235" s="112">
        <v>19</v>
      </c>
      <c r="D235" s="112">
        <v>988</v>
      </c>
      <c r="E235" s="112">
        <v>3399197.1595229898</v>
      </c>
      <c r="F235" s="112">
        <v>1477495.53</v>
      </c>
      <c r="G235" s="112">
        <v>417256</v>
      </c>
      <c r="H235" s="112">
        <v>897831.89332175755</v>
      </c>
      <c r="I235" s="112">
        <v>847414.88304508489</v>
      </c>
      <c r="J235" s="112">
        <v>227912.11259493697</v>
      </c>
      <c r="K235" s="112">
        <v>-3223.4007547430824</v>
      </c>
      <c r="L235" s="112">
        <v>282399</v>
      </c>
      <c r="M235" s="112">
        <v>144667</v>
      </c>
      <c r="N235" s="112">
        <v>10239.935904795597</v>
      </c>
      <c r="O235" s="112">
        <v>-89384.315777573138</v>
      </c>
      <c r="P235" s="130">
        <f t="shared" si="26"/>
        <v>813411.47881126869</v>
      </c>
      <c r="Q235" s="130">
        <f t="shared" si="24"/>
        <v>823.29097045674973</v>
      </c>
      <c r="R235" s="112">
        <v>9066011.8000000007</v>
      </c>
      <c r="S235" s="112">
        <v>3291502.08</v>
      </c>
      <c r="T235" s="112">
        <v>1346549.5401804855</v>
      </c>
      <c r="U235" s="112">
        <v>3861272.3380232784</v>
      </c>
      <c r="V235" s="112">
        <v>760117.69443824957</v>
      </c>
      <c r="W235" s="112">
        <v>844322</v>
      </c>
      <c r="X235" s="150">
        <f t="shared" si="25"/>
        <v>1037751.8526420128</v>
      </c>
      <c r="Y235" s="150">
        <f t="shared" si="21"/>
        <v>1050.3561261558834</v>
      </c>
      <c r="Z235" s="128">
        <f t="shared" si="23"/>
        <v>-224340.37383074407</v>
      </c>
      <c r="AA235" s="128">
        <f t="shared" si="22"/>
        <v>-227.06515569913367</v>
      </c>
    </row>
    <row r="236" spans="1:27" s="113" customFormat="1" ht="15" x14ac:dyDescent="0.2">
      <c r="A236" s="112">
        <v>743</v>
      </c>
      <c r="B236" s="112" t="s">
        <v>236</v>
      </c>
      <c r="C236" s="112">
        <v>14</v>
      </c>
      <c r="D236" s="112">
        <v>65323</v>
      </c>
      <c r="E236" s="112">
        <v>175920524.82973519</v>
      </c>
      <c r="F236" s="112">
        <v>104887783.31999999</v>
      </c>
      <c r="G236" s="112">
        <v>28351432</v>
      </c>
      <c r="H236" s="112">
        <v>15691384.051414138</v>
      </c>
      <c r="I236" s="112">
        <v>31406569.753894337</v>
      </c>
      <c r="J236" s="112">
        <v>9705604.1564810351</v>
      </c>
      <c r="K236" s="112">
        <v>-8540111.0518097132</v>
      </c>
      <c r="L236" s="112">
        <v>-2731351</v>
      </c>
      <c r="M236" s="112">
        <v>8051692.0599999996</v>
      </c>
      <c r="N236" s="112">
        <v>671299.74806470599</v>
      </c>
      <c r="O236" s="112">
        <v>-5909768.8861724799</v>
      </c>
      <c r="P236" s="130">
        <f t="shared" si="26"/>
        <v>5664009.3221367896</v>
      </c>
      <c r="Q236" s="130">
        <f t="shared" si="24"/>
        <v>86.707734215158354</v>
      </c>
      <c r="R236" s="112">
        <v>428643278.24000001</v>
      </c>
      <c r="S236" s="112">
        <v>245383026.80000001</v>
      </c>
      <c r="T236" s="112">
        <v>23533610.396768335</v>
      </c>
      <c r="U236" s="112">
        <v>94334169.357771128</v>
      </c>
      <c r="V236" s="112">
        <v>32369501.429993518</v>
      </c>
      <c r="W236" s="112">
        <v>33671773.060000002</v>
      </c>
      <c r="X236" s="150">
        <f t="shared" si="25"/>
        <v>648802.80453294516</v>
      </c>
      <c r="Y236" s="150">
        <f t="shared" si="21"/>
        <v>9.9322260847319495</v>
      </c>
      <c r="Z236" s="128">
        <f t="shared" si="23"/>
        <v>5015206.5176038444</v>
      </c>
      <c r="AA236" s="128">
        <f t="shared" si="22"/>
        <v>76.775508130426417</v>
      </c>
    </row>
    <row r="237" spans="1:27" s="113" customFormat="1" ht="15" x14ac:dyDescent="0.2">
      <c r="A237" s="112">
        <v>746</v>
      </c>
      <c r="B237" s="112" t="s">
        <v>237</v>
      </c>
      <c r="C237" s="112">
        <v>17</v>
      </c>
      <c r="D237" s="112">
        <v>4735</v>
      </c>
      <c r="E237" s="112">
        <v>15383263.388036095</v>
      </c>
      <c r="F237" s="112">
        <v>6173664.2999999998</v>
      </c>
      <c r="G237" s="112">
        <v>1395741</v>
      </c>
      <c r="H237" s="112">
        <v>2692441.8673967165</v>
      </c>
      <c r="I237" s="112">
        <v>7935491.0324361399</v>
      </c>
      <c r="J237" s="112">
        <v>889269.1185112081</v>
      </c>
      <c r="K237" s="112">
        <v>-149383.12238725933</v>
      </c>
      <c r="L237" s="112">
        <v>210203</v>
      </c>
      <c r="M237" s="112">
        <v>22683.21</v>
      </c>
      <c r="N237" s="112">
        <v>38802.119150396764</v>
      </c>
      <c r="O237" s="112">
        <v>-428375.23806357168</v>
      </c>
      <c r="P237" s="130">
        <f t="shared" si="26"/>
        <v>3397273.8990075365</v>
      </c>
      <c r="Q237" s="130">
        <f t="shared" si="24"/>
        <v>717.4812880691735</v>
      </c>
      <c r="R237" s="112">
        <v>37189010.506120004</v>
      </c>
      <c r="S237" s="112">
        <v>13402163.369999999</v>
      </c>
      <c r="T237" s="112">
        <v>4038068.1344391243</v>
      </c>
      <c r="U237" s="112">
        <v>17892633.772538442</v>
      </c>
      <c r="V237" s="112">
        <v>2965832.681737382</v>
      </c>
      <c r="W237" s="112">
        <v>1628627.21</v>
      </c>
      <c r="X237" s="150">
        <f t="shared" si="25"/>
        <v>2738314.6625949442</v>
      </c>
      <c r="Y237" s="150">
        <f t="shared" si="21"/>
        <v>578.31355070642962</v>
      </c>
      <c r="Z237" s="128">
        <f t="shared" si="23"/>
        <v>658959.23641259223</v>
      </c>
      <c r="AA237" s="128">
        <f t="shared" si="22"/>
        <v>139.16773736274388</v>
      </c>
    </row>
    <row r="238" spans="1:27" s="113" customFormat="1" ht="15" x14ac:dyDescent="0.2">
      <c r="A238" s="112">
        <v>747</v>
      </c>
      <c r="B238" s="112" t="s">
        <v>238</v>
      </c>
      <c r="C238" s="112">
        <v>4</v>
      </c>
      <c r="D238" s="112">
        <v>1308</v>
      </c>
      <c r="E238" s="112">
        <v>4336023.073243496</v>
      </c>
      <c r="F238" s="112">
        <v>1675442.47</v>
      </c>
      <c r="G238" s="112">
        <v>735978</v>
      </c>
      <c r="H238" s="112">
        <v>560257.77448687737</v>
      </c>
      <c r="I238" s="112">
        <v>890576.63511065021</v>
      </c>
      <c r="J238" s="112">
        <v>334918.44127339171</v>
      </c>
      <c r="K238" s="112">
        <v>363375.23704461713</v>
      </c>
      <c r="L238" s="112">
        <v>-217484</v>
      </c>
      <c r="M238" s="112">
        <v>-4497.95</v>
      </c>
      <c r="N238" s="112">
        <v>9962.4526247843132</v>
      </c>
      <c r="O238" s="112">
        <v>-118334.70145451991</v>
      </c>
      <c r="P238" s="130">
        <f t="shared" si="26"/>
        <v>-105828.71415769588</v>
      </c>
      <c r="Q238" s="130">
        <f t="shared" si="24"/>
        <v>-80.908802872856185</v>
      </c>
      <c r="R238" s="112">
        <v>10781574.899999999</v>
      </c>
      <c r="S238" s="112">
        <v>3596845.89</v>
      </c>
      <c r="T238" s="112">
        <v>840262.92029646796</v>
      </c>
      <c r="U238" s="112">
        <v>4910478.3868439877</v>
      </c>
      <c r="V238" s="112">
        <v>1116998.2608955826</v>
      </c>
      <c r="W238" s="112">
        <v>513996.05</v>
      </c>
      <c r="X238" s="150">
        <f t="shared" si="25"/>
        <v>197006.6080360394</v>
      </c>
      <c r="Y238" s="150">
        <f t="shared" si="21"/>
        <v>150.61667281042767</v>
      </c>
      <c r="Z238" s="128">
        <f t="shared" si="23"/>
        <v>-302835.32219373528</v>
      </c>
      <c r="AA238" s="128">
        <f t="shared" si="22"/>
        <v>-231.52547568328384</v>
      </c>
    </row>
    <row r="239" spans="1:27" s="113" customFormat="1" ht="15" x14ac:dyDescent="0.2">
      <c r="A239" s="112">
        <v>748</v>
      </c>
      <c r="B239" s="112" t="s">
        <v>239</v>
      </c>
      <c r="C239" s="112">
        <v>17</v>
      </c>
      <c r="D239" s="112">
        <v>4897</v>
      </c>
      <c r="E239" s="112">
        <v>13667614.211077359</v>
      </c>
      <c r="F239" s="112">
        <v>7199003.21</v>
      </c>
      <c r="G239" s="112">
        <v>1531079</v>
      </c>
      <c r="H239" s="112">
        <v>1100181.4038859354</v>
      </c>
      <c r="I239" s="112">
        <v>6881642.72632581</v>
      </c>
      <c r="J239" s="112">
        <v>970757.54236802645</v>
      </c>
      <c r="K239" s="112">
        <v>-901599.41526829638</v>
      </c>
      <c r="L239" s="112">
        <v>58900</v>
      </c>
      <c r="M239" s="112">
        <v>122877.02</v>
      </c>
      <c r="N239" s="112">
        <v>40836.212007736933</v>
      </c>
      <c r="O239" s="112">
        <v>-443031.37081252597</v>
      </c>
      <c r="P239" s="130">
        <f t="shared" si="26"/>
        <v>2893032.1174293328</v>
      </c>
      <c r="Q239" s="130">
        <f t="shared" si="24"/>
        <v>590.77641769028651</v>
      </c>
      <c r="R239" s="112">
        <v>37115384.247479998</v>
      </c>
      <c r="S239" s="112">
        <v>15672755.439999999</v>
      </c>
      <c r="T239" s="112">
        <v>1650029.1140658087</v>
      </c>
      <c r="U239" s="112">
        <v>16719302.765511002</v>
      </c>
      <c r="V239" s="112">
        <v>3237607.5872490415</v>
      </c>
      <c r="W239" s="112">
        <v>1712856.02</v>
      </c>
      <c r="X239" s="150">
        <f t="shared" si="25"/>
        <v>1877166.6793458611</v>
      </c>
      <c r="Y239" s="150">
        <f t="shared" si="21"/>
        <v>383.32993247822361</v>
      </c>
      <c r="Z239" s="128">
        <f t="shared" si="23"/>
        <v>1015865.4380834717</v>
      </c>
      <c r="AA239" s="128">
        <f t="shared" si="22"/>
        <v>207.44648521206284</v>
      </c>
    </row>
    <row r="240" spans="1:27" s="113" customFormat="1" ht="15" x14ac:dyDescent="0.2">
      <c r="A240" s="112">
        <v>749</v>
      </c>
      <c r="B240" s="112" t="s">
        <v>240</v>
      </c>
      <c r="C240" s="112">
        <v>11</v>
      </c>
      <c r="D240" s="112">
        <v>21232</v>
      </c>
      <c r="E240" s="112">
        <v>63346599.528229535</v>
      </c>
      <c r="F240" s="112">
        <v>39468790.789999999</v>
      </c>
      <c r="G240" s="112">
        <v>6064178</v>
      </c>
      <c r="H240" s="112">
        <v>4342465.2215083931</v>
      </c>
      <c r="I240" s="112">
        <v>14984874.590990072</v>
      </c>
      <c r="J240" s="112">
        <v>3049684.8240652587</v>
      </c>
      <c r="K240" s="112">
        <v>-1996436.0565780115</v>
      </c>
      <c r="L240" s="112">
        <v>-2042963</v>
      </c>
      <c r="M240" s="112">
        <v>1110579.04</v>
      </c>
      <c r="N240" s="112">
        <v>226156.16715130227</v>
      </c>
      <c r="O240" s="112">
        <v>-1920858.089665418</v>
      </c>
      <c r="P240" s="130">
        <f t="shared" si="26"/>
        <v>-60128.040757939219</v>
      </c>
      <c r="Q240" s="130">
        <f t="shared" si="24"/>
        <v>-2.8319536905585538</v>
      </c>
      <c r="R240" s="112">
        <v>147440626.85000002</v>
      </c>
      <c r="S240" s="112">
        <v>87272368.329999998</v>
      </c>
      <c r="T240" s="112">
        <v>6512738.7329025902</v>
      </c>
      <c r="U240" s="112">
        <v>35810119.770493381</v>
      </c>
      <c r="V240" s="112">
        <v>10171111.007828463</v>
      </c>
      <c r="W240" s="112">
        <v>5131794.04</v>
      </c>
      <c r="X240" s="150">
        <f t="shared" si="25"/>
        <v>-2542494.9687756002</v>
      </c>
      <c r="Y240" s="150">
        <f t="shared" si="21"/>
        <v>-119.74825587677093</v>
      </c>
      <c r="Z240" s="128">
        <f t="shared" si="23"/>
        <v>2482366.928017661</v>
      </c>
      <c r="AA240" s="128">
        <f t="shared" si="22"/>
        <v>116.91630218621236</v>
      </c>
    </row>
    <row r="241" spans="1:27" s="113" customFormat="1" ht="15" x14ac:dyDescent="0.2">
      <c r="A241" s="112">
        <v>751</v>
      </c>
      <c r="B241" s="112" t="s">
        <v>241</v>
      </c>
      <c r="C241" s="112">
        <v>19</v>
      </c>
      <c r="D241" s="112">
        <v>2877</v>
      </c>
      <c r="E241" s="112">
        <v>9005980.743865259</v>
      </c>
      <c r="F241" s="112">
        <v>5001873.0999999996</v>
      </c>
      <c r="G241" s="112">
        <v>2313949</v>
      </c>
      <c r="H241" s="112">
        <v>271786.41485888255</v>
      </c>
      <c r="I241" s="112">
        <v>2468818.1079165661</v>
      </c>
      <c r="J241" s="112">
        <v>529377.87846577121</v>
      </c>
      <c r="K241" s="112">
        <v>278049.56468454754</v>
      </c>
      <c r="L241" s="112">
        <v>224195</v>
      </c>
      <c r="M241" s="112">
        <v>-32556.71</v>
      </c>
      <c r="N241" s="112">
        <v>28487.532657844979</v>
      </c>
      <c r="O241" s="112">
        <v>-260282.06122679953</v>
      </c>
      <c r="P241" s="130">
        <f t="shared" si="26"/>
        <v>1817717.0834915526</v>
      </c>
      <c r="Q241" s="130">
        <f t="shared" si="24"/>
        <v>631.80990041416499</v>
      </c>
      <c r="R241" s="112">
        <v>22160700.93</v>
      </c>
      <c r="S241" s="112">
        <v>11160945.48</v>
      </c>
      <c r="T241" s="112">
        <v>407619.59413305926</v>
      </c>
      <c r="U241" s="112">
        <v>8024903.1312752785</v>
      </c>
      <c r="V241" s="112">
        <v>1765546.7622344922</v>
      </c>
      <c r="W241" s="112">
        <v>2505587.29</v>
      </c>
      <c r="X241" s="150">
        <f t="shared" si="25"/>
        <v>1703901.3276428282</v>
      </c>
      <c r="Y241" s="150">
        <f t="shared" si="21"/>
        <v>592.24933181884887</v>
      </c>
      <c r="Z241" s="128">
        <f t="shared" si="23"/>
        <v>113815.7558487244</v>
      </c>
      <c r="AA241" s="128">
        <f t="shared" si="22"/>
        <v>39.560568595316091</v>
      </c>
    </row>
    <row r="242" spans="1:27" s="113" customFormat="1" ht="15" x14ac:dyDescent="0.2">
      <c r="A242" s="112">
        <v>753</v>
      </c>
      <c r="B242" s="112" t="s">
        <v>242</v>
      </c>
      <c r="C242" s="112">
        <v>34</v>
      </c>
      <c r="D242" s="112">
        <v>22320</v>
      </c>
      <c r="E242" s="112">
        <v>60894666.642755687</v>
      </c>
      <c r="F242" s="112">
        <v>37147896.700000003</v>
      </c>
      <c r="G242" s="112">
        <v>10407310</v>
      </c>
      <c r="H242" s="112">
        <v>4389127.1834086832</v>
      </c>
      <c r="I242" s="112">
        <v>11806414.025956688</v>
      </c>
      <c r="J242" s="112">
        <v>2453225.559683226</v>
      </c>
      <c r="K242" s="112">
        <v>6617861.8212634083</v>
      </c>
      <c r="L242" s="112">
        <v>-2088294</v>
      </c>
      <c r="M242" s="112">
        <v>-179693.74</v>
      </c>
      <c r="N242" s="112">
        <v>309157.03956828057</v>
      </c>
      <c r="O242" s="112">
        <v>-2019289.4009670371</v>
      </c>
      <c r="P242" s="130">
        <f t="shared" si="26"/>
        <v>7949048.5461575687</v>
      </c>
      <c r="Q242" s="130">
        <f t="shared" si="24"/>
        <v>356.14016783860075</v>
      </c>
      <c r="R242" s="112">
        <v>127596808.17</v>
      </c>
      <c r="S242" s="112">
        <v>103268901.41</v>
      </c>
      <c r="T242" s="112">
        <v>6582721.3697504411</v>
      </c>
      <c r="U242" s="112">
        <v>13304150.886303607</v>
      </c>
      <c r="V242" s="112">
        <v>8181838.7585110879</v>
      </c>
      <c r="W242" s="112">
        <v>8139322.2599999998</v>
      </c>
      <c r="X242" s="150">
        <f t="shared" si="25"/>
        <v>11880126.514565125</v>
      </c>
      <c r="Y242" s="150">
        <f t="shared" si="21"/>
        <v>532.26373273141246</v>
      </c>
      <c r="Z242" s="128">
        <f t="shared" si="23"/>
        <v>-3931077.9684075564</v>
      </c>
      <c r="AA242" s="128">
        <f t="shared" si="22"/>
        <v>-176.12356489281166</v>
      </c>
    </row>
    <row r="243" spans="1:27" s="113" customFormat="1" ht="15" x14ac:dyDescent="0.2">
      <c r="A243" s="112">
        <v>755</v>
      </c>
      <c r="B243" s="112" t="s">
        <v>243</v>
      </c>
      <c r="C243" s="112">
        <v>33</v>
      </c>
      <c r="D243" s="112">
        <v>6217</v>
      </c>
      <c r="E243" s="112">
        <v>19598119.524572991</v>
      </c>
      <c r="F243" s="112">
        <v>12706150.26</v>
      </c>
      <c r="G243" s="112">
        <v>2378707</v>
      </c>
      <c r="H243" s="112">
        <v>730615.90212852811</v>
      </c>
      <c r="I243" s="112">
        <v>3367696.213247044</v>
      </c>
      <c r="J243" s="112">
        <v>911004.47348623909</v>
      </c>
      <c r="K243" s="112">
        <v>945133.31312103837</v>
      </c>
      <c r="L243" s="112">
        <v>-1526827</v>
      </c>
      <c r="M243" s="112">
        <v>-75198.11</v>
      </c>
      <c r="N243" s="112">
        <v>79588.791687292221</v>
      </c>
      <c r="O243" s="112">
        <v>-562451.71172993141</v>
      </c>
      <c r="P243" s="130">
        <f t="shared" si="26"/>
        <v>-643700.39263277873</v>
      </c>
      <c r="Q243" s="130">
        <f t="shared" si="24"/>
        <v>-103.5387474075565</v>
      </c>
      <c r="R243" s="112">
        <v>39473997.810000002</v>
      </c>
      <c r="S243" s="112">
        <v>29927782.190000001</v>
      </c>
      <c r="T243" s="112">
        <v>1095762.4855805275</v>
      </c>
      <c r="U243" s="112">
        <v>5120673.8221626123</v>
      </c>
      <c r="V243" s="112">
        <v>3038323.0277892426</v>
      </c>
      <c r="W243" s="112">
        <v>776681.89</v>
      </c>
      <c r="X243" s="150">
        <f t="shared" si="25"/>
        <v>485225.60553237796</v>
      </c>
      <c r="Y243" s="150">
        <f t="shared" si="21"/>
        <v>78.048191335431554</v>
      </c>
      <c r="Z243" s="128">
        <f t="shared" si="23"/>
        <v>-1128925.9981651567</v>
      </c>
      <c r="AA243" s="128">
        <f t="shared" si="22"/>
        <v>-181.58693874298805</v>
      </c>
    </row>
    <row r="244" spans="1:27" s="113" customFormat="1" ht="15" x14ac:dyDescent="0.2">
      <c r="A244" s="112">
        <v>758</v>
      </c>
      <c r="B244" s="112" t="s">
        <v>244</v>
      </c>
      <c r="C244" s="112">
        <v>19</v>
      </c>
      <c r="D244" s="112">
        <v>8134</v>
      </c>
      <c r="E244" s="112">
        <v>23999307.174042411</v>
      </c>
      <c r="F244" s="112">
        <v>13088941.449999999</v>
      </c>
      <c r="G244" s="112">
        <v>8101909</v>
      </c>
      <c r="H244" s="112">
        <v>2645148.7363459002</v>
      </c>
      <c r="I244" s="112">
        <v>7508095.4006586075</v>
      </c>
      <c r="J244" s="112">
        <v>1515674.5094123567</v>
      </c>
      <c r="K244" s="112">
        <v>-2319847.9731967556</v>
      </c>
      <c r="L244" s="112">
        <v>-1087535</v>
      </c>
      <c r="M244" s="112">
        <v>2733116.51</v>
      </c>
      <c r="N244" s="112">
        <v>86114.484406741642</v>
      </c>
      <c r="O244" s="112">
        <v>-735882.61592589063</v>
      </c>
      <c r="P244" s="130">
        <f t="shared" si="26"/>
        <v>7536427.327658549</v>
      </c>
      <c r="Q244" s="130">
        <f t="shared" si="24"/>
        <v>926.53397192753243</v>
      </c>
      <c r="R244" s="112">
        <v>66391285.270000003</v>
      </c>
      <c r="S244" s="112">
        <v>30795715.68</v>
      </c>
      <c r="T244" s="112">
        <v>3967138.8832687717</v>
      </c>
      <c r="U244" s="112">
        <v>23361597.369468503</v>
      </c>
      <c r="V244" s="112">
        <v>5054979.3097698623</v>
      </c>
      <c r="W244" s="112">
        <v>9747490.5099999998</v>
      </c>
      <c r="X244" s="150">
        <f t="shared" si="25"/>
        <v>6535636.482507132</v>
      </c>
      <c r="Y244" s="150">
        <f t="shared" si="21"/>
        <v>803.4960022752806</v>
      </c>
      <c r="Z244" s="128">
        <f t="shared" si="23"/>
        <v>1000790.845151417</v>
      </c>
      <c r="AA244" s="128">
        <f t="shared" si="22"/>
        <v>123.0379696522519</v>
      </c>
    </row>
    <row r="245" spans="1:27" s="113" customFormat="1" ht="15" x14ac:dyDescent="0.2">
      <c r="A245" s="112">
        <v>759</v>
      </c>
      <c r="B245" s="112" t="s">
        <v>245</v>
      </c>
      <c r="C245" s="112">
        <v>14</v>
      </c>
      <c r="D245" s="112">
        <v>1942</v>
      </c>
      <c r="E245" s="112">
        <v>5032609.1292711347</v>
      </c>
      <c r="F245" s="112">
        <v>2410180.5299999998</v>
      </c>
      <c r="G245" s="112">
        <v>653283</v>
      </c>
      <c r="H245" s="112">
        <v>864297.49213298119</v>
      </c>
      <c r="I245" s="112">
        <v>1954078.9905943028</v>
      </c>
      <c r="J245" s="112">
        <v>466073.07063073874</v>
      </c>
      <c r="K245" s="112">
        <v>82689.313753805283</v>
      </c>
      <c r="L245" s="112">
        <v>-527956</v>
      </c>
      <c r="M245" s="112">
        <v>-15267.91</v>
      </c>
      <c r="N245" s="112">
        <v>14347.841618323966</v>
      </c>
      <c r="O245" s="112">
        <v>-175692.65307697069</v>
      </c>
      <c r="P245" s="130">
        <f t="shared" si="26"/>
        <v>693424.54638204537</v>
      </c>
      <c r="Q245" s="130">
        <f t="shared" si="24"/>
        <v>357.06722264780916</v>
      </c>
      <c r="R245" s="112">
        <v>15102456.58</v>
      </c>
      <c r="S245" s="112">
        <v>5148673.03</v>
      </c>
      <c r="T245" s="112">
        <v>1296255.3449788541</v>
      </c>
      <c r="U245" s="112">
        <v>7525216.0313454801</v>
      </c>
      <c r="V245" s="112">
        <v>1554416.6734008971</v>
      </c>
      <c r="W245" s="112">
        <v>110059.09</v>
      </c>
      <c r="X245" s="150">
        <f t="shared" si="25"/>
        <v>532163.58972523175</v>
      </c>
      <c r="Y245" s="150">
        <f t="shared" si="21"/>
        <v>274.02862498724602</v>
      </c>
      <c r="Z245" s="128">
        <f t="shared" si="23"/>
        <v>161260.95665681362</v>
      </c>
      <c r="AA245" s="128">
        <f t="shared" si="22"/>
        <v>83.038597660563141</v>
      </c>
    </row>
    <row r="246" spans="1:27" s="113" customFormat="1" ht="15" x14ac:dyDescent="0.2">
      <c r="A246" s="112">
        <v>761</v>
      </c>
      <c r="B246" s="112" t="s">
        <v>246</v>
      </c>
      <c r="C246" s="112">
        <v>2</v>
      </c>
      <c r="D246" s="112">
        <v>8426</v>
      </c>
      <c r="E246" s="112">
        <v>23074982.861351833</v>
      </c>
      <c r="F246" s="112">
        <v>11306721.800000001</v>
      </c>
      <c r="G246" s="112">
        <v>1924605</v>
      </c>
      <c r="H246" s="112">
        <v>1397721.8290217563</v>
      </c>
      <c r="I246" s="112">
        <v>4500357.4136426756</v>
      </c>
      <c r="J246" s="112">
        <v>1785863.6222090791</v>
      </c>
      <c r="K246" s="112">
        <v>1182988.9008408366</v>
      </c>
      <c r="L246" s="112">
        <v>84654</v>
      </c>
      <c r="M246" s="112">
        <v>135553.25</v>
      </c>
      <c r="N246" s="112">
        <v>74963.101976409656</v>
      </c>
      <c r="O246" s="112">
        <v>-762299.8428561046</v>
      </c>
      <c r="P246" s="130">
        <f t="shared" si="26"/>
        <v>-1443853.7865171805</v>
      </c>
      <c r="Q246" s="130">
        <f t="shared" si="24"/>
        <v>-171.35696493201763</v>
      </c>
      <c r="R246" s="112">
        <v>62107800.040359996</v>
      </c>
      <c r="S246" s="112">
        <v>27172806.940000001</v>
      </c>
      <c r="T246" s="112">
        <v>2096274.0354501768</v>
      </c>
      <c r="U246" s="112">
        <v>24102695.725292154</v>
      </c>
      <c r="V246" s="112">
        <v>5956096.5129892016</v>
      </c>
      <c r="W246" s="112">
        <v>2144812.25</v>
      </c>
      <c r="X246" s="150">
        <f t="shared" si="25"/>
        <v>-635114.57662846148</v>
      </c>
      <c r="Y246" s="150">
        <f t="shared" si="21"/>
        <v>-75.375572825594759</v>
      </c>
      <c r="Z246" s="128">
        <f t="shared" si="23"/>
        <v>-808739.20988871902</v>
      </c>
      <c r="AA246" s="128">
        <f t="shared" si="22"/>
        <v>-95.981392106422859</v>
      </c>
    </row>
    <row r="247" spans="1:27" s="113" customFormat="1" ht="15" x14ac:dyDescent="0.2">
      <c r="A247" s="112">
        <v>762</v>
      </c>
      <c r="B247" s="112" t="s">
        <v>247</v>
      </c>
      <c r="C247" s="112">
        <v>11</v>
      </c>
      <c r="D247" s="112">
        <v>3672</v>
      </c>
      <c r="E247" s="112">
        <v>11530488.716515366</v>
      </c>
      <c r="F247" s="112">
        <v>4712953.21</v>
      </c>
      <c r="G247" s="112">
        <v>1056173</v>
      </c>
      <c r="H247" s="112">
        <v>1770860.9495391194</v>
      </c>
      <c r="I247" s="112">
        <v>1781775.2019483882</v>
      </c>
      <c r="J247" s="112">
        <v>851016.4570664519</v>
      </c>
      <c r="K247" s="112">
        <v>1132761.1895711843</v>
      </c>
      <c r="L247" s="112">
        <v>-171862</v>
      </c>
      <c r="M247" s="112">
        <v>569401.31000000006</v>
      </c>
      <c r="N247" s="112">
        <v>30755.827097627513</v>
      </c>
      <c r="O247" s="112">
        <v>-332205.67564296414</v>
      </c>
      <c r="P247" s="130">
        <f t="shared" si="26"/>
        <v>-128859.24693555571</v>
      </c>
      <c r="Q247" s="130">
        <f t="shared" si="24"/>
        <v>-35.092387509682929</v>
      </c>
      <c r="R247" s="112">
        <v>30618711.799999997</v>
      </c>
      <c r="S247" s="112">
        <v>10624045.67</v>
      </c>
      <c r="T247" s="112">
        <v>2655900.3027874432</v>
      </c>
      <c r="U247" s="112">
        <v>13565660.280321907</v>
      </c>
      <c r="V247" s="112">
        <v>2838254.8865405461</v>
      </c>
      <c r="W247" s="112">
        <v>1453712.31</v>
      </c>
      <c r="X247" s="150">
        <f t="shared" si="25"/>
        <v>518861.64964989945</v>
      </c>
      <c r="Y247" s="150">
        <f t="shared" si="21"/>
        <v>141.30219217045192</v>
      </c>
      <c r="Z247" s="128">
        <f t="shared" si="23"/>
        <v>-647720.89658545516</v>
      </c>
      <c r="AA247" s="128">
        <f t="shared" si="22"/>
        <v>-176.39457968013485</v>
      </c>
    </row>
    <row r="248" spans="1:27" s="113" customFormat="1" ht="15" x14ac:dyDescent="0.2">
      <c r="A248" s="112">
        <v>765</v>
      </c>
      <c r="B248" s="112" t="s">
        <v>248</v>
      </c>
      <c r="C248" s="112">
        <v>18</v>
      </c>
      <c r="D248" s="112">
        <v>10354</v>
      </c>
      <c r="E248" s="112">
        <v>34245087.503031343</v>
      </c>
      <c r="F248" s="112">
        <v>13694816.130000001</v>
      </c>
      <c r="G248" s="112">
        <v>4888726</v>
      </c>
      <c r="H248" s="112">
        <v>2879729.0014995807</v>
      </c>
      <c r="I248" s="112">
        <v>5751628.905724531</v>
      </c>
      <c r="J248" s="112">
        <v>1877964.7420574827</v>
      </c>
      <c r="K248" s="112">
        <v>-1045315.3510260247</v>
      </c>
      <c r="L248" s="112">
        <v>574847</v>
      </c>
      <c r="M248" s="112">
        <v>3267850.92</v>
      </c>
      <c r="N248" s="112">
        <v>103736.76975586408</v>
      </c>
      <c r="O248" s="112">
        <v>-936725.91655970877</v>
      </c>
      <c r="P248" s="130">
        <f t="shared" si="26"/>
        <v>-3187829.3015796132</v>
      </c>
      <c r="Q248" s="130">
        <f t="shared" si="24"/>
        <v>-307.88384214599319</v>
      </c>
      <c r="R248" s="112">
        <v>80905953.495975077</v>
      </c>
      <c r="S248" s="112">
        <v>35178358</v>
      </c>
      <c r="T248" s="112">
        <v>4318957.4703869559</v>
      </c>
      <c r="U248" s="112">
        <v>23172652.703818224</v>
      </c>
      <c r="V248" s="112">
        <v>6263266.1937809037</v>
      </c>
      <c r="W248" s="112">
        <v>8731423.9199999999</v>
      </c>
      <c r="X248" s="150">
        <f t="shared" si="25"/>
        <v>-3241295.2079889923</v>
      </c>
      <c r="Y248" s="150">
        <f t="shared" si="21"/>
        <v>-313.04763453631375</v>
      </c>
      <c r="Z248" s="128">
        <f t="shared" si="23"/>
        <v>53465.906409379095</v>
      </c>
      <c r="AA248" s="128">
        <f t="shared" si="22"/>
        <v>5.1637923903205616</v>
      </c>
    </row>
    <row r="249" spans="1:27" s="113" customFormat="1" ht="15" x14ac:dyDescent="0.2">
      <c r="A249" s="112">
        <v>768</v>
      </c>
      <c r="B249" s="112" t="s">
        <v>249</v>
      </c>
      <c r="C249" s="112">
        <v>10</v>
      </c>
      <c r="D249" s="112">
        <v>2375</v>
      </c>
      <c r="E249" s="112">
        <v>7336922.3482390475</v>
      </c>
      <c r="F249" s="112">
        <v>2869889.04</v>
      </c>
      <c r="G249" s="112">
        <v>1014696</v>
      </c>
      <c r="H249" s="112">
        <v>999660.81691604573</v>
      </c>
      <c r="I249" s="112">
        <v>1072734.8544826549</v>
      </c>
      <c r="J249" s="112">
        <v>566323.33375395439</v>
      </c>
      <c r="K249" s="112">
        <v>355766.72625019634</v>
      </c>
      <c r="L249" s="112">
        <v>242206</v>
      </c>
      <c r="M249" s="112">
        <v>173617.51</v>
      </c>
      <c r="N249" s="112">
        <v>19214.905937813219</v>
      </c>
      <c r="O249" s="112">
        <v>-214866.14369608928</v>
      </c>
      <c r="P249" s="130">
        <f t="shared" si="26"/>
        <v>-237679.30459447298</v>
      </c>
      <c r="Q249" s="130">
        <f t="shared" si="24"/>
        <v>-100.07549667135704</v>
      </c>
      <c r="R249" s="112">
        <v>20209360.419999998</v>
      </c>
      <c r="S249" s="112">
        <v>6616207.6200000001</v>
      </c>
      <c r="T249" s="112">
        <v>1499270.4351084444</v>
      </c>
      <c r="U249" s="112">
        <v>9152213.7197984513</v>
      </c>
      <c r="V249" s="112">
        <v>1888764.8482496762</v>
      </c>
      <c r="W249" s="112">
        <v>1430519.51</v>
      </c>
      <c r="X249" s="150">
        <f t="shared" si="25"/>
        <v>377615.7131565772</v>
      </c>
      <c r="Y249" s="150">
        <f t="shared" si="21"/>
        <v>158.99608975013777</v>
      </c>
      <c r="Z249" s="128">
        <f t="shared" si="23"/>
        <v>-615295.01775105018</v>
      </c>
      <c r="AA249" s="128">
        <f t="shared" si="22"/>
        <v>-259.07158642149483</v>
      </c>
    </row>
    <row r="250" spans="1:27" s="113" customFormat="1" ht="15" x14ac:dyDescent="0.2">
      <c r="A250" s="112">
        <v>777</v>
      </c>
      <c r="B250" s="112" t="s">
        <v>250</v>
      </c>
      <c r="C250" s="112">
        <v>18</v>
      </c>
      <c r="D250" s="112">
        <v>7367</v>
      </c>
      <c r="E250" s="112">
        <v>21364587.483005032</v>
      </c>
      <c r="F250" s="112">
        <v>10089491.48</v>
      </c>
      <c r="G250" s="112">
        <v>3393065</v>
      </c>
      <c r="H250" s="112">
        <v>2573392.4342411142</v>
      </c>
      <c r="I250" s="112">
        <v>6034853.8525278922</v>
      </c>
      <c r="J250" s="112">
        <v>1545604.7500996194</v>
      </c>
      <c r="K250" s="112">
        <v>298171.4279235201</v>
      </c>
      <c r="L250" s="112">
        <v>-398765</v>
      </c>
      <c r="M250" s="112">
        <v>1618648.31</v>
      </c>
      <c r="N250" s="112">
        <v>62731.92828345875</v>
      </c>
      <c r="O250" s="112">
        <v>-666492.1602564588</v>
      </c>
      <c r="P250" s="130">
        <f t="shared" si="26"/>
        <v>3186114.5398141108</v>
      </c>
      <c r="Q250" s="130">
        <f t="shared" si="24"/>
        <v>432.48466673192763</v>
      </c>
      <c r="R250" s="112">
        <v>63060093.794085182</v>
      </c>
      <c r="S250" s="112">
        <v>22665271.890000001</v>
      </c>
      <c r="T250" s="112">
        <v>3859520.2785801273</v>
      </c>
      <c r="U250" s="112">
        <v>30621770.063138645</v>
      </c>
      <c r="V250" s="112">
        <v>5154800.7070890032</v>
      </c>
      <c r="W250" s="112">
        <v>4612948.3100000005</v>
      </c>
      <c r="X250" s="150">
        <f t="shared" si="25"/>
        <v>3854217.4547226056</v>
      </c>
      <c r="Y250" s="150">
        <f t="shared" si="21"/>
        <v>523.17326655661816</v>
      </c>
      <c r="Z250" s="128">
        <f t="shared" si="23"/>
        <v>-668102.9149084948</v>
      </c>
      <c r="AA250" s="128">
        <f t="shared" si="22"/>
        <v>-90.688599824690485</v>
      </c>
    </row>
    <row r="251" spans="1:27" s="113" customFormat="1" ht="15" x14ac:dyDescent="0.2">
      <c r="A251" s="112">
        <v>778</v>
      </c>
      <c r="B251" s="112" t="s">
        <v>251</v>
      </c>
      <c r="C251" s="112">
        <v>11</v>
      </c>
      <c r="D251" s="112">
        <v>6763</v>
      </c>
      <c r="E251" s="112">
        <v>18344925.336244449</v>
      </c>
      <c r="F251" s="112">
        <v>10030155.33</v>
      </c>
      <c r="G251" s="112">
        <v>1972095</v>
      </c>
      <c r="H251" s="112">
        <v>1558526.7362541764</v>
      </c>
      <c r="I251" s="112">
        <v>3137709.2496725935</v>
      </c>
      <c r="J251" s="112">
        <v>1346310.3571845144</v>
      </c>
      <c r="K251" s="112">
        <v>734074.98658732523</v>
      </c>
      <c r="L251" s="112">
        <v>-148562</v>
      </c>
      <c r="M251" s="112">
        <v>742141.04</v>
      </c>
      <c r="N251" s="112">
        <v>58095.445625048313</v>
      </c>
      <c r="O251" s="112">
        <v>-611848.3072912218</v>
      </c>
      <c r="P251" s="130">
        <f t="shared" si="26"/>
        <v>473772.50178798661</v>
      </c>
      <c r="Q251" s="130">
        <f t="shared" si="24"/>
        <v>70.053600737540535</v>
      </c>
      <c r="R251" s="112">
        <v>53820482.530000001</v>
      </c>
      <c r="S251" s="112">
        <v>22088618.350000001</v>
      </c>
      <c r="T251" s="112">
        <v>2337445.8800941291</v>
      </c>
      <c r="U251" s="112">
        <v>23133848.681962587</v>
      </c>
      <c r="V251" s="112">
        <v>4490126.9750424102</v>
      </c>
      <c r="W251" s="112">
        <v>2565674.04</v>
      </c>
      <c r="X251" s="150">
        <f t="shared" si="25"/>
        <v>795231.39709912241</v>
      </c>
      <c r="Y251" s="150">
        <f t="shared" si="21"/>
        <v>117.58559767841525</v>
      </c>
      <c r="Z251" s="128">
        <f t="shared" si="23"/>
        <v>-321458.8953111358</v>
      </c>
      <c r="AA251" s="128">
        <f t="shared" si="22"/>
        <v>-47.531996940874727</v>
      </c>
    </row>
    <row r="252" spans="1:27" s="113" customFormat="1" ht="15" x14ac:dyDescent="0.2">
      <c r="A252" s="112">
        <v>781</v>
      </c>
      <c r="B252" s="112" t="s">
        <v>252</v>
      </c>
      <c r="C252" s="112">
        <v>7</v>
      </c>
      <c r="D252" s="112">
        <v>3504</v>
      </c>
      <c r="E252" s="112">
        <v>10194288.207587514</v>
      </c>
      <c r="F252" s="112">
        <v>3453182.74</v>
      </c>
      <c r="G252" s="112">
        <v>2103271</v>
      </c>
      <c r="H252" s="112">
        <v>1270542.4176968939</v>
      </c>
      <c r="I252" s="112">
        <v>83431.933421097638</v>
      </c>
      <c r="J252" s="112">
        <v>792425.65814929316</v>
      </c>
      <c r="K252" s="112">
        <v>1783490.0112421678</v>
      </c>
      <c r="L252" s="112">
        <v>-369638</v>
      </c>
      <c r="M252" s="112">
        <v>249716.4</v>
      </c>
      <c r="N252" s="112">
        <v>30291.005263918771</v>
      </c>
      <c r="O252" s="112">
        <v>-317006.72316256707</v>
      </c>
      <c r="P252" s="130">
        <f t="shared" si="26"/>
        <v>-1114581.7649767082</v>
      </c>
      <c r="Q252" s="130">
        <f t="shared" si="24"/>
        <v>-318.08840324677743</v>
      </c>
      <c r="R252" s="112">
        <v>28681115.624935623</v>
      </c>
      <c r="S252" s="112">
        <v>9511612.0299999993</v>
      </c>
      <c r="T252" s="112">
        <v>1905533.0079663757</v>
      </c>
      <c r="U252" s="112">
        <v>13169228.367310015</v>
      </c>
      <c r="V252" s="112">
        <v>2642846.6544762929</v>
      </c>
      <c r="W252" s="112">
        <v>1983349.4</v>
      </c>
      <c r="X252" s="150">
        <f t="shared" si="25"/>
        <v>531453.83481705561</v>
      </c>
      <c r="Y252" s="150">
        <f t="shared" si="21"/>
        <v>151.67061495920538</v>
      </c>
      <c r="Z252" s="128">
        <f t="shared" si="23"/>
        <v>-1646035.5997937638</v>
      </c>
      <c r="AA252" s="128">
        <f t="shared" si="22"/>
        <v>-469.75901820598284</v>
      </c>
    </row>
    <row r="253" spans="1:27" s="113" customFormat="1" ht="15" x14ac:dyDescent="0.2">
      <c r="A253" s="112">
        <v>783</v>
      </c>
      <c r="B253" s="112" t="s">
        <v>253</v>
      </c>
      <c r="C253" s="112">
        <v>4</v>
      </c>
      <c r="D253" s="112">
        <v>6419</v>
      </c>
      <c r="E253" s="112">
        <v>15445571.376156822</v>
      </c>
      <c r="F253" s="112">
        <v>11064285.91</v>
      </c>
      <c r="G253" s="112">
        <v>2189110</v>
      </c>
      <c r="H253" s="112">
        <v>1352356.6590686333</v>
      </c>
      <c r="I253" s="112">
        <v>1717516.8474996644</v>
      </c>
      <c r="J253" s="112">
        <v>1240058.6900063292</v>
      </c>
      <c r="K253" s="112">
        <v>-116359.82610329869</v>
      </c>
      <c r="L253" s="112">
        <v>-379017</v>
      </c>
      <c r="M253" s="112">
        <v>36450.17</v>
      </c>
      <c r="N253" s="112">
        <v>66765.342759075138</v>
      </c>
      <c r="O253" s="112">
        <v>-580726.64268850407</v>
      </c>
      <c r="P253" s="130">
        <f t="shared" si="26"/>
        <v>1144868.7743850816</v>
      </c>
      <c r="Q253" s="130">
        <f t="shared" si="24"/>
        <v>178.35625087787531</v>
      </c>
      <c r="R253" s="112">
        <v>44562938.560000002</v>
      </c>
      <c r="S253" s="112">
        <v>25141580.309999999</v>
      </c>
      <c r="T253" s="112">
        <v>2028236.3001068905</v>
      </c>
      <c r="U253" s="112">
        <v>12430964.847536521</v>
      </c>
      <c r="V253" s="112">
        <v>4135763.3066697591</v>
      </c>
      <c r="W253" s="112">
        <v>1846543.17</v>
      </c>
      <c r="X253" s="150">
        <f t="shared" si="25"/>
        <v>1020149.3743131682</v>
      </c>
      <c r="Y253" s="150">
        <f t="shared" si="21"/>
        <v>158.92652661055743</v>
      </c>
      <c r="Z253" s="128">
        <f t="shared" si="23"/>
        <v>124719.40007191338</v>
      </c>
      <c r="AA253" s="128">
        <f t="shared" si="22"/>
        <v>19.429724267317866</v>
      </c>
    </row>
    <row r="254" spans="1:27" s="113" customFormat="1" ht="15" x14ac:dyDescent="0.2">
      <c r="A254" s="112">
        <v>785</v>
      </c>
      <c r="B254" s="112" t="s">
        <v>254</v>
      </c>
      <c r="C254" s="112">
        <v>17</v>
      </c>
      <c r="D254" s="112">
        <v>2626</v>
      </c>
      <c r="E254" s="112">
        <v>11034118.612892805</v>
      </c>
      <c r="F254" s="112">
        <v>3334784.44</v>
      </c>
      <c r="G254" s="112">
        <v>3033617</v>
      </c>
      <c r="H254" s="112">
        <v>602343.35417828918</v>
      </c>
      <c r="I254" s="112">
        <v>2515880.503755637</v>
      </c>
      <c r="J254" s="112">
        <v>587345.11619991809</v>
      </c>
      <c r="K254" s="112">
        <v>1389340.7288360829</v>
      </c>
      <c r="L254" s="112">
        <v>32547</v>
      </c>
      <c r="M254" s="112">
        <v>-12562.51</v>
      </c>
      <c r="N254" s="112">
        <v>21231.761968640287</v>
      </c>
      <c r="O254" s="112">
        <v>-237574.10246144442</v>
      </c>
      <c r="P254" s="130">
        <f t="shared" si="26"/>
        <v>232834.67958431691</v>
      </c>
      <c r="Q254" s="130">
        <f t="shared" si="24"/>
        <v>88.66514835655633</v>
      </c>
      <c r="R254" s="112">
        <v>25609334.765439998</v>
      </c>
      <c r="S254" s="112">
        <v>7725339.7699999996</v>
      </c>
      <c r="T254" s="112">
        <v>903381.99459447875</v>
      </c>
      <c r="U254" s="112">
        <v>13237139.984262079</v>
      </c>
      <c r="V254" s="112">
        <v>1958875.3334883768</v>
      </c>
      <c r="W254" s="112">
        <v>3053601.49</v>
      </c>
      <c r="X254" s="150">
        <f t="shared" si="25"/>
        <v>1269003.8069049381</v>
      </c>
      <c r="Y254" s="150">
        <f t="shared" si="21"/>
        <v>483.24592799121785</v>
      </c>
      <c r="Z254" s="128">
        <f t="shared" si="23"/>
        <v>-1036169.1273206212</v>
      </c>
      <c r="AA254" s="128">
        <f t="shared" si="22"/>
        <v>-394.5807796346615</v>
      </c>
    </row>
    <row r="255" spans="1:27" s="113" customFormat="1" ht="15" x14ac:dyDescent="0.2">
      <c r="A255" s="112">
        <v>790</v>
      </c>
      <c r="B255" s="112" t="s">
        <v>255</v>
      </c>
      <c r="C255" s="112">
        <v>6</v>
      </c>
      <c r="D255" s="112">
        <v>23734</v>
      </c>
      <c r="E255" s="112">
        <v>58593521.074490845</v>
      </c>
      <c r="F255" s="112">
        <v>35986861.210000001</v>
      </c>
      <c r="G255" s="112">
        <v>6205864</v>
      </c>
      <c r="H255" s="112">
        <v>4937972.8640664443</v>
      </c>
      <c r="I255" s="112">
        <v>12818484.500752281</v>
      </c>
      <c r="J255" s="112">
        <v>4436352.2005087733</v>
      </c>
      <c r="K255" s="112">
        <v>2350840.5871668058</v>
      </c>
      <c r="L255" s="112">
        <v>-2129317</v>
      </c>
      <c r="M255" s="112">
        <v>240581.41</v>
      </c>
      <c r="N255" s="112">
        <v>214233.12980788937</v>
      </c>
      <c r="O255" s="112">
        <v>-2147213.9176770453</v>
      </c>
      <c r="P255" s="130">
        <f t="shared" si="26"/>
        <v>4321137.910134308</v>
      </c>
      <c r="Q255" s="130">
        <f t="shared" si="24"/>
        <v>182.065303367924</v>
      </c>
      <c r="R255" s="112">
        <v>165138505.87</v>
      </c>
      <c r="S255" s="112">
        <v>80858176.420000002</v>
      </c>
      <c r="T255" s="112">
        <v>7405868.6698373845</v>
      </c>
      <c r="U255" s="112">
        <v>63276252.48374632</v>
      </c>
      <c r="V255" s="112">
        <v>14795834.095750891</v>
      </c>
      <c r="W255" s="112">
        <v>4317128.41</v>
      </c>
      <c r="X255" s="150">
        <f t="shared" si="25"/>
        <v>5514754.2093346119</v>
      </c>
      <c r="Y255" s="150">
        <f t="shared" si="21"/>
        <v>232.3567122834167</v>
      </c>
      <c r="Z255" s="128">
        <f t="shared" si="23"/>
        <v>-1193616.2992003039</v>
      </c>
      <c r="AA255" s="128">
        <f t="shared" si="22"/>
        <v>-50.291408915492703</v>
      </c>
    </row>
    <row r="256" spans="1:27" s="113" customFormat="1" ht="15" x14ac:dyDescent="0.2">
      <c r="A256" s="112">
        <v>791</v>
      </c>
      <c r="B256" s="112" t="s">
        <v>256</v>
      </c>
      <c r="C256" s="112">
        <v>17</v>
      </c>
      <c r="D256" s="112">
        <v>5029</v>
      </c>
      <c r="E256" s="112">
        <v>15643340.798481073</v>
      </c>
      <c r="F256" s="112">
        <v>6672875.2400000002</v>
      </c>
      <c r="G256" s="112">
        <v>1445690</v>
      </c>
      <c r="H256" s="112">
        <v>1181496.157581822</v>
      </c>
      <c r="I256" s="112">
        <v>5667705.8096109461</v>
      </c>
      <c r="J256" s="112">
        <v>1215742.2120338739</v>
      </c>
      <c r="K256" s="112">
        <v>553916.9025717976</v>
      </c>
      <c r="L256" s="112">
        <v>-99932</v>
      </c>
      <c r="M256" s="112">
        <v>365890.47</v>
      </c>
      <c r="N256" s="112">
        <v>38015.126064010547</v>
      </c>
      <c r="O256" s="112">
        <v>-454973.40490426653</v>
      </c>
      <c r="P256" s="130">
        <f t="shared" si="26"/>
        <v>943085.71447710879</v>
      </c>
      <c r="Q256" s="130">
        <f t="shared" si="24"/>
        <v>187.52947195806499</v>
      </c>
      <c r="R256" s="112">
        <v>42338233.738159999</v>
      </c>
      <c r="S256" s="112">
        <v>14482611.16</v>
      </c>
      <c r="T256" s="112">
        <v>1771983.2850119793</v>
      </c>
      <c r="U256" s="112">
        <v>21157800.650204197</v>
      </c>
      <c r="V256" s="112">
        <v>4054664.5666210842</v>
      </c>
      <c r="W256" s="112">
        <v>1711648.47</v>
      </c>
      <c r="X256" s="150">
        <f t="shared" si="25"/>
        <v>840474.39367726445</v>
      </c>
      <c r="Y256" s="150">
        <f t="shared" si="21"/>
        <v>167.12555054230751</v>
      </c>
      <c r="Z256" s="128">
        <f t="shared" si="23"/>
        <v>102611.32079984434</v>
      </c>
      <c r="AA256" s="128">
        <f t="shared" si="22"/>
        <v>20.403921415757473</v>
      </c>
    </row>
    <row r="257" spans="1:27" s="113" customFormat="1" ht="15" x14ac:dyDescent="0.2">
      <c r="A257" s="112">
        <v>831</v>
      </c>
      <c r="B257" s="112" t="s">
        <v>257</v>
      </c>
      <c r="C257" s="112">
        <v>9</v>
      </c>
      <c r="D257" s="112">
        <v>4559</v>
      </c>
      <c r="E257" s="112">
        <v>12953161.481745038</v>
      </c>
      <c r="F257" s="112">
        <v>7852545.4699999997</v>
      </c>
      <c r="G257" s="112">
        <v>2138893</v>
      </c>
      <c r="H257" s="112">
        <v>559171.67289918894</v>
      </c>
      <c r="I257" s="112">
        <v>2424044.3478939859</v>
      </c>
      <c r="J257" s="112">
        <v>694468.16748450883</v>
      </c>
      <c r="K257" s="112">
        <v>146229.83535055831</v>
      </c>
      <c r="L257" s="112">
        <v>-1110649</v>
      </c>
      <c r="M257" s="112">
        <v>-111710.35</v>
      </c>
      <c r="N257" s="112">
        <v>50330.747462648418</v>
      </c>
      <c r="O257" s="112">
        <v>-412452.52594125096</v>
      </c>
      <c r="P257" s="130">
        <f t="shared" si="26"/>
        <v>-722290.1165954005</v>
      </c>
      <c r="Q257" s="130">
        <f t="shared" si="24"/>
        <v>-158.43169918740963</v>
      </c>
      <c r="R257" s="112">
        <v>29152052.960000001</v>
      </c>
      <c r="S257" s="112">
        <v>18694695.73</v>
      </c>
      <c r="T257" s="112">
        <v>838634.00779695727</v>
      </c>
      <c r="U257" s="112">
        <v>5950599.0702150818</v>
      </c>
      <c r="V257" s="112">
        <v>2316145.1856104983</v>
      </c>
      <c r="W257" s="112">
        <v>916533.65</v>
      </c>
      <c r="X257" s="150">
        <f t="shared" si="25"/>
        <v>-435445.31637746468</v>
      </c>
      <c r="Y257" s="150">
        <f t="shared" si="21"/>
        <v>-95.513339850288375</v>
      </c>
      <c r="Z257" s="128">
        <f t="shared" si="23"/>
        <v>-286844.80021793582</v>
      </c>
      <c r="AA257" s="128">
        <f t="shared" si="22"/>
        <v>-62.91835933712126</v>
      </c>
    </row>
    <row r="258" spans="1:27" s="113" customFormat="1" ht="15" x14ac:dyDescent="0.2">
      <c r="A258" s="112">
        <v>832</v>
      </c>
      <c r="B258" s="112" t="s">
        <v>258</v>
      </c>
      <c r="C258" s="112">
        <v>17</v>
      </c>
      <c r="D258" s="112">
        <v>3825</v>
      </c>
      <c r="E258" s="112">
        <v>13445733.486887932</v>
      </c>
      <c r="F258" s="112">
        <v>4478443.57</v>
      </c>
      <c r="G258" s="112">
        <v>936383</v>
      </c>
      <c r="H258" s="112">
        <v>1289741.0355476267</v>
      </c>
      <c r="I258" s="112">
        <v>5105834.2117434861</v>
      </c>
      <c r="J258" s="112">
        <v>768234.853000134</v>
      </c>
      <c r="K258" s="112">
        <v>1613351.2719726034</v>
      </c>
      <c r="L258" s="112">
        <v>-162958</v>
      </c>
      <c r="M258" s="112">
        <v>41335.050000000003</v>
      </c>
      <c r="N258" s="112">
        <v>30549.477808953859</v>
      </c>
      <c r="O258" s="112">
        <v>-346047.57879475434</v>
      </c>
      <c r="P258" s="130">
        <f t="shared" si="26"/>
        <v>309133.40439012088</v>
      </c>
      <c r="Q258" s="130">
        <f t="shared" si="24"/>
        <v>80.819190690227686</v>
      </c>
      <c r="R258" s="112">
        <v>32607133.16612</v>
      </c>
      <c r="S258" s="112">
        <v>10584392.609999999</v>
      </c>
      <c r="T258" s="112">
        <v>1934326.6944363001</v>
      </c>
      <c r="U258" s="112">
        <v>18068151.252684325</v>
      </c>
      <c r="V258" s="112">
        <v>2562167.0502761239</v>
      </c>
      <c r="W258" s="112">
        <v>814760.05</v>
      </c>
      <c r="X258" s="150">
        <f t="shared" si="25"/>
        <v>1356664.4912767485</v>
      </c>
      <c r="Y258" s="150">
        <f t="shared" si="21"/>
        <v>354.68352713117605</v>
      </c>
      <c r="Z258" s="128">
        <f t="shared" si="23"/>
        <v>-1047531.0868866276</v>
      </c>
      <c r="AA258" s="128">
        <f t="shared" si="22"/>
        <v>-273.86433644094836</v>
      </c>
    </row>
    <row r="259" spans="1:27" s="113" customFormat="1" ht="15" x14ac:dyDescent="0.2">
      <c r="A259" s="112">
        <v>833</v>
      </c>
      <c r="B259" s="112" t="s">
        <v>259</v>
      </c>
      <c r="C259" s="112">
        <v>2</v>
      </c>
      <c r="D259" s="112">
        <v>1691</v>
      </c>
      <c r="E259" s="112">
        <v>4987931.1144817946</v>
      </c>
      <c r="F259" s="112">
        <v>2073519.59</v>
      </c>
      <c r="G259" s="112">
        <v>1265309</v>
      </c>
      <c r="H259" s="112">
        <v>220434.42783321528</v>
      </c>
      <c r="I259" s="112">
        <v>496476.05412676313</v>
      </c>
      <c r="J259" s="112">
        <v>330926.08099855878</v>
      </c>
      <c r="K259" s="112">
        <v>445836.51748106471</v>
      </c>
      <c r="L259" s="112">
        <v>-377556</v>
      </c>
      <c r="M259" s="112">
        <v>-191163.34</v>
      </c>
      <c r="N259" s="112">
        <v>15923.543565297352</v>
      </c>
      <c r="O259" s="112">
        <v>-152984.69431161557</v>
      </c>
      <c r="P259" s="130">
        <f t="shared" si="26"/>
        <v>-861209.93478851067</v>
      </c>
      <c r="Q259" s="130">
        <f t="shared" si="24"/>
        <v>-509.29032216943267</v>
      </c>
      <c r="R259" s="112">
        <v>12213908.276779998</v>
      </c>
      <c r="S259" s="112">
        <v>5481985.1299999999</v>
      </c>
      <c r="T259" s="112">
        <v>330602.95546038309</v>
      </c>
      <c r="U259" s="112">
        <v>4332031.4020713689</v>
      </c>
      <c r="V259" s="112">
        <v>1103683.1998708695</v>
      </c>
      <c r="W259" s="112">
        <v>696589.66</v>
      </c>
      <c r="X259" s="150">
        <f t="shared" si="25"/>
        <v>-269015.92937737703</v>
      </c>
      <c r="Y259" s="150">
        <f t="shared" si="21"/>
        <v>-159.08688904634951</v>
      </c>
      <c r="Z259" s="128">
        <f t="shared" si="23"/>
        <v>-592194.00541113364</v>
      </c>
      <c r="AA259" s="128">
        <f t="shared" si="22"/>
        <v>-350.20343312308319</v>
      </c>
    </row>
    <row r="260" spans="1:27" s="113" customFormat="1" ht="15" x14ac:dyDescent="0.2">
      <c r="A260" s="112">
        <v>834</v>
      </c>
      <c r="B260" s="112" t="s">
        <v>260</v>
      </c>
      <c r="C260" s="112">
        <v>5</v>
      </c>
      <c r="D260" s="112">
        <v>5879</v>
      </c>
      <c r="E260" s="112">
        <v>15444252.863372121</v>
      </c>
      <c r="F260" s="112">
        <v>9610923.1400000006</v>
      </c>
      <c r="G260" s="112">
        <v>1896995</v>
      </c>
      <c r="H260" s="112">
        <v>1237431.5618540556</v>
      </c>
      <c r="I260" s="112">
        <v>2969865.3503980516</v>
      </c>
      <c r="J260" s="112">
        <v>1112092.7463454101</v>
      </c>
      <c r="K260" s="112">
        <v>1624338.840398188</v>
      </c>
      <c r="L260" s="112">
        <v>-1432150</v>
      </c>
      <c r="M260" s="112">
        <v>28012.52</v>
      </c>
      <c r="N260" s="112">
        <v>59450.022427550524</v>
      </c>
      <c r="O260" s="112">
        <v>-531872.8668586564</v>
      </c>
      <c r="P260" s="130">
        <f t="shared" si="26"/>
        <v>1130833.4511924777</v>
      </c>
      <c r="Q260" s="130">
        <f t="shared" si="24"/>
        <v>192.35132695908788</v>
      </c>
      <c r="R260" s="112">
        <v>38007684.330000006</v>
      </c>
      <c r="S260" s="112">
        <v>22129184.399999999</v>
      </c>
      <c r="T260" s="112">
        <v>1855874.0372372326</v>
      </c>
      <c r="U260" s="112">
        <v>11974150.132287506</v>
      </c>
      <c r="V260" s="112">
        <v>3708979.5918655051</v>
      </c>
      <c r="W260" s="112">
        <v>492857.52</v>
      </c>
      <c r="X260" s="150">
        <f t="shared" si="25"/>
        <v>2153361.3513902351</v>
      </c>
      <c r="Y260" s="150">
        <f t="shared" si="21"/>
        <v>366.28020945572973</v>
      </c>
      <c r="Z260" s="128">
        <f t="shared" si="23"/>
        <v>-1022527.9001977574</v>
      </c>
      <c r="AA260" s="128">
        <f t="shared" si="22"/>
        <v>-173.92888249664185</v>
      </c>
    </row>
    <row r="261" spans="1:27" s="113" customFormat="1" ht="15" x14ac:dyDescent="0.2">
      <c r="A261" s="112">
        <v>837</v>
      </c>
      <c r="B261" s="112" t="s">
        <v>261</v>
      </c>
      <c r="C261" s="112">
        <v>6</v>
      </c>
      <c r="D261" s="112">
        <v>249009</v>
      </c>
      <c r="E261" s="112">
        <v>636546614.90265608</v>
      </c>
      <c r="F261" s="112">
        <v>386994941.83999997</v>
      </c>
      <c r="G261" s="112">
        <v>97876696</v>
      </c>
      <c r="H261" s="112">
        <v>83501814.329704091</v>
      </c>
      <c r="I261" s="112">
        <v>17343849.385402337</v>
      </c>
      <c r="J261" s="112">
        <v>35099220.606925175</v>
      </c>
      <c r="K261" s="112">
        <v>-34970250.491505012</v>
      </c>
      <c r="L261" s="112">
        <v>78609285</v>
      </c>
      <c r="M261" s="112">
        <v>18643103.140000001</v>
      </c>
      <c r="N261" s="112">
        <v>2813342.1894002883</v>
      </c>
      <c r="O261" s="112">
        <v>-22527833.084471367</v>
      </c>
      <c r="P261" s="130">
        <f t="shared" si="26"/>
        <v>26837554.012799382</v>
      </c>
      <c r="Q261" s="130">
        <f t="shared" si="24"/>
        <v>107.77744584653318</v>
      </c>
      <c r="R261" s="112">
        <v>1563482269.4499998</v>
      </c>
      <c r="S261" s="112">
        <v>966928228.47000003</v>
      </c>
      <c r="T261" s="112">
        <v>125234278.85135758</v>
      </c>
      <c r="U261" s="112">
        <v>179548345.77027142</v>
      </c>
      <c r="V261" s="112">
        <v>117060643.86201537</v>
      </c>
      <c r="W261" s="112">
        <v>195129084.13999999</v>
      </c>
      <c r="X261" s="150">
        <f t="shared" si="25"/>
        <v>20418311.643644333</v>
      </c>
      <c r="Y261" s="150">
        <f t="shared" si="21"/>
        <v>81.998287787366451</v>
      </c>
      <c r="Z261" s="128">
        <f t="shared" si="23"/>
        <v>6419242.3691550493</v>
      </c>
      <c r="AA261" s="128">
        <f t="shared" si="22"/>
        <v>25.779158059166733</v>
      </c>
    </row>
    <row r="262" spans="1:27" s="113" customFormat="1" ht="15" x14ac:dyDescent="0.2">
      <c r="A262" s="112">
        <v>844</v>
      </c>
      <c r="B262" s="112" t="s">
        <v>262</v>
      </c>
      <c r="C262" s="112">
        <v>11</v>
      </c>
      <c r="D262" s="112">
        <v>1441</v>
      </c>
      <c r="E262" s="112">
        <v>3700640.4169455003</v>
      </c>
      <c r="F262" s="112">
        <v>1832491.88</v>
      </c>
      <c r="G262" s="112">
        <v>542064</v>
      </c>
      <c r="H262" s="112">
        <v>412247.61656765069</v>
      </c>
      <c r="I262" s="112">
        <v>596041.59890105226</v>
      </c>
      <c r="J262" s="112">
        <v>363373.84519539867</v>
      </c>
      <c r="K262" s="112">
        <v>155520.80933477596</v>
      </c>
      <c r="L262" s="112">
        <v>-322421</v>
      </c>
      <c r="M262" s="112">
        <v>100843.06</v>
      </c>
      <c r="N262" s="112">
        <v>11044.961714528205</v>
      </c>
      <c r="O262" s="112">
        <v>-130367.20550150091</v>
      </c>
      <c r="P262" s="130">
        <f t="shared" si="26"/>
        <v>-139800.8507335959</v>
      </c>
      <c r="Q262" s="130">
        <f t="shared" si="24"/>
        <v>-97.016551515333731</v>
      </c>
      <c r="R262" s="112">
        <v>12404259.300000001</v>
      </c>
      <c r="S262" s="112">
        <v>4067070.31</v>
      </c>
      <c r="T262" s="112">
        <v>618280.37370770331</v>
      </c>
      <c r="U262" s="112">
        <v>6001915.2214789763</v>
      </c>
      <c r="V262" s="112">
        <v>1211900.8783003301</v>
      </c>
      <c r="W262" s="112">
        <v>320486.06</v>
      </c>
      <c r="X262" s="150">
        <f t="shared" si="25"/>
        <v>-184606.45651299134</v>
      </c>
      <c r="Y262" s="150">
        <f t="shared" ref="Y262:Y300" si="27">X262/D262</f>
        <v>-128.10996288202037</v>
      </c>
      <c r="Z262" s="128">
        <f t="shared" si="23"/>
        <v>44805.605779395439</v>
      </c>
      <c r="AA262" s="128">
        <f t="shared" ref="AA262:AA300" si="28">Z262/D262</f>
        <v>31.093411366686635</v>
      </c>
    </row>
    <row r="263" spans="1:27" s="113" customFormat="1" ht="15" x14ac:dyDescent="0.2">
      <c r="A263" s="112">
        <v>845</v>
      </c>
      <c r="B263" s="112" t="s">
        <v>263</v>
      </c>
      <c r="C263" s="112">
        <v>19</v>
      </c>
      <c r="D263" s="112">
        <v>2863</v>
      </c>
      <c r="E263" s="112">
        <v>10969954.898545418</v>
      </c>
      <c r="F263" s="112">
        <v>3511348.8</v>
      </c>
      <c r="G263" s="112">
        <v>2837724</v>
      </c>
      <c r="H263" s="112">
        <v>533067.17343691946</v>
      </c>
      <c r="I263" s="112">
        <v>3252408.7122926884</v>
      </c>
      <c r="J263" s="112">
        <v>570806.76459417446</v>
      </c>
      <c r="K263" s="112">
        <v>211359.29737735121</v>
      </c>
      <c r="L263" s="112">
        <v>-166857</v>
      </c>
      <c r="M263" s="112">
        <v>1885692.86</v>
      </c>
      <c r="N263" s="112">
        <v>25318.794512379798</v>
      </c>
      <c r="O263" s="112">
        <v>-259015.4818534331</v>
      </c>
      <c r="P263" s="130">
        <f t="shared" si="26"/>
        <v>1431899.021814663</v>
      </c>
      <c r="Q263" s="130">
        <f t="shared" si="24"/>
        <v>500.13937192269054</v>
      </c>
      <c r="R263" s="112">
        <v>24834912.264998019</v>
      </c>
      <c r="S263" s="112">
        <v>8839640.7200000007</v>
      </c>
      <c r="T263" s="112">
        <v>799483.02417850879</v>
      </c>
      <c r="U263" s="112">
        <v>10216647.660804521</v>
      </c>
      <c r="V263" s="112">
        <v>1903717.6959708424</v>
      </c>
      <c r="W263" s="112">
        <v>4556559.8600000003</v>
      </c>
      <c r="X263" s="150">
        <f t="shared" si="25"/>
        <v>1481136.6959558502</v>
      </c>
      <c r="Y263" s="150">
        <f t="shared" si="27"/>
        <v>517.3373021152114</v>
      </c>
      <c r="Z263" s="128">
        <f t="shared" ref="Z263:Z300" si="29">P263-X263</f>
        <v>-49237.674141187221</v>
      </c>
      <c r="AA263" s="128">
        <f t="shared" si="28"/>
        <v>-17.197930192520861</v>
      </c>
    </row>
    <row r="264" spans="1:27" s="113" customFormat="1" ht="15" x14ac:dyDescent="0.2">
      <c r="A264" s="112">
        <v>846</v>
      </c>
      <c r="B264" s="112" t="s">
        <v>264</v>
      </c>
      <c r="C264" s="112">
        <v>14</v>
      </c>
      <c r="D264" s="112">
        <v>4862</v>
      </c>
      <c r="E264" s="112">
        <v>12578706.443018876</v>
      </c>
      <c r="F264" s="112">
        <v>7443089.3300000001</v>
      </c>
      <c r="G264" s="112">
        <v>1332262</v>
      </c>
      <c r="H264" s="112">
        <v>852054.36192876496</v>
      </c>
      <c r="I264" s="112">
        <v>3415249.6639032313</v>
      </c>
      <c r="J264" s="112">
        <v>1120982.7461237642</v>
      </c>
      <c r="K264" s="112">
        <v>1311189.9940145889</v>
      </c>
      <c r="L264" s="112">
        <v>-550655</v>
      </c>
      <c r="M264" s="112">
        <v>1283.96</v>
      </c>
      <c r="N264" s="112">
        <v>38633.888694346468</v>
      </c>
      <c r="O264" s="112">
        <v>-439864.92237910995</v>
      </c>
      <c r="P264" s="130">
        <f t="shared" si="26"/>
        <v>1945519.5792667102</v>
      </c>
      <c r="Q264" s="130">
        <f t="shared" ref="Q264:Q300" si="30">P264/D264</f>
        <v>400.14800067188611</v>
      </c>
      <c r="R264" s="112">
        <v>36644379.679999992</v>
      </c>
      <c r="S264" s="112">
        <v>15554201.699999999</v>
      </c>
      <c r="T264" s="112">
        <v>1277893.3537536783</v>
      </c>
      <c r="U264" s="112">
        <v>17644480.444308028</v>
      </c>
      <c r="V264" s="112">
        <v>3738628.9424776365</v>
      </c>
      <c r="W264" s="112">
        <v>782890.96</v>
      </c>
      <c r="X264" s="150">
        <f t="shared" ref="X264:X300" si="31">S264+T264+U264+V264+W264-R264</f>
        <v>2353715.7205393463</v>
      </c>
      <c r="Y264" s="150">
        <f t="shared" si="27"/>
        <v>484.10442627300421</v>
      </c>
      <c r="Z264" s="128">
        <f t="shared" si="29"/>
        <v>-408196.14127263613</v>
      </c>
      <c r="AA264" s="128">
        <f t="shared" si="28"/>
        <v>-83.956425601118085</v>
      </c>
    </row>
    <row r="265" spans="1:27" s="113" customFormat="1" ht="15" x14ac:dyDescent="0.2">
      <c r="A265" s="112">
        <v>848</v>
      </c>
      <c r="B265" s="112" t="s">
        <v>265</v>
      </c>
      <c r="C265" s="112">
        <v>12</v>
      </c>
      <c r="D265" s="112">
        <v>4160</v>
      </c>
      <c r="E265" s="112">
        <v>12721931.94830383</v>
      </c>
      <c r="F265" s="112">
        <v>5513573.29</v>
      </c>
      <c r="G265" s="112">
        <v>1028682</v>
      </c>
      <c r="H265" s="112">
        <v>862490.93053180212</v>
      </c>
      <c r="I265" s="112">
        <v>3335424.4040330085</v>
      </c>
      <c r="J265" s="112">
        <v>953909.28539248323</v>
      </c>
      <c r="K265" s="112">
        <v>37651.562379213006</v>
      </c>
      <c r="L265" s="112">
        <v>537464</v>
      </c>
      <c r="M265" s="112">
        <v>171494.77</v>
      </c>
      <c r="N265" s="112">
        <v>31562.363187950923</v>
      </c>
      <c r="O265" s="112">
        <v>-376355.01380030799</v>
      </c>
      <c r="P265" s="130">
        <f t="shared" ref="P265:P300" si="32">SUM(F265:O265)-E265</f>
        <v>-626034.35657968</v>
      </c>
      <c r="Q265" s="130">
        <f t="shared" si="30"/>
        <v>-150.48902802396154</v>
      </c>
      <c r="R265" s="112">
        <v>33911031.610739879</v>
      </c>
      <c r="S265" s="112">
        <v>12056870.85</v>
      </c>
      <c r="T265" s="112">
        <v>1293545.9015836376</v>
      </c>
      <c r="U265" s="112">
        <v>15218743.321189687</v>
      </c>
      <c r="V265" s="112">
        <v>3181416.3734441213</v>
      </c>
      <c r="W265" s="112">
        <v>1737640.77</v>
      </c>
      <c r="X265" s="150">
        <f t="shared" si="31"/>
        <v>-422814.39452243596</v>
      </c>
      <c r="Y265" s="150">
        <f t="shared" si="27"/>
        <v>-101.6380756063548</v>
      </c>
      <c r="Z265" s="128">
        <f t="shared" si="29"/>
        <v>-203219.96205724403</v>
      </c>
      <c r="AA265" s="128">
        <f t="shared" si="28"/>
        <v>-48.850952417606742</v>
      </c>
    </row>
    <row r="266" spans="1:27" s="113" customFormat="1" ht="15" x14ac:dyDescent="0.2">
      <c r="A266" s="112">
        <v>849</v>
      </c>
      <c r="B266" s="112" t="s">
        <v>266</v>
      </c>
      <c r="C266" s="112">
        <v>16</v>
      </c>
      <c r="D266" s="112">
        <v>2903</v>
      </c>
      <c r="E266" s="112">
        <v>9611760.1304766908</v>
      </c>
      <c r="F266" s="112">
        <v>3839611.46</v>
      </c>
      <c r="G266" s="112">
        <v>792637</v>
      </c>
      <c r="H266" s="112">
        <v>740487.86386070249</v>
      </c>
      <c r="I266" s="112">
        <v>3552337.3410746157</v>
      </c>
      <c r="J266" s="112">
        <v>649154.9506783518</v>
      </c>
      <c r="K266" s="112">
        <v>699056.30052996555</v>
      </c>
      <c r="L266" s="112">
        <v>190724</v>
      </c>
      <c r="M266" s="112">
        <v>52405.48</v>
      </c>
      <c r="N266" s="112">
        <v>22182.620986794602</v>
      </c>
      <c r="O266" s="112">
        <v>-262634.28006305144</v>
      </c>
      <c r="P266" s="130">
        <f t="shared" si="32"/>
        <v>664202.60659068823</v>
      </c>
      <c r="Q266" s="130">
        <f t="shared" si="30"/>
        <v>228.79869327960324</v>
      </c>
      <c r="R266" s="112">
        <v>21567672.210000001</v>
      </c>
      <c r="S266" s="112">
        <v>8371236.8799999999</v>
      </c>
      <c r="T266" s="112">
        <v>1110568.2478061905</v>
      </c>
      <c r="U266" s="112">
        <v>9722532.6195839308</v>
      </c>
      <c r="V266" s="112">
        <v>2165019.4841542882</v>
      </c>
      <c r="W266" s="112">
        <v>1035766.48</v>
      </c>
      <c r="X266" s="150">
        <f t="shared" si="31"/>
        <v>837451.5015444085</v>
      </c>
      <c r="Y266" s="150">
        <f t="shared" si="27"/>
        <v>288.47795437285862</v>
      </c>
      <c r="Z266" s="128">
        <f t="shared" si="29"/>
        <v>-173248.89495372027</v>
      </c>
      <c r="AA266" s="128">
        <f t="shared" si="28"/>
        <v>-59.679261093255349</v>
      </c>
    </row>
    <row r="267" spans="1:27" s="113" customFormat="1" ht="15" x14ac:dyDescent="0.2">
      <c r="A267" s="112">
        <v>850</v>
      </c>
      <c r="B267" s="112" t="s">
        <v>267</v>
      </c>
      <c r="C267" s="112">
        <v>13</v>
      </c>
      <c r="D267" s="112">
        <v>2407</v>
      </c>
      <c r="E267" s="112">
        <v>7048244.3301790897</v>
      </c>
      <c r="F267" s="112">
        <v>3284139.51</v>
      </c>
      <c r="G267" s="112">
        <v>761061</v>
      </c>
      <c r="H267" s="112">
        <v>599138.62393300235</v>
      </c>
      <c r="I267" s="112">
        <v>2095865.0995136807</v>
      </c>
      <c r="J267" s="112">
        <v>428117.29627237853</v>
      </c>
      <c r="K267" s="112">
        <v>253877.37413403418</v>
      </c>
      <c r="L267" s="112">
        <v>-478735</v>
      </c>
      <c r="M267" s="112">
        <v>-2400.27</v>
      </c>
      <c r="N267" s="112">
        <v>21091.614658084261</v>
      </c>
      <c r="O267" s="112">
        <v>-217761.18226378397</v>
      </c>
      <c r="P267" s="130">
        <f t="shared" si="32"/>
        <v>-303850.26393169351</v>
      </c>
      <c r="Q267" s="130">
        <f t="shared" si="30"/>
        <v>-126.23608804806544</v>
      </c>
      <c r="R267" s="112">
        <v>16488580.109999999</v>
      </c>
      <c r="S267" s="112">
        <v>7645328.0700000003</v>
      </c>
      <c r="T267" s="112">
        <v>898575.60703986895</v>
      </c>
      <c r="U267" s="112">
        <v>6195403.7020898592</v>
      </c>
      <c r="V267" s="112">
        <v>1427829.0367570685</v>
      </c>
      <c r="W267" s="112">
        <v>279925.73</v>
      </c>
      <c r="X267" s="150">
        <f t="shared" si="31"/>
        <v>-41517.964113201946</v>
      </c>
      <c r="Y267" s="150">
        <f t="shared" si="27"/>
        <v>-17.248842589614437</v>
      </c>
      <c r="Z267" s="128">
        <f t="shared" si="29"/>
        <v>-262332.29981849156</v>
      </c>
      <c r="AA267" s="128">
        <f t="shared" si="28"/>
        <v>-108.987245458451</v>
      </c>
    </row>
    <row r="268" spans="1:27" s="113" customFormat="1" ht="15" x14ac:dyDescent="0.2">
      <c r="A268" s="112">
        <v>851</v>
      </c>
      <c r="B268" s="112" t="s">
        <v>268</v>
      </c>
      <c r="C268" s="112">
        <v>19</v>
      </c>
      <c r="D268" s="112">
        <v>21227</v>
      </c>
      <c r="E268" s="112">
        <v>52563841.826927051</v>
      </c>
      <c r="F268" s="112">
        <v>34620885.289999999</v>
      </c>
      <c r="G268" s="112">
        <v>6874714</v>
      </c>
      <c r="H268" s="112">
        <v>2999445.6809220593</v>
      </c>
      <c r="I268" s="112">
        <v>13160386.401480233</v>
      </c>
      <c r="J268" s="112">
        <v>3263780.9389859131</v>
      </c>
      <c r="K268" s="112">
        <v>-3439851.7611410744</v>
      </c>
      <c r="L268" s="112">
        <v>-283449</v>
      </c>
      <c r="M268" s="112">
        <v>286884.8</v>
      </c>
      <c r="N268" s="112">
        <v>221530.42970999496</v>
      </c>
      <c r="O268" s="112">
        <v>-1920405.7398892157</v>
      </c>
      <c r="P268" s="130">
        <f t="shared" si="32"/>
        <v>3220079.2131408602</v>
      </c>
      <c r="Q268" s="130">
        <f t="shared" si="30"/>
        <v>151.69732949266785</v>
      </c>
      <c r="R268" s="112">
        <v>140031894.61000001</v>
      </c>
      <c r="S268" s="112">
        <v>82073524.260000005</v>
      </c>
      <c r="T268" s="112">
        <v>4498506.0482748011</v>
      </c>
      <c r="U268" s="112">
        <v>36233263.902406722</v>
      </c>
      <c r="V268" s="112">
        <v>10885150.482996266</v>
      </c>
      <c r="W268" s="112">
        <v>6878149.7999999998</v>
      </c>
      <c r="X268" s="150">
        <f t="shared" si="31"/>
        <v>536699.88367778063</v>
      </c>
      <c r="Y268" s="150">
        <f t="shared" si="27"/>
        <v>25.283831143250605</v>
      </c>
      <c r="Z268" s="128">
        <f t="shared" si="29"/>
        <v>2683379.3294630796</v>
      </c>
      <c r="AA268" s="128">
        <f t="shared" si="28"/>
        <v>126.41349834941722</v>
      </c>
    </row>
    <row r="269" spans="1:27" s="113" customFormat="1" ht="15" x14ac:dyDescent="0.2">
      <c r="A269" s="112">
        <v>853</v>
      </c>
      <c r="B269" s="112" t="s">
        <v>269</v>
      </c>
      <c r="C269" s="112">
        <v>2</v>
      </c>
      <c r="D269" s="112">
        <v>197900</v>
      </c>
      <c r="E269" s="112">
        <v>528715888.48562884</v>
      </c>
      <c r="F269" s="112">
        <v>266399115.47999999</v>
      </c>
      <c r="G269" s="112">
        <v>68927192</v>
      </c>
      <c r="H269" s="112">
        <v>110841436.77915256</v>
      </c>
      <c r="I269" s="112">
        <v>19533424.543014102</v>
      </c>
      <c r="J269" s="112">
        <v>30299393.590630993</v>
      </c>
      <c r="K269" s="112">
        <v>-21182231.4535372</v>
      </c>
      <c r="L269" s="112">
        <v>46483967</v>
      </c>
      <c r="M269" s="112">
        <v>35303174.990000002</v>
      </c>
      <c r="N269" s="112">
        <v>2236807.1475630705</v>
      </c>
      <c r="O269" s="112">
        <v>-17904004.142086767</v>
      </c>
      <c r="P269" s="130">
        <f t="shared" si="32"/>
        <v>12222387.449108005</v>
      </c>
      <c r="Q269" s="130">
        <f t="shared" si="30"/>
        <v>61.760421673107651</v>
      </c>
      <c r="R269" s="112">
        <v>1285891637.28</v>
      </c>
      <c r="S269" s="112">
        <v>705271368.01999998</v>
      </c>
      <c r="T269" s="112">
        <v>166237674.15491444</v>
      </c>
      <c r="U269" s="112">
        <v>173031846.91301259</v>
      </c>
      <c r="V269" s="112">
        <v>101052572.13740179</v>
      </c>
      <c r="W269" s="112">
        <v>150714333.99000001</v>
      </c>
      <c r="X269" s="150">
        <f t="shared" si="31"/>
        <v>10416157.935328722</v>
      </c>
      <c r="Y269" s="150">
        <f t="shared" si="27"/>
        <v>52.633440805097131</v>
      </c>
      <c r="Z269" s="128">
        <f t="shared" si="29"/>
        <v>1806229.5137792826</v>
      </c>
      <c r="AA269" s="128">
        <f t="shared" si="28"/>
        <v>9.1269808680105236</v>
      </c>
    </row>
    <row r="270" spans="1:27" s="113" customFormat="1" ht="15" x14ac:dyDescent="0.2">
      <c r="A270" s="112">
        <v>854</v>
      </c>
      <c r="B270" s="112" t="s">
        <v>270</v>
      </c>
      <c r="C270" s="112">
        <v>19</v>
      </c>
      <c r="D270" s="112">
        <v>3262</v>
      </c>
      <c r="E270" s="112">
        <v>8860479.2957849428</v>
      </c>
      <c r="F270" s="112">
        <v>4625641.07</v>
      </c>
      <c r="G270" s="112">
        <v>978475</v>
      </c>
      <c r="H270" s="112">
        <v>788483.59675241692</v>
      </c>
      <c r="I270" s="112">
        <v>2602161.5267423694</v>
      </c>
      <c r="J270" s="112">
        <v>680070.52048472036</v>
      </c>
      <c r="K270" s="112">
        <v>-258941.82132745997</v>
      </c>
      <c r="L270" s="112">
        <v>-344028</v>
      </c>
      <c r="M270" s="112">
        <v>757995.35</v>
      </c>
      <c r="N270" s="112">
        <v>29163.249332675321</v>
      </c>
      <c r="O270" s="112">
        <v>-295112.9939943761</v>
      </c>
      <c r="P270" s="130">
        <f t="shared" si="32"/>
        <v>703428.2022054065</v>
      </c>
      <c r="Q270" s="130">
        <f t="shared" si="30"/>
        <v>215.64322569141831</v>
      </c>
      <c r="R270" s="112">
        <v>30203645.789999999</v>
      </c>
      <c r="S270" s="112">
        <v>10675792.460000001</v>
      </c>
      <c r="T270" s="112">
        <v>1182551.2465576087</v>
      </c>
      <c r="U270" s="112">
        <v>15050930.88087628</v>
      </c>
      <c r="V270" s="112">
        <v>2268127.0872382307</v>
      </c>
      <c r="W270" s="112">
        <v>1392442.35</v>
      </c>
      <c r="X270" s="150">
        <f t="shared" si="31"/>
        <v>366198.2346721217</v>
      </c>
      <c r="Y270" s="150">
        <f t="shared" si="27"/>
        <v>112.261874516285</v>
      </c>
      <c r="Z270" s="128">
        <f t="shared" si="29"/>
        <v>337229.9675332848</v>
      </c>
      <c r="AA270" s="128">
        <f t="shared" si="28"/>
        <v>103.38135117513329</v>
      </c>
    </row>
    <row r="271" spans="1:27" s="113" customFormat="1" ht="15" x14ac:dyDescent="0.2">
      <c r="A271" s="112">
        <v>857</v>
      </c>
      <c r="B271" s="112" t="s">
        <v>271</v>
      </c>
      <c r="C271" s="112">
        <v>11</v>
      </c>
      <c r="D271" s="112">
        <v>2394</v>
      </c>
      <c r="E271" s="112">
        <v>5283588.513583228</v>
      </c>
      <c r="F271" s="112">
        <v>3186288.15</v>
      </c>
      <c r="G271" s="112">
        <v>981934</v>
      </c>
      <c r="H271" s="112">
        <v>734426.90831406077</v>
      </c>
      <c r="I271" s="112">
        <v>1124998.8190191879</v>
      </c>
      <c r="J271" s="112">
        <v>541143.77381768078</v>
      </c>
      <c r="K271" s="112">
        <v>-1022661.4713674197</v>
      </c>
      <c r="L271" s="112">
        <v>190584</v>
      </c>
      <c r="M271" s="112">
        <v>168523.46</v>
      </c>
      <c r="N271" s="112">
        <v>18550.991773533678</v>
      </c>
      <c r="O271" s="112">
        <v>-216585.072845658</v>
      </c>
      <c r="P271" s="130">
        <f t="shared" si="32"/>
        <v>423615.04512815736</v>
      </c>
      <c r="Q271" s="130">
        <f t="shared" si="30"/>
        <v>176.94864040440993</v>
      </c>
      <c r="R271" s="112">
        <v>20603871.389999997</v>
      </c>
      <c r="S271" s="112">
        <v>6918459.6299999999</v>
      </c>
      <c r="T271" s="112">
        <v>1101478.153140262</v>
      </c>
      <c r="U271" s="112">
        <v>9158196.4167669285</v>
      </c>
      <c r="V271" s="112">
        <v>1804787.613218969</v>
      </c>
      <c r="W271" s="112">
        <v>1341041.46</v>
      </c>
      <c r="X271" s="150">
        <f t="shared" si="31"/>
        <v>-279908.11687383428</v>
      </c>
      <c r="Y271" s="150">
        <f t="shared" si="27"/>
        <v>-116.92068374011457</v>
      </c>
      <c r="Z271" s="128">
        <f t="shared" si="29"/>
        <v>703523.16200199164</v>
      </c>
      <c r="AA271" s="128">
        <f t="shared" si="28"/>
        <v>293.86932414452451</v>
      </c>
    </row>
    <row r="272" spans="1:27" s="113" customFormat="1" ht="15" x14ac:dyDescent="0.2">
      <c r="A272" s="112">
        <v>858</v>
      </c>
      <c r="B272" s="112" t="s">
        <v>272</v>
      </c>
      <c r="C272" s="112">
        <v>35</v>
      </c>
      <c r="D272" s="112">
        <v>40384</v>
      </c>
      <c r="E272" s="112">
        <v>113705205.51196717</v>
      </c>
      <c r="F272" s="112">
        <v>72098703.189999998</v>
      </c>
      <c r="G272" s="112">
        <v>14157917</v>
      </c>
      <c r="H272" s="112">
        <v>8209743.7715800591</v>
      </c>
      <c r="I272" s="112">
        <v>18984708.044712968</v>
      </c>
      <c r="J272" s="112">
        <v>4510785.5157237537</v>
      </c>
      <c r="K272" s="112">
        <v>6577390.6436151015</v>
      </c>
      <c r="L272" s="112">
        <v>-3174910</v>
      </c>
      <c r="M272" s="112">
        <v>-500304.58</v>
      </c>
      <c r="N272" s="112">
        <v>559793.52617221931</v>
      </c>
      <c r="O272" s="112">
        <v>-3653538.672430682</v>
      </c>
      <c r="P272" s="130">
        <f t="shared" si="32"/>
        <v>4065082.9274062514</v>
      </c>
      <c r="Q272" s="130">
        <f t="shared" si="30"/>
        <v>100.66073017547176</v>
      </c>
      <c r="R272" s="112">
        <v>246810107.46000001</v>
      </c>
      <c r="S272" s="112">
        <v>191693523.97999999</v>
      </c>
      <c r="T272" s="112">
        <v>12312802.410839505</v>
      </c>
      <c r="U272" s="112">
        <v>24717932.128875185</v>
      </c>
      <c r="V272" s="112">
        <v>15044079.26054896</v>
      </c>
      <c r="W272" s="112">
        <v>10482702.42</v>
      </c>
      <c r="X272" s="150">
        <f t="shared" si="31"/>
        <v>7440932.7402636111</v>
      </c>
      <c r="Y272" s="150">
        <f t="shared" si="27"/>
        <v>184.25447554139291</v>
      </c>
      <c r="Z272" s="128">
        <f t="shared" si="29"/>
        <v>-3375849.8128573596</v>
      </c>
      <c r="AA272" s="128">
        <f t="shared" si="28"/>
        <v>-83.593745365921151</v>
      </c>
    </row>
    <row r="273" spans="1:27" s="113" customFormat="1" ht="15" x14ac:dyDescent="0.2">
      <c r="A273" s="112">
        <v>859</v>
      </c>
      <c r="B273" s="112" t="s">
        <v>273</v>
      </c>
      <c r="C273" s="112">
        <v>17</v>
      </c>
      <c r="D273" s="112">
        <v>6562</v>
      </c>
      <c r="E273" s="112">
        <v>21122597.972832836</v>
      </c>
      <c r="F273" s="112">
        <v>9393328.7599999998</v>
      </c>
      <c r="G273" s="112">
        <v>964692</v>
      </c>
      <c r="H273" s="112">
        <v>524184.08546387265</v>
      </c>
      <c r="I273" s="112">
        <v>14207660.452791508</v>
      </c>
      <c r="J273" s="112">
        <v>993307.10610691132</v>
      </c>
      <c r="K273" s="112">
        <v>-1587516.0981961533</v>
      </c>
      <c r="L273" s="112">
        <v>-1015472</v>
      </c>
      <c r="M273" s="112">
        <v>-257273.83</v>
      </c>
      <c r="N273" s="112">
        <v>50358.220236804322</v>
      </c>
      <c r="O273" s="112">
        <v>-593663.84628788964</v>
      </c>
      <c r="P273" s="130">
        <f t="shared" si="32"/>
        <v>1557006.8772822171</v>
      </c>
      <c r="Q273" s="130">
        <f t="shared" si="30"/>
        <v>237.27626901588192</v>
      </c>
      <c r="R273" s="112">
        <v>44463843.65952</v>
      </c>
      <c r="S273" s="112">
        <v>20259035.760000002</v>
      </c>
      <c r="T273" s="112">
        <v>786160.35418375698</v>
      </c>
      <c r="U273" s="112">
        <v>20126333.276652191</v>
      </c>
      <c r="V273" s="112">
        <v>3312813.4295565658</v>
      </c>
      <c r="W273" s="112">
        <v>-308053.82999999996</v>
      </c>
      <c r="X273" s="150">
        <f t="shared" si="31"/>
        <v>-287554.66912748665</v>
      </c>
      <c r="Y273" s="150">
        <f t="shared" si="27"/>
        <v>-43.821193100805644</v>
      </c>
      <c r="Z273" s="128">
        <f t="shared" si="29"/>
        <v>1844561.5464097038</v>
      </c>
      <c r="AA273" s="128">
        <f t="shared" si="28"/>
        <v>281.09746211668755</v>
      </c>
    </row>
    <row r="274" spans="1:27" s="113" customFormat="1" ht="15" x14ac:dyDescent="0.2">
      <c r="A274" s="112">
        <v>886</v>
      </c>
      <c r="B274" s="112" t="s">
        <v>274</v>
      </c>
      <c r="C274" s="112">
        <v>4</v>
      </c>
      <c r="D274" s="112">
        <v>12599</v>
      </c>
      <c r="E274" s="112">
        <v>33002114.224301107</v>
      </c>
      <c r="F274" s="112">
        <v>21877351.129999999</v>
      </c>
      <c r="G274" s="112">
        <v>2990721</v>
      </c>
      <c r="H274" s="112">
        <v>2302402.7824968006</v>
      </c>
      <c r="I274" s="112">
        <v>7200476.8746992014</v>
      </c>
      <c r="J274" s="112">
        <v>1941637.1154251862</v>
      </c>
      <c r="K274" s="112">
        <v>-568353.06672292668</v>
      </c>
      <c r="L274" s="112">
        <v>-340114</v>
      </c>
      <c r="M274" s="112">
        <v>69827.63</v>
      </c>
      <c r="N274" s="112">
        <v>132267.69843543426</v>
      </c>
      <c r="O274" s="112">
        <v>-1139830.9660745384</v>
      </c>
      <c r="P274" s="130">
        <f t="shared" si="32"/>
        <v>1464271.9739580378</v>
      </c>
      <c r="Q274" s="130">
        <f t="shared" si="30"/>
        <v>116.22128533677576</v>
      </c>
      <c r="R274" s="112">
        <v>82537061.629999995</v>
      </c>
      <c r="S274" s="112">
        <v>49953923.399999999</v>
      </c>
      <c r="T274" s="112">
        <v>3453095.6531416937</v>
      </c>
      <c r="U274" s="112">
        <v>20490068.215640143</v>
      </c>
      <c r="V274" s="112">
        <v>6475622.1633369755</v>
      </c>
      <c r="W274" s="112">
        <v>2720434.63</v>
      </c>
      <c r="X274" s="150">
        <f t="shared" si="31"/>
        <v>556082.43211881816</v>
      </c>
      <c r="Y274" s="150">
        <f t="shared" si="27"/>
        <v>44.137029297469496</v>
      </c>
      <c r="Z274" s="128">
        <f t="shared" si="29"/>
        <v>908189.54183921963</v>
      </c>
      <c r="AA274" s="128">
        <f t="shared" si="28"/>
        <v>72.084256039306268</v>
      </c>
    </row>
    <row r="275" spans="1:27" s="113" customFormat="1" ht="15" x14ac:dyDescent="0.2">
      <c r="A275" s="112">
        <v>887</v>
      </c>
      <c r="B275" s="112" t="s">
        <v>275</v>
      </c>
      <c r="C275" s="112">
        <v>6</v>
      </c>
      <c r="D275" s="112">
        <v>4569</v>
      </c>
      <c r="E275" s="112">
        <v>12049362.140307162</v>
      </c>
      <c r="F275" s="112">
        <v>6572230.2300000004</v>
      </c>
      <c r="G275" s="112">
        <v>1750497</v>
      </c>
      <c r="H275" s="112">
        <v>777340.99898242869</v>
      </c>
      <c r="I275" s="112">
        <v>2489677.8210657276</v>
      </c>
      <c r="J275" s="112">
        <v>1029834.920638375</v>
      </c>
      <c r="K275" s="112">
        <v>-585220.67052328994</v>
      </c>
      <c r="L275" s="112">
        <v>-289905</v>
      </c>
      <c r="M275" s="112">
        <v>-121261.85</v>
      </c>
      <c r="N275" s="112">
        <v>36308.905404772646</v>
      </c>
      <c r="O275" s="112">
        <v>-413357.22549365554</v>
      </c>
      <c r="P275" s="130">
        <f t="shared" si="32"/>
        <v>-803217.01023280248</v>
      </c>
      <c r="Q275" s="130">
        <f t="shared" si="30"/>
        <v>-175.79711320481559</v>
      </c>
      <c r="R275" s="112">
        <v>34407570.840000004</v>
      </c>
      <c r="S275" s="112">
        <v>14206929.960000001</v>
      </c>
      <c r="T275" s="112">
        <v>1165839.8109144813</v>
      </c>
      <c r="U275" s="112">
        <v>13126609.464165147</v>
      </c>
      <c r="V275" s="112">
        <v>3434638.6272101505</v>
      </c>
      <c r="W275" s="112">
        <v>1339330.1499999999</v>
      </c>
      <c r="X275" s="150">
        <f t="shared" si="31"/>
        <v>-1134222.8277102225</v>
      </c>
      <c r="Y275" s="150">
        <f t="shared" si="27"/>
        <v>-248.24312272055647</v>
      </c>
      <c r="Z275" s="128">
        <f t="shared" si="29"/>
        <v>331005.81747741997</v>
      </c>
      <c r="AA275" s="128">
        <f t="shared" si="28"/>
        <v>72.446009515740855</v>
      </c>
    </row>
    <row r="276" spans="1:27" s="113" customFormat="1" ht="15" x14ac:dyDescent="0.2">
      <c r="A276" s="112">
        <v>889</v>
      </c>
      <c r="B276" s="112" t="s">
        <v>276</v>
      </c>
      <c r="C276" s="112">
        <v>17</v>
      </c>
      <c r="D276" s="112">
        <v>2523</v>
      </c>
      <c r="E276" s="112">
        <v>11011411.967534078</v>
      </c>
      <c r="F276" s="112">
        <v>2930833.2</v>
      </c>
      <c r="G276" s="112">
        <v>2970989</v>
      </c>
      <c r="H276" s="112">
        <v>767511.24747638265</v>
      </c>
      <c r="I276" s="112">
        <v>3062648.7801706656</v>
      </c>
      <c r="J276" s="112">
        <v>542631.81963753398</v>
      </c>
      <c r="K276" s="112">
        <v>1056507.5616959238</v>
      </c>
      <c r="L276" s="112">
        <v>214252</v>
      </c>
      <c r="M276" s="112">
        <v>-73226.679999999993</v>
      </c>
      <c r="N276" s="112">
        <v>20137.199634961376</v>
      </c>
      <c r="O276" s="112">
        <v>-228255.69707167716</v>
      </c>
      <c r="P276" s="130">
        <f t="shared" si="32"/>
        <v>252616.46400971338</v>
      </c>
      <c r="Q276" s="130">
        <f t="shared" si="30"/>
        <v>100.12543163286301</v>
      </c>
      <c r="R276" s="112">
        <v>23044231.214080002</v>
      </c>
      <c r="S276" s="112">
        <v>6996975.0300000003</v>
      </c>
      <c r="T276" s="112">
        <v>1151097.3547052417</v>
      </c>
      <c r="U276" s="112">
        <v>10621788.315177545</v>
      </c>
      <c r="V276" s="112">
        <v>1809750.447115452</v>
      </c>
      <c r="W276" s="112">
        <v>3112014.32</v>
      </c>
      <c r="X276" s="150">
        <f t="shared" si="31"/>
        <v>647394.25291823596</v>
      </c>
      <c r="Y276" s="150">
        <f t="shared" si="27"/>
        <v>256.59700868737059</v>
      </c>
      <c r="Z276" s="128">
        <f t="shared" si="29"/>
        <v>-394777.78890852258</v>
      </c>
      <c r="AA276" s="128">
        <f t="shared" si="28"/>
        <v>-156.47157705450755</v>
      </c>
    </row>
    <row r="277" spans="1:27" s="113" customFormat="1" ht="15" x14ac:dyDescent="0.2">
      <c r="A277" s="112">
        <v>890</v>
      </c>
      <c r="B277" s="112" t="s">
        <v>277</v>
      </c>
      <c r="C277" s="112">
        <v>19</v>
      </c>
      <c r="D277" s="112">
        <v>1180</v>
      </c>
      <c r="E277" s="112">
        <v>5867753.4097397104</v>
      </c>
      <c r="F277" s="112">
        <v>1767888.48</v>
      </c>
      <c r="G277" s="112">
        <v>658687</v>
      </c>
      <c r="H277" s="112">
        <v>107963.47645828199</v>
      </c>
      <c r="I277" s="112">
        <v>2304198.8359019966</v>
      </c>
      <c r="J277" s="112">
        <v>232150.81747952104</v>
      </c>
      <c r="K277" s="112">
        <v>-41058.545710827457</v>
      </c>
      <c r="L277" s="112">
        <v>554891</v>
      </c>
      <c r="M277" s="112">
        <v>65381.55</v>
      </c>
      <c r="N277" s="112">
        <v>11131.748828587641</v>
      </c>
      <c r="O277" s="112">
        <v>-106754.5471837412</v>
      </c>
      <c r="P277" s="130">
        <f t="shared" si="32"/>
        <v>-313273.59396589082</v>
      </c>
      <c r="Q277" s="130">
        <f t="shared" si="30"/>
        <v>-265.48609658126338</v>
      </c>
      <c r="R277" s="112">
        <v>13157023.479999999</v>
      </c>
      <c r="S277" s="112">
        <v>4173719.17</v>
      </c>
      <c r="T277" s="112">
        <v>161921.36931483104</v>
      </c>
      <c r="U277" s="112">
        <v>6919676.3164386749</v>
      </c>
      <c r="V277" s="112">
        <v>774254.34802629496</v>
      </c>
      <c r="W277" s="112">
        <v>1278959.55</v>
      </c>
      <c r="X277" s="150">
        <f t="shared" si="31"/>
        <v>151507.27377980202</v>
      </c>
      <c r="Y277" s="150">
        <f t="shared" si="27"/>
        <v>128.39599472864577</v>
      </c>
      <c r="Z277" s="128">
        <f t="shared" si="29"/>
        <v>-464780.86774569284</v>
      </c>
      <c r="AA277" s="128">
        <f t="shared" si="28"/>
        <v>-393.88209130990919</v>
      </c>
    </row>
    <row r="278" spans="1:27" s="113" customFormat="1" ht="15" x14ac:dyDescent="0.2">
      <c r="A278" s="112">
        <v>892</v>
      </c>
      <c r="B278" s="112" t="s">
        <v>278</v>
      </c>
      <c r="C278" s="112">
        <v>13</v>
      </c>
      <c r="D278" s="112">
        <v>3592</v>
      </c>
      <c r="E278" s="112">
        <v>13112668.420581924</v>
      </c>
      <c r="F278" s="112">
        <v>5001002.93</v>
      </c>
      <c r="G278" s="112">
        <v>750020</v>
      </c>
      <c r="H278" s="112">
        <v>571870.27669731225</v>
      </c>
      <c r="I278" s="112">
        <v>5739920.8657654505</v>
      </c>
      <c r="J278" s="112">
        <v>603235.60351910163</v>
      </c>
      <c r="K278" s="112">
        <v>507921.8110580651</v>
      </c>
      <c r="L278" s="112">
        <v>-623488</v>
      </c>
      <c r="M278" s="112">
        <v>-183207.83</v>
      </c>
      <c r="N278" s="112">
        <v>29066.826807747737</v>
      </c>
      <c r="O278" s="112">
        <v>-324968.07922372746</v>
      </c>
      <c r="P278" s="130">
        <f t="shared" si="32"/>
        <v>-1041294.0159579739</v>
      </c>
      <c r="Q278" s="130">
        <f t="shared" si="30"/>
        <v>-289.89254341814416</v>
      </c>
      <c r="R278" s="112">
        <v>24247770.379999999</v>
      </c>
      <c r="S278" s="112">
        <v>11138106.6</v>
      </c>
      <c r="T278" s="112">
        <v>857679.10881473671</v>
      </c>
      <c r="U278" s="112">
        <v>9456232.0882212427</v>
      </c>
      <c r="V278" s="112">
        <v>2011872.2560610052</v>
      </c>
      <c r="W278" s="112">
        <v>-56675.829999999987</v>
      </c>
      <c r="X278" s="150">
        <f t="shared" si="31"/>
        <v>-840556.15690301359</v>
      </c>
      <c r="Y278" s="150">
        <f t="shared" si="27"/>
        <v>-234.00783878146257</v>
      </c>
      <c r="Z278" s="128">
        <f t="shared" si="29"/>
        <v>-200737.85905496031</v>
      </c>
      <c r="AA278" s="128">
        <f t="shared" si="28"/>
        <v>-55.884704636681597</v>
      </c>
    </row>
    <row r="279" spans="1:27" s="113" customFormat="1" ht="15" x14ac:dyDescent="0.2">
      <c r="A279" s="112">
        <v>893</v>
      </c>
      <c r="B279" s="112" t="s">
        <v>279</v>
      </c>
      <c r="C279" s="112">
        <v>15</v>
      </c>
      <c r="D279" s="112">
        <v>7434</v>
      </c>
      <c r="E279" s="112">
        <v>21478885.441608217</v>
      </c>
      <c r="F279" s="112">
        <v>10637703.15</v>
      </c>
      <c r="G279" s="112">
        <v>2853310</v>
      </c>
      <c r="H279" s="112">
        <v>2189060.7491476196</v>
      </c>
      <c r="I279" s="112">
        <v>8113315.1270609815</v>
      </c>
      <c r="J279" s="112">
        <v>1479469.4876859388</v>
      </c>
      <c r="K279" s="112">
        <v>-486611.11480522959</v>
      </c>
      <c r="L279" s="112">
        <v>-461903</v>
      </c>
      <c r="M279" s="112">
        <v>304090.17</v>
      </c>
      <c r="N279" s="112">
        <v>65346.186569545047</v>
      </c>
      <c r="O279" s="112">
        <v>-672553.6472575696</v>
      </c>
      <c r="P279" s="130">
        <f t="shared" si="32"/>
        <v>2542341.6667930707</v>
      </c>
      <c r="Q279" s="130">
        <f t="shared" si="30"/>
        <v>341.98838670878001</v>
      </c>
      <c r="R279" s="112">
        <v>52432514.799999997</v>
      </c>
      <c r="S279" s="112">
        <v>23983238.59</v>
      </c>
      <c r="T279" s="112">
        <v>3283107.6364264456</v>
      </c>
      <c r="U279" s="112">
        <v>19946749.416236259</v>
      </c>
      <c r="V279" s="112">
        <v>4934230.6697417554</v>
      </c>
      <c r="W279" s="112">
        <v>2695497.17</v>
      </c>
      <c r="X279" s="150">
        <f t="shared" si="31"/>
        <v>2410308.682404466</v>
      </c>
      <c r="Y279" s="150">
        <f t="shared" si="27"/>
        <v>324.22769470062764</v>
      </c>
      <c r="Z279" s="128">
        <f t="shared" si="29"/>
        <v>132032.98438860476</v>
      </c>
      <c r="AA279" s="128">
        <f t="shared" si="28"/>
        <v>17.760692008152375</v>
      </c>
    </row>
    <row r="280" spans="1:27" s="113" customFormat="1" ht="15" x14ac:dyDescent="0.2">
      <c r="A280" s="112">
        <v>895</v>
      </c>
      <c r="B280" s="112" t="s">
        <v>280</v>
      </c>
      <c r="C280" s="112">
        <v>2</v>
      </c>
      <c r="D280" s="112">
        <v>15092</v>
      </c>
      <c r="E280" s="112">
        <v>44027682.049937047</v>
      </c>
      <c r="F280" s="112">
        <v>24834029.699999999</v>
      </c>
      <c r="G280" s="112">
        <v>5459516</v>
      </c>
      <c r="H280" s="112">
        <v>4312668.7703445423</v>
      </c>
      <c r="I280" s="112">
        <v>3811229.5311405361</v>
      </c>
      <c r="J280" s="112">
        <v>2537519.5873276275</v>
      </c>
      <c r="K280" s="112">
        <v>676603.38332582265</v>
      </c>
      <c r="L280" s="112">
        <v>-1670436</v>
      </c>
      <c r="M280" s="112">
        <v>571425.11</v>
      </c>
      <c r="N280" s="112">
        <v>165165.99025507801</v>
      </c>
      <c r="O280" s="112">
        <v>-1365372.5644890019</v>
      </c>
      <c r="P280" s="130">
        <f t="shared" si="32"/>
        <v>-4695332.5420324355</v>
      </c>
      <c r="Q280" s="130">
        <f t="shared" si="30"/>
        <v>-311.11400358020381</v>
      </c>
      <c r="R280" s="112">
        <v>109032108.0678</v>
      </c>
      <c r="S280" s="112">
        <v>59175466.380000003</v>
      </c>
      <c r="T280" s="112">
        <v>6468050.6371553447</v>
      </c>
      <c r="U280" s="112">
        <v>27231424.071499132</v>
      </c>
      <c r="V280" s="112">
        <v>8462970.7317899838</v>
      </c>
      <c r="W280" s="112">
        <v>4360505.1100000003</v>
      </c>
      <c r="X280" s="150">
        <f t="shared" si="31"/>
        <v>-3333691.1373555362</v>
      </c>
      <c r="Y280" s="150">
        <f t="shared" si="27"/>
        <v>-220.8912759975839</v>
      </c>
      <c r="Z280" s="128">
        <f t="shared" si="29"/>
        <v>-1361641.4046768993</v>
      </c>
      <c r="AA280" s="128">
        <f t="shared" si="28"/>
        <v>-90.222727582619882</v>
      </c>
    </row>
    <row r="281" spans="1:27" s="113" customFormat="1" ht="15" x14ac:dyDescent="0.2">
      <c r="A281" s="112">
        <v>905</v>
      </c>
      <c r="B281" s="112" t="s">
        <v>281</v>
      </c>
      <c r="C281" s="112">
        <v>15</v>
      </c>
      <c r="D281" s="112">
        <v>67988</v>
      </c>
      <c r="E281" s="112">
        <v>199106948.53060174</v>
      </c>
      <c r="F281" s="112">
        <v>114444921.64</v>
      </c>
      <c r="G281" s="112">
        <v>26023289</v>
      </c>
      <c r="H281" s="112">
        <v>21987926.775526851</v>
      </c>
      <c r="I281" s="112">
        <v>24850189.346318688</v>
      </c>
      <c r="J281" s="112">
        <v>10185511.302116241</v>
      </c>
      <c r="K281" s="112">
        <v>-14669844.57050918</v>
      </c>
      <c r="L281" s="112">
        <v>27838294</v>
      </c>
      <c r="M281" s="112">
        <v>7897735.4400000004</v>
      </c>
      <c r="N281" s="112">
        <v>758095.99238419742</v>
      </c>
      <c r="O281" s="112">
        <v>-6150871.3168883026</v>
      </c>
      <c r="P281" s="130">
        <f t="shared" si="32"/>
        <v>14058299.078346759</v>
      </c>
      <c r="Q281" s="130">
        <f t="shared" si="30"/>
        <v>206.7761822431423</v>
      </c>
      <c r="R281" s="112">
        <v>471916607.30000001</v>
      </c>
      <c r="S281" s="112">
        <v>270972697.68000001</v>
      </c>
      <c r="T281" s="112">
        <v>32977033.795899317</v>
      </c>
      <c r="U281" s="112">
        <v>78686458.762830481</v>
      </c>
      <c r="V281" s="112">
        <v>33970056.61300391</v>
      </c>
      <c r="W281" s="112">
        <v>61759318.439999998</v>
      </c>
      <c r="X281" s="150">
        <f t="shared" si="31"/>
        <v>6448957.9917337298</v>
      </c>
      <c r="Y281" s="150">
        <f t="shared" si="27"/>
        <v>94.854356529589481</v>
      </c>
      <c r="Z281" s="128">
        <f t="shared" si="29"/>
        <v>7609341.0866130292</v>
      </c>
      <c r="AA281" s="128">
        <f t="shared" si="28"/>
        <v>111.92182571355282</v>
      </c>
    </row>
    <row r="282" spans="1:27" s="113" customFormat="1" ht="15" x14ac:dyDescent="0.2">
      <c r="A282" s="112">
        <v>908</v>
      </c>
      <c r="B282" s="112" t="s">
        <v>282</v>
      </c>
      <c r="C282" s="112">
        <v>6</v>
      </c>
      <c r="D282" s="112">
        <v>20703</v>
      </c>
      <c r="E282" s="112">
        <v>57630461.032265261</v>
      </c>
      <c r="F282" s="112">
        <v>31541123.18</v>
      </c>
      <c r="G282" s="112">
        <v>5999328</v>
      </c>
      <c r="H282" s="112">
        <v>4490077.4488342898</v>
      </c>
      <c r="I282" s="112">
        <v>8214278.7896325123</v>
      </c>
      <c r="J282" s="112">
        <v>2874843.08198837</v>
      </c>
      <c r="K282" s="112">
        <v>-2369717.660844068</v>
      </c>
      <c r="L282" s="112">
        <v>867643</v>
      </c>
      <c r="M282" s="112">
        <v>2173083.02</v>
      </c>
      <c r="N282" s="112">
        <v>225130.2824985724</v>
      </c>
      <c r="O282" s="112">
        <v>-1872999.4833432154</v>
      </c>
      <c r="P282" s="130">
        <f t="shared" si="32"/>
        <v>-5487671.3734987825</v>
      </c>
      <c r="Q282" s="130">
        <f t="shared" si="30"/>
        <v>-265.06648183832209</v>
      </c>
      <c r="R282" s="112">
        <v>147399612.25</v>
      </c>
      <c r="S282" s="112">
        <v>79044236.920000002</v>
      </c>
      <c r="T282" s="112">
        <v>6734124.471490371</v>
      </c>
      <c r="U282" s="112">
        <v>36222669.449767619</v>
      </c>
      <c r="V282" s="112">
        <v>9587990.1707395967</v>
      </c>
      <c r="W282" s="112">
        <v>9040054.0199999996</v>
      </c>
      <c r="X282" s="150">
        <f t="shared" si="31"/>
        <v>-6770537.2180024087</v>
      </c>
      <c r="Y282" s="150">
        <f t="shared" si="27"/>
        <v>-327.03169675904019</v>
      </c>
      <c r="Z282" s="128">
        <f t="shared" si="29"/>
        <v>1282865.8445036262</v>
      </c>
      <c r="AA282" s="128">
        <f t="shared" si="28"/>
        <v>61.965214920718068</v>
      </c>
    </row>
    <row r="283" spans="1:27" s="113" customFormat="1" ht="15" x14ac:dyDescent="0.2">
      <c r="A283" s="112">
        <v>915</v>
      </c>
      <c r="B283" s="112" t="s">
        <v>283</v>
      </c>
      <c r="C283" s="112">
        <v>11</v>
      </c>
      <c r="D283" s="112">
        <v>19759</v>
      </c>
      <c r="E283" s="112">
        <v>50052302.320538089</v>
      </c>
      <c r="F283" s="112">
        <v>31055950.129999999</v>
      </c>
      <c r="G283" s="112">
        <v>6748900</v>
      </c>
      <c r="H283" s="112">
        <v>3768855.1258751475</v>
      </c>
      <c r="I283" s="112">
        <v>3823800.4783983133</v>
      </c>
      <c r="J283" s="112">
        <v>3287250.6487636585</v>
      </c>
      <c r="K283" s="112">
        <v>-286264.90121763531</v>
      </c>
      <c r="L283" s="112">
        <v>-2359100</v>
      </c>
      <c r="M283" s="112">
        <v>2430891.6800000002</v>
      </c>
      <c r="N283" s="112">
        <v>199550.1023414637</v>
      </c>
      <c r="O283" s="112">
        <v>-1787595.8455962224</v>
      </c>
      <c r="P283" s="130">
        <f t="shared" si="32"/>
        <v>-3170064.9019733667</v>
      </c>
      <c r="Q283" s="130">
        <f t="shared" si="30"/>
        <v>-160.43650498372219</v>
      </c>
      <c r="R283" s="112">
        <v>150329927.39000002</v>
      </c>
      <c r="S283" s="112">
        <v>73267049.439999998</v>
      </c>
      <c r="T283" s="112">
        <v>5652450.2799493745</v>
      </c>
      <c r="U283" s="112">
        <v>50691194.182217486</v>
      </c>
      <c r="V283" s="112">
        <v>10963425.13668745</v>
      </c>
      <c r="W283" s="112">
        <v>6820691.6799999997</v>
      </c>
      <c r="X283" s="150">
        <f t="shared" si="31"/>
        <v>-2935116.6711457074</v>
      </c>
      <c r="Y283" s="150">
        <f t="shared" si="27"/>
        <v>-148.54581057471063</v>
      </c>
      <c r="Z283" s="128">
        <f t="shared" si="29"/>
        <v>-234948.23082765937</v>
      </c>
      <c r="AA283" s="128">
        <f t="shared" si="28"/>
        <v>-11.890694409011557</v>
      </c>
    </row>
    <row r="284" spans="1:27" s="113" customFormat="1" ht="15" x14ac:dyDescent="0.2">
      <c r="A284" s="112">
        <v>918</v>
      </c>
      <c r="B284" s="112" t="s">
        <v>284</v>
      </c>
      <c r="C284" s="112">
        <v>2</v>
      </c>
      <c r="D284" s="112">
        <v>2228</v>
      </c>
      <c r="E284" s="112">
        <v>5529431.2182809375</v>
      </c>
      <c r="F284" s="112">
        <v>3595800.14</v>
      </c>
      <c r="G284" s="112">
        <v>957040</v>
      </c>
      <c r="H284" s="112">
        <v>511491.61477552878</v>
      </c>
      <c r="I284" s="112">
        <v>924810.06894124614</v>
      </c>
      <c r="J284" s="112">
        <v>506631.30124287377</v>
      </c>
      <c r="K284" s="112">
        <v>-18090.117671412539</v>
      </c>
      <c r="L284" s="112">
        <v>-498641</v>
      </c>
      <c r="M284" s="112">
        <v>-187648.24</v>
      </c>
      <c r="N284" s="112">
        <v>19362.618696579386</v>
      </c>
      <c r="O284" s="112">
        <v>-201567.06027574185</v>
      </c>
      <c r="P284" s="130">
        <f t="shared" si="32"/>
        <v>79758.107428137213</v>
      </c>
      <c r="Q284" s="130">
        <f t="shared" si="30"/>
        <v>35.798073351946684</v>
      </c>
      <c r="R284" s="112">
        <v>15551972.833800001</v>
      </c>
      <c r="S284" s="112">
        <v>7618735.6699999999</v>
      </c>
      <c r="T284" s="112">
        <v>767124.45147605625</v>
      </c>
      <c r="U284" s="112">
        <v>5283029.3399936585</v>
      </c>
      <c r="V284" s="112">
        <v>1689683.8533343424</v>
      </c>
      <c r="W284" s="112">
        <v>270750.76</v>
      </c>
      <c r="X284" s="150">
        <f t="shared" si="31"/>
        <v>77351.241004055366</v>
      </c>
      <c r="Y284" s="150">
        <f t="shared" si="27"/>
        <v>34.717792192125387</v>
      </c>
      <c r="Z284" s="128">
        <f t="shared" si="29"/>
        <v>2406.8664240818471</v>
      </c>
      <c r="AA284" s="128">
        <f t="shared" si="28"/>
        <v>1.0802811598212958</v>
      </c>
    </row>
    <row r="285" spans="1:27" s="113" customFormat="1" ht="15" x14ac:dyDescent="0.2">
      <c r="A285" s="112">
        <v>921</v>
      </c>
      <c r="B285" s="112" t="s">
        <v>285</v>
      </c>
      <c r="C285" s="112">
        <v>11</v>
      </c>
      <c r="D285" s="112">
        <v>1894</v>
      </c>
      <c r="E285" s="112">
        <v>6408293.5342838131</v>
      </c>
      <c r="F285" s="112">
        <v>2420900.9700000002</v>
      </c>
      <c r="G285" s="112">
        <v>800250</v>
      </c>
      <c r="H285" s="112">
        <v>520333.03367919242</v>
      </c>
      <c r="I285" s="112">
        <v>1133078.7824396209</v>
      </c>
      <c r="J285" s="112">
        <v>480885.13142659329</v>
      </c>
      <c r="K285" s="112">
        <v>716128.11511685699</v>
      </c>
      <c r="L285" s="112">
        <v>147597</v>
      </c>
      <c r="M285" s="112">
        <v>244949.48</v>
      </c>
      <c r="N285" s="112">
        <v>14197.27150609126</v>
      </c>
      <c r="O285" s="112">
        <v>-171350.09522542867</v>
      </c>
      <c r="P285" s="130">
        <f t="shared" si="32"/>
        <v>-101323.84534088522</v>
      </c>
      <c r="Q285" s="130">
        <f t="shared" si="30"/>
        <v>-53.497278427077731</v>
      </c>
      <c r="R285" s="112">
        <v>18414348.52</v>
      </c>
      <c r="S285" s="112">
        <v>5298028.17</v>
      </c>
      <c r="T285" s="112">
        <v>780384.62706997979</v>
      </c>
      <c r="U285" s="112">
        <v>9521307.6915020607</v>
      </c>
      <c r="V285" s="112">
        <v>1603816.8977849092</v>
      </c>
      <c r="W285" s="112">
        <v>1192796.48</v>
      </c>
      <c r="X285" s="150">
        <f t="shared" si="31"/>
        <v>-18014.6536430493</v>
      </c>
      <c r="Y285" s="150">
        <f t="shared" si="27"/>
        <v>-9.511432757681785</v>
      </c>
      <c r="Z285" s="128">
        <f t="shared" si="29"/>
        <v>-83309.191697835922</v>
      </c>
      <c r="AA285" s="128">
        <f t="shared" si="28"/>
        <v>-43.98584566939595</v>
      </c>
    </row>
    <row r="286" spans="1:27" s="113" customFormat="1" ht="15" x14ac:dyDescent="0.2">
      <c r="A286" s="112">
        <v>922</v>
      </c>
      <c r="B286" s="112" t="s">
        <v>286</v>
      </c>
      <c r="C286" s="112">
        <v>6</v>
      </c>
      <c r="D286" s="112">
        <v>4501</v>
      </c>
      <c r="E286" s="112">
        <v>12701546.532656128</v>
      </c>
      <c r="F286" s="112">
        <v>8337118.9500000002</v>
      </c>
      <c r="G286" s="112">
        <v>1357798</v>
      </c>
      <c r="H286" s="112">
        <v>528714.10857824213</v>
      </c>
      <c r="I286" s="112">
        <v>3897643.950650021</v>
      </c>
      <c r="J286" s="112">
        <v>731276.59880695282</v>
      </c>
      <c r="K286" s="112">
        <v>-130315.88416118477</v>
      </c>
      <c r="L286" s="112">
        <v>-1009067</v>
      </c>
      <c r="M286" s="112">
        <v>707014.67</v>
      </c>
      <c r="N286" s="112">
        <v>46732.860954971729</v>
      </c>
      <c r="O286" s="112">
        <v>-407205.26853730436</v>
      </c>
      <c r="P286" s="130">
        <f t="shared" si="32"/>
        <v>1358164.4536355715</v>
      </c>
      <c r="Q286" s="130">
        <f t="shared" si="30"/>
        <v>301.7472680816644</v>
      </c>
      <c r="R286" s="112">
        <v>28086924.07</v>
      </c>
      <c r="S286" s="112">
        <v>18399464.329999998</v>
      </c>
      <c r="T286" s="112">
        <v>792954.38833094353</v>
      </c>
      <c r="U286" s="112">
        <v>6526377.8443413228</v>
      </c>
      <c r="V286" s="112">
        <v>2438906.2781831902</v>
      </c>
      <c r="W286" s="112">
        <v>1055745.67</v>
      </c>
      <c r="X286" s="150">
        <f t="shared" si="31"/>
        <v>1126524.4408554584</v>
      </c>
      <c r="Y286" s="150">
        <f t="shared" si="27"/>
        <v>250.28314615762238</v>
      </c>
      <c r="Z286" s="128">
        <f t="shared" si="29"/>
        <v>231640.01278011315</v>
      </c>
      <c r="AA286" s="128">
        <f t="shared" si="28"/>
        <v>51.464121924042026</v>
      </c>
    </row>
    <row r="287" spans="1:27" s="113" customFormat="1" ht="15" x14ac:dyDescent="0.2">
      <c r="A287" s="112">
        <v>924</v>
      </c>
      <c r="B287" s="112" t="s">
        <v>287</v>
      </c>
      <c r="C287" s="112">
        <v>16</v>
      </c>
      <c r="D287" s="112">
        <v>2946</v>
      </c>
      <c r="E287" s="112">
        <v>8164006.6329021435</v>
      </c>
      <c r="F287" s="112">
        <v>4491889.96</v>
      </c>
      <c r="G287" s="112">
        <v>795621</v>
      </c>
      <c r="H287" s="112">
        <v>607410.56555509614</v>
      </c>
      <c r="I287" s="112">
        <v>2629059.662792156</v>
      </c>
      <c r="J287" s="112">
        <v>699066.93696101569</v>
      </c>
      <c r="K287" s="112">
        <v>141827.62743659969</v>
      </c>
      <c r="L287" s="112">
        <v>196459</v>
      </c>
      <c r="M287" s="112">
        <v>326830.32</v>
      </c>
      <c r="N287" s="112">
        <v>23384.048332813414</v>
      </c>
      <c r="O287" s="112">
        <v>-266524.48813839117</v>
      </c>
      <c r="P287" s="130">
        <f t="shared" si="32"/>
        <v>1481018.0000371486</v>
      </c>
      <c r="Q287" s="130">
        <f t="shared" si="30"/>
        <v>502.72165649597713</v>
      </c>
      <c r="R287" s="112">
        <v>22324111.990000002</v>
      </c>
      <c r="S287" s="112">
        <v>9355504.6899999995</v>
      </c>
      <c r="T287" s="112">
        <v>910981.69248913962</v>
      </c>
      <c r="U287" s="112">
        <v>9736932.2717573345</v>
      </c>
      <c r="V287" s="112">
        <v>2331482.7032699832</v>
      </c>
      <c r="W287" s="112">
        <v>1318910.32</v>
      </c>
      <c r="X287" s="150">
        <f t="shared" si="31"/>
        <v>1329699.6875164546</v>
      </c>
      <c r="Y287" s="150">
        <f t="shared" si="27"/>
        <v>451.35766718141707</v>
      </c>
      <c r="Z287" s="128">
        <f t="shared" si="29"/>
        <v>151318.31252069399</v>
      </c>
      <c r="AA287" s="128">
        <f t="shared" si="28"/>
        <v>51.363989314560079</v>
      </c>
    </row>
    <row r="288" spans="1:27" s="113" customFormat="1" ht="15" x14ac:dyDescent="0.2">
      <c r="A288" s="112">
        <v>925</v>
      </c>
      <c r="B288" s="112" t="s">
        <v>288</v>
      </c>
      <c r="C288" s="112">
        <v>11</v>
      </c>
      <c r="D288" s="112">
        <v>3427</v>
      </c>
      <c r="E288" s="112">
        <v>10314957.277810581</v>
      </c>
      <c r="F288" s="112">
        <v>4616103.0999999996</v>
      </c>
      <c r="G288" s="112">
        <v>1113452</v>
      </c>
      <c r="H288" s="112">
        <v>2668208.3271883093</v>
      </c>
      <c r="I288" s="112">
        <v>1331027.0854831098</v>
      </c>
      <c r="J288" s="112">
        <v>775878.15613195556</v>
      </c>
      <c r="K288" s="112">
        <v>1247514.9031218833</v>
      </c>
      <c r="L288" s="112">
        <v>57085</v>
      </c>
      <c r="M288" s="112">
        <v>420868.19</v>
      </c>
      <c r="N288" s="112">
        <v>32990.22186988702</v>
      </c>
      <c r="O288" s="112">
        <v>-310040.53660905181</v>
      </c>
      <c r="P288" s="130">
        <f t="shared" si="32"/>
        <v>1638129.1693755109</v>
      </c>
      <c r="Q288" s="130">
        <f t="shared" si="30"/>
        <v>478.00676083323924</v>
      </c>
      <c r="R288" s="112">
        <v>24942508.59</v>
      </c>
      <c r="S288" s="112">
        <v>10572455.49</v>
      </c>
      <c r="T288" s="112">
        <v>4001723.1764717177</v>
      </c>
      <c r="U288" s="112">
        <v>8756228.8940404616</v>
      </c>
      <c r="V288" s="112">
        <v>2587658.4990995508</v>
      </c>
      <c r="W288" s="112">
        <v>1591405.19</v>
      </c>
      <c r="X288" s="150">
        <f t="shared" si="31"/>
        <v>2566962.6596117318</v>
      </c>
      <c r="Y288" s="150">
        <f t="shared" si="27"/>
        <v>749.04075273175715</v>
      </c>
      <c r="Z288" s="128">
        <f t="shared" si="29"/>
        <v>-928833.49023622088</v>
      </c>
      <c r="AA288" s="128">
        <f t="shared" si="28"/>
        <v>-271.03399189851791</v>
      </c>
    </row>
    <row r="289" spans="1:27" s="113" customFormat="1" ht="15" x14ac:dyDescent="0.2">
      <c r="A289" s="112">
        <v>927</v>
      </c>
      <c r="B289" s="112" t="s">
        <v>289</v>
      </c>
      <c r="C289" s="112">
        <v>33</v>
      </c>
      <c r="D289" s="112">
        <v>28913</v>
      </c>
      <c r="E289" s="112">
        <v>72015865.033879563</v>
      </c>
      <c r="F289" s="112">
        <v>52268226.600000001</v>
      </c>
      <c r="G289" s="112">
        <v>7467750</v>
      </c>
      <c r="H289" s="112">
        <v>3594767.3459453308</v>
      </c>
      <c r="I289" s="112">
        <v>16169370.467643324</v>
      </c>
      <c r="J289" s="112">
        <v>4126509.6138846353</v>
      </c>
      <c r="K289" s="112">
        <v>1374124.0381489771</v>
      </c>
      <c r="L289" s="112">
        <v>-3251789</v>
      </c>
      <c r="M289" s="112">
        <v>32240.05</v>
      </c>
      <c r="N289" s="112">
        <v>355723.85720560781</v>
      </c>
      <c r="O289" s="112">
        <v>-2615757.8158673807</v>
      </c>
      <c r="P289" s="130">
        <f t="shared" si="32"/>
        <v>7505300.123080954</v>
      </c>
      <c r="Q289" s="130">
        <f t="shared" si="30"/>
        <v>259.58219911738507</v>
      </c>
      <c r="R289" s="112">
        <v>168991252.88</v>
      </c>
      <c r="S289" s="112">
        <v>129076130.76000001</v>
      </c>
      <c r="T289" s="112">
        <v>5391357.0599833876</v>
      </c>
      <c r="U289" s="112">
        <v>25692545.338957321</v>
      </c>
      <c r="V289" s="112">
        <v>13762467.198739575</v>
      </c>
      <c r="W289" s="112">
        <v>4248201.05</v>
      </c>
      <c r="X289" s="150">
        <f t="shared" si="31"/>
        <v>9179448.5276803076</v>
      </c>
      <c r="Y289" s="150">
        <f t="shared" si="27"/>
        <v>317.4851633410683</v>
      </c>
      <c r="Z289" s="128">
        <f t="shared" si="29"/>
        <v>-1674148.4045993537</v>
      </c>
      <c r="AA289" s="128">
        <f t="shared" si="28"/>
        <v>-57.902964223683249</v>
      </c>
    </row>
    <row r="290" spans="1:27" s="113" customFormat="1" ht="15" x14ac:dyDescent="0.2">
      <c r="A290" s="112">
        <v>931</v>
      </c>
      <c r="B290" s="112" t="s">
        <v>290</v>
      </c>
      <c r="C290" s="112">
        <v>13</v>
      </c>
      <c r="D290" s="112">
        <v>5951</v>
      </c>
      <c r="E290" s="112">
        <v>20308840.710193321</v>
      </c>
      <c r="F290" s="112">
        <v>7685548.9900000002</v>
      </c>
      <c r="G290" s="112">
        <v>1888507</v>
      </c>
      <c r="H290" s="112">
        <v>2019833.6391035118</v>
      </c>
      <c r="I290" s="112">
        <v>2648488.6662933729</v>
      </c>
      <c r="J290" s="112">
        <v>1305106.2896109242</v>
      </c>
      <c r="K290" s="112">
        <v>2422506.1543391133</v>
      </c>
      <c r="L290" s="112">
        <v>25848</v>
      </c>
      <c r="M290" s="112">
        <v>244252.13</v>
      </c>
      <c r="N290" s="112">
        <v>49500.448800215141</v>
      </c>
      <c r="O290" s="112">
        <v>-538386.70363596943</v>
      </c>
      <c r="P290" s="130">
        <f t="shared" si="32"/>
        <v>-2557636.0956821553</v>
      </c>
      <c r="Q290" s="130">
        <f t="shared" si="30"/>
        <v>-429.78257363168467</v>
      </c>
      <c r="R290" s="112">
        <v>51412641.539999999</v>
      </c>
      <c r="S290" s="112">
        <v>17614219.329999998</v>
      </c>
      <c r="T290" s="112">
        <v>3029304.3477362958</v>
      </c>
      <c r="U290" s="112">
        <v>23379226.368685968</v>
      </c>
      <c r="V290" s="112">
        <v>4352705.8415672462</v>
      </c>
      <c r="W290" s="112">
        <v>2158607.13</v>
      </c>
      <c r="X290" s="150">
        <f t="shared" si="31"/>
        <v>-878578.5220104903</v>
      </c>
      <c r="Y290" s="150">
        <f t="shared" si="27"/>
        <v>-147.63544312056635</v>
      </c>
      <c r="Z290" s="128">
        <f t="shared" si="29"/>
        <v>-1679057.573671665</v>
      </c>
      <c r="AA290" s="128">
        <f t="shared" si="28"/>
        <v>-282.14713051111829</v>
      </c>
    </row>
    <row r="291" spans="1:27" s="113" customFormat="1" ht="15" x14ac:dyDescent="0.2">
      <c r="A291" s="112">
        <v>934</v>
      </c>
      <c r="B291" s="112" t="s">
        <v>291</v>
      </c>
      <c r="C291" s="112">
        <v>14</v>
      </c>
      <c r="D291" s="112">
        <v>2671</v>
      </c>
      <c r="E291" s="112">
        <v>6708247.6976577733</v>
      </c>
      <c r="F291" s="112">
        <v>4339846.25</v>
      </c>
      <c r="G291" s="112">
        <v>831510</v>
      </c>
      <c r="H291" s="112">
        <v>573252.93218138977</v>
      </c>
      <c r="I291" s="112">
        <v>1794706.1165877422</v>
      </c>
      <c r="J291" s="112">
        <v>547954.72105108434</v>
      </c>
      <c r="K291" s="112">
        <v>387424.00475050352</v>
      </c>
      <c r="L291" s="112">
        <v>-757153</v>
      </c>
      <c r="M291" s="112">
        <v>-4105.7700000000004</v>
      </c>
      <c r="N291" s="112">
        <v>23808.279618509157</v>
      </c>
      <c r="O291" s="112">
        <v>-241645.25044726505</v>
      </c>
      <c r="P291" s="130">
        <f t="shared" si="32"/>
        <v>787350.58608419169</v>
      </c>
      <c r="Q291" s="130">
        <f t="shared" si="30"/>
        <v>294.7774564148977</v>
      </c>
      <c r="R291" s="112">
        <v>19279361.739999998</v>
      </c>
      <c r="S291" s="112">
        <v>9314274.8699999992</v>
      </c>
      <c r="T291" s="112">
        <v>859752.78666040162</v>
      </c>
      <c r="U291" s="112">
        <v>8058272.4897256438</v>
      </c>
      <c r="V291" s="112">
        <v>1827503.0426406444</v>
      </c>
      <c r="W291" s="112">
        <v>70251.23</v>
      </c>
      <c r="X291" s="150">
        <f t="shared" si="31"/>
        <v>850692.67902668938</v>
      </c>
      <c r="Y291" s="150">
        <f t="shared" si="27"/>
        <v>318.49220480220492</v>
      </c>
      <c r="Z291" s="128">
        <f t="shared" si="29"/>
        <v>-63342.092942497693</v>
      </c>
      <c r="AA291" s="128">
        <f t="shared" si="28"/>
        <v>-23.71474838730726</v>
      </c>
    </row>
    <row r="292" spans="1:27" s="113" customFormat="1" ht="15" x14ac:dyDescent="0.2">
      <c r="A292" s="112">
        <v>935</v>
      </c>
      <c r="B292" s="112" t="s">
        <v>292</v>
      </c>
      <c r="C292" s="112">
        <v>8</v>
      </c>
      <c r="D292" s="112">
        <v>2985</v>
      </c>
      <c r="E292" s="112">
        <v>11197428.722146388</v>
      </c>
      <c r="F292" s="112">
        <v>4241394.25</v>
      </c>
      <c r="G292" s="112">
        <v>1537473</v>
      </c>
      <c r="H292" s="112">
        <v>742677.3840519269</v>
      </c>
      <c r="I292" s="112">
        <v>1044712.5247062525</v>
      </c>
      <c r="J292" s="112">
        <v>624431.31486589718</v>
      </c>
      <c r="K292" s="112">
        <v>50698.728728696005</v>
      </c>
      <c r="L292" s="112">
        <v>23811</v>
      </c>
      <c r="M292" s="112">
        <v>-64994.42</v>
      </c>
      <c r="N292" s="112">
        <v>25660.203184761285</v>
      </c>
      <c r="O292" s="112">
        <v>-270052.81639276905</v>
      </c>
      <c r="P292" s="130">
        <f t="shared" si="32"/>
        <v>-3241617.5530016236</v>
      </c>
      <c r="Q292" s="130">
        <f t="shared" si="30"/>
        <v>-1085.969029481281</v>
      </c>
      <c r="R292" s="112">
        <v>25567128.689999998</v>
      </c>
      <c r="S292" s="112">
        <v>9540368.6199999992</v>
      </c>
      <c r="T292" s="112">
        <v>1113852.0445042574</v>
      </c>
      <c r="U292" s="112">
        <v>8254430.9626605688</v>
      </c>
      <c r="V292" s="112">
        <v>2082562.8176878851</v>
      </c>
      <c r="W292" s="112">
        <v>1496289.58</v>
      </c>
      <c r="X292" s="150">
        <f t="shared" si="31"/>
        <v>-3079624.6651472896</v>
      </c>
      <c r="Y292" s="150">
        <f t="shared" si="27"/>
        <v>-1031.7000553257251</v>
      </c>
      <c r="Z292" s="128">
        <f t="shared" si="29"/>
        <v>-161992.88785433397</v>
      </c>
      <c r="AA292" s="128">
        <f t="shared" si="28"/>
        <v>-54.268974155555767</v>
      </c>
    </row>
    <row r="293" spans="1:27" s="113" customFormat="1" ht="15" x14ac:dyDescent="0.2">
      <c r="A293" s="112">
        <v>936</v>
      </c>
      <c r="B293" s="112" t="s">
        <v>293</v>
      </c>
      <c r="C293" s="112">
        <v>6</v>
      </c>
      <c r="D293" s="112">
        <v>6395</v>
      </c>
      <c r="E293" s="112">
        <v>17891728.11810483</v>
      </c>
      <c r="F293" s="112">
        <v>8777125.0899999999</v>
      </c>
      <c r="G293" s="112">
        <v>1973573</v>
      </c>
      <c r="H293" s="112">
        <v>2392355.660545724</v>
      </c>
      <c r="I293" s="112">
        <v>2404184.9586866875</v>
      </c>
      <c r="J293" s="112">
        <v>1381438.5529375491</v>
      </c>
      <c r="K293" s="112">
        <v>1985608.0072656341</v>
      </c>
      <c r="L293" s="112">
        <v>591969</v>
      </c>
      <c r="M293" s="112">
        <v>3340658.17</v>
      </c>
      <c r="N293" s="112">
        <v>55415.960234499944</v>
      </c>
      <c r="O293" s="112">
        <v>-578555.36376273306</v>
      </c>
      <c r="P293" s="130">
        <f t="shared" si="32"/>
        <v>4432044.9178025313</v>
      </c>
      <c r="Q293" s="130">
        <f t="shared" si="30"/>
        <v>693.04846251798767</v>
      </c>
      <c r="R293" s="112">
        <v>51174845.589999996</v>
      </c>
      <c r="S293" s="112">
        <v>19826770.469999999</v>
      </c>
      <c r="T293" s="112">
        <v>3588005.1027565347</v>
      </c>
      <c r="U293" s="112">
        <v>22653884.287847355</v>
      </c>
      <c r="V293" s="112">
        <v>4607284.2549322601</v>
      </c>
      <c r="W293" s="112">
        <v>5906200.1699999999</v>
      </c>
      <c r="X293" s="150">
        <f t="shared" si="31"/>
        <v>5407298.6955361515</v>
      </c>
      <c r="Y293" s="150">
        <f t="shared" si="27"/>
        <v>845.55100790244751</v>
      </c>
      <c r="Z293" s="128">
        <f t="shared" si="29"/>
        <v>-975253.77773362026</v>
      </c>
      <c r="AA293" s="128">
        <f t="shared" si="28"/>
        <v>-152.50254538445978</v>
      </c>
    </row>
    <row r="294" spans="1:27" s="113" customFormat="1" ht="15" x14ac:dyDescent="0.2">
      <c r="A294" s="112">
        <v>946</v>
      </c>
      <c r="B294" s="112" t="s">
        <v>294</v>
      </c>
      <c r="C294" s="112">
        <v>15</v>
      </c>
      <c r="D294" s="112">
        <v>6287</v>
      </c>
      <c r="E294" s="112">
        <v>21688128.941815972</v>
      </c>
      <c r="F294" s="112">
        <v>9603879.2799999993</v>
      </c>
      <c r="G294" s="112">
        <v>2146197</v>
      </c>
      <c r="H294" s="112">
        <v>1556549.8906638299</v>
      </c>
      <c r="I294" s="112">
        <v>6690517.8020072356</v>
      </c>
      <c r="J294" s="112">
        <v>1336187.8932484281</v>
      </c>
      <c r="K294" s="112">
        <v>-144248.02957427999</v>
      </c>
      <c r="L294" s="112">
        <v>699723</v>
      </c>
      <c r="M294" s="112">
        <v>-84053.65</v>
      </c>
      <c r="N294" s="112">
        <v>57470.297701156531</v>
      </c>
      <c r="O294" s="112">
        <v>-568784.60859676346</v>
      </c>
      <c r="P294" s="130">
        <f t="shared" si="32"/>
        <v>-394690.06636636332</v>
      </c>
      <c r="Q294" s="130">
        <f t="shared" si="30"/>
        <v>-62.7787603573029</v>
      </c>
      <c r="R294" s="112">
        <v>48855124.140000001</v>
      </c>
      <c r="S294" s="112">
        <v>21525191.010000002</v>
      </c>
      <c r="T294" s="112">
        <v>2334481.0483249654</v>
      </c>
      <c r="U294" s="112">
        <v>17551745.247270092</v>
      </c>
      <c r="V294" s="112">
        <v>4456367.1899150303</v>
      </c>
      <c r="W294" s="112">
        <v>2761866.35</v>
      </c>
      <c r="X294" s="150">
        <f t="shared" si="31"/>
        <v>-225473.29448991269</v>
      </c>
      <c r="Y294" s="150">
        <f t="shared" si="27"/>
        <v>-35.863415697457086</v>
      </c>
      <c r="Z294" s="128">
        <f t="shared" si="29"/>
        <v>-169216.77187645063</v>
      </c>
      <c r="AA294" s="128">
        <f t="shared" si="28"/>
        <v>-26.915344659845815</v>
      </c>
    </row>
    <row r="295" spans="1:27" s="113" customFormat="1" ht="15" x14ac:dyDescent="0.2">
      <c r="A295" s="112">
        <v>976</v>
      </c>
      <c r="B295" s="112" t="s">
        <v>295</v>
      </c>
      <c r="C295" s="112">
        <v>19</v>
      </c>
      <c r="D295" s="112">
        <v>3788</v>
      </c>
      <c r="E295" s="112">
        <v>11373502.551978052</v>
      </c>
      <c r="F295" s="112">
        <v>4526425.38</v>
      </c>
      <c r="G295" s="112">
        <v>1306794</v>
      </c>
      <c r="H295" s="112">
        <v>643897.87871704274</v>
      </c>
      <c r="I295" s="112">
        <v>3369467.153410973</v>
      </c>
      <c r="J295" s="112">
        <v>808559.12957031373</v>
      </c>
      <c r="K295" s="112">
        <v>-128595.22302969058</v>
      </c>
      <c r="L295" s="112">
        <v>-312854</v>
      </c>
      <c r="M295" s="112">
        <v>-163577.29</v>
      </c>
      <c r="N295" s="112">
        <v>32606.825995456216</v>
      </c>
      <c r="O295" s="112">
        <v>-342700.19045085734</v>
      </c>
      <c r="P295" s="130">
        <f t="shared" si="32"/>
        <v>-1633478.8877648115</v>
      </c>
      <c r="Q295" s="130">
        <f t="shared" si="30"/>
        <v>-431.22462718184045</v>
      </c>
      <c r="R295" s="112">
        <v>36043527.739999995</v>
      </c>
      <c r="S295" s="112">
        <v>11409766.699999999</v>
      </c>
      <c r="T295" s="112">
        <v>965704.60345509381</v>
      </c>
      <c r="U295" s="112">
        <v>18313109.73889447</v>
      </c>
      <c r="V295" s="112">
        <v>2696653.9618642372</v>
      </c>
      <c r="W295" s="112">
        <v>830362.71</v>
      </c>
      <c r="X295" s="150">
        <f t="shared" si="31"/>
        <v>-1827930.0257861987</v>
      </c>
      <c r="Y295" s="150">
        <f t="shared" si="27"/>
        <v>-482.55808494883809</v>
      </c>
      <c r="Z295" s="128">
        <f t="shared" si="29"/>
        <v>194451.13802138716</v>
      </c>
      <c r="AA295" s="128">
        <f t="shared" si="28"/>
        <v>51.333457766997668</v>
      </c>
    </row>
    <row r="296" spans="1:27" s="113" customFormat="1" ht="15" x14ac:dyDescent="0.2">
      <c r="A296" s="112">
        <v>977</v>
      </c>
      <c r="B296" s="112" t="s">
        <v>296</v>
      </c>
      <c r="C296" s="112">
        <v>17</v>
      </c>
      <c r="D296" s="112">
        <v>15293</v>
      </c>
      <c r="E296" s="112">
        <v>49678695.051197015</v>
      </c>
      <c r="F296" s="112">
        <v>27225898.920000002</v>
      </c>
      <c r="G296" s="112">
        <v>5202845</v>
      </c>
      <c r="H296" s="112">
        <v>2902360.1765853451</v>
      </c>
      <c r="I296" s="112">
        <v>15744153.191247674</v>
      </c>
      <c r="J296" s="112">
        <v>2416576.1051449152</v>
      </c>
      <c r="K296" s="112">
        <v>-578591.02333666245</v>
      </c>
      <c r="L296" s="112">
        <v>188829</v>
      </c>
      <c r="M296" s="112">
        <v>-853767.47</v>
      </c>
      <c r="N296" s="112">
        <v>136759.64991460691</v>
      </c>
      <c r="O296" s="112">
        <v>-1383557.025492334</v>
      </c>
      <c r="P296" s="130">
        <f t="shared" si="32"/>
        <v>1322811.4728665352</v>
      </c>
      <c r="Q296" s="130">
        <f t="shared" si="30"/>
        <v>86.497840375762451</v>
      </c>
      <c r="R296" s="112">
        <v>112336640.69448</v>
      </c>
      <c r="S296" s="112">
        <v>55995213.960000001</v>
      </c>
      <c r="T296" s="112">
        <v>4352899.2345770579</v>
      </c>
      <c r="U296" s="112">
        <v>39889514.264345601</v>
      </c>
      <c r="V296" s="112">
        <v>8059607.8749968307</v>
      </c>
      <c r="W296" s="112">
        <v>4537906.53</v>
      </c>
      <c r="X296" s="150">
        <f t="shared" si="31"/>
        <v>498501.16943947971</v>
      </c>
      <c r="Y296" s="150">
        <f t="shared" si="27"/>
        <v>32.596689298337786</v>
      </c>
      <c r="Z296" s="128">
        <f t="shared" si="29"/>
        <v>824310.30342705548</v>
      </c>
      <c r="AA296" s="128">
        <f t="shared" si="28"/>
        <v>53.901151077424672</v>
      </c>
    </row>
    <row r="297" spans="1:27" s="113" customFormat="1" ht="15" x14ac:dyDescent="0.2">
      <c r="A297" s="112">
        <v>980</v>
      </c>
      <c r="B297" s="112" t="s">
        <v>297</v>
      </c>
      <c r="C297" s="112">
        <v>6</v>
      </c>
      <c r="D297" s="112">
        <v>33607</v>
      </c>
      <c r="E297" s="112">
        <v>97368136.962932706</v>
      </c>
      <c r="F297" s="112">
        <v>54361245.07</v>
      </c>
      <c r="G297" s="112">
        <v>7553283</v>
      </c>
      <c r="H297" s="112">
        <v>7076019.1276118411</v>
      </c>
      <c r="I297" s="112">
        <v>27428791.935371276</v>
      </c>
      <c r="J297" s="112">
        <v>4337108.9506507665</v>
      </c>
      <c r="K297" s="112">
        <v>329810.92405415565</v>
      </c>
      <c r="L297" s="112">
        <v>-3580173</v>
      </c>
      <c r="M297" s="112">
        <v>-450617.45</v>
      </c>
      <c r="N297" s="112">
        <v>373473.67738897045</v>
      </c>
      <c r="O297" s="112">
        <v>-3040423.7857660935</v>
      </c>
      <c r="P297" s="130">
        <f t="shared" si="32"/>
        <v>-2979618.5136217922</v>
      </c>
      <c r="Q297" s="130">
        <f t="shared" si="30"/>
        <v>-88.660651460165809</v>
      </c>
      <c r="R297" s="112">
        <v>207724793.22</v>
      </c>
      <c r="S297" s="112">
        <v>133351479.63</v>
      </c>
      <c r="T297" s="112">
        <v>10612465.84518401</v>
      </c>
      <c r="U297" s="112">
        <v>41953767.270995051</v>
      </c>
      <c r="V297" s="112">
        <v>14464844.446224453</v>
      </c>
      <c r="W297" s="112">
        <v>3522492.55</v>
      </c>
      <c r="X297" s="150">
        <f t="shared" si="31"/>
        <v>-3819743.4775964916</v>
      </c>
      <c r="Y297" s="150">
        <f t="shared" si="27"/>
        <v>-113.65916260292474</v>
      </c>
      <c r="Z297" s="128">
        <f t="shared" si="29"/>
        <v>840124.96397469938</v>
      </c>
      <c r="AA297" s="128">
        <f t="shared" si="28"/>
        <v>24.998511142758929</v>
      </c>
    </row>
    <row r="298" spans="1:27" s="113" customFormat="1" ht="15" x14ac:dyDescent="0.2">
      <c r="A298" s="112">
        <v>981</v>
      </c>
      <c r="B298" s="112" t="s">
        <v>298</v>
      </c>
      <c r="C298" s="112">
        <v>5</v>
      </c>
      <c r="D298" s="112">
        <v>2237</v>
      </c>
      <c r="E298" s="112">
        <v>5547833.6534100119</v>
      </c>
      <c r="F298" s="112">
        <v>3742565.3</v>
      </c>
      <c r="G298" s="112">
        <v>619865</v>
      </c>
      <c r="H298" s="112">
        <v>243290.72412499742</v>
      </c>
      <c r="I298" s="112">
        <v>1060822.8268672123</v>
      </c>
      <c r="J298" s="112">
        <v>494952.95535434224</v>
      </c>
      <c r="K298" s="112">
        <v>660369.7707947935</v>
      </c>
      <c r="L298" s="112">
        <v>-529170</v>
      </c>
      <c r="M298" s="112">
        <v>12981.64</v>
      </c>
      <c r="N298" s="112">
        <v>20513.883193165748</v>
      </c>
      <c r="O298" s="112">
        <v>-202381.289872906</v>
      </c>
      <c r="P298" s="130">
        <f t="shared" si="32"/>
        <v>575977.157051594</v>
      </c>
      <c r="Q298" s="130">
        <f t="shared" si="30"/>
        <v>257.47749532927759</v>
      </c>
      <c r="R298" s="112">
        <v>13990671.5</v>
      </c>
      <c r="S298" s="112">
        <v>8153937.5800000001</v>
      </c>
      <c r="T298" s="112">
        <v>364882.35173807642</v>
      </c>
      <c r="U298" s="112">
        <v>4651275.1013396792</v>
      </c>
      <c r="V298" s="112">
        <v>1650734.9916412393</v>
      </c>
      <c r="W298" s="112">
        <v>103676.64</v>
      </c>
      <c r="X298" s="150">
        <f t="shared" si="31"/>
        <v>933835.16471899673</v>
      </c>
      <c r="Y298" s="150">
        <f t="shared" si="27"/>
        <v>417.4497830661586</v>
      </c>
      <c r="Z298" s="128">
        <f t="shared" si="29"/>
        <v>-357858.00766740274</v>
      </c>
      <c r="AA298" s="128">
        <f t="shared" si="28"/>
        <v>-159.97228773688099</v>
      </c>
    </row>
    <row r="299" spans="1:27" s="113" customFormat="1" ht="15" x14ac:dyDescent="0.2">
      <c r="A299" s="112">
        <v>989</v>
      </c>
      <c r="B299" s="112" t="s">
        <v>299</v>
      </c>
      <c r="C299" s="112">
        <v>14</v>
      </c>
      <c r="D299" s="112">
        <v>5406</v>
      </c>
      <c r="E299" s="112">
        <v>13733534.959316503</v>
      </c>
      <c r="F299" s="112">
        <v>8736940.4600000009</v>
      </c>
      <c r="G299" s="112">
        <v>2115816</v>
      </c>
      <c r="H299" s="112">
        <v>1442960.0075253304</v>
      </c>
      <c r="I299" s="112">
        <v>2879798.8735975153</v>
      </c>
      <c r="J299" s="112">
        <v>1132554.4509556792</v>
      </c>
      <c r="K299" s="112">
        <v>-956794.31203668518</v>
      </c>
      <c r="L299" s="112">
        <v>-474048</v>
      </c>
      <c r="M299" s="112">
        <v>612359.59</v>
      </c>
      <c r="N299" s="112">
        <v>47307.850284687302</v>
      </c>
      <c r="O299" s="112">
        <v>-489080.57802991942</v>
      </c>
      <c r="P299" s="130">
        <f t="shared" si="32"/>
        <v>1314279.3829801064</v>
      </c>
      <c r="Q299" s="130">
        <f t="shared" si="30"/>
        <v>243.11494320756685</v>
      </c>
      <c r="R299" s="112">
        <v>42678682.68</v>
      </c>
      <c r="S299" s="112">
        <v>18469420.52</v>
      </c>
      <c r="T299" s="112">
        <v>2164121.3116671289</v>
      </c>
      <c r="U299" s="112">
        <v>16722187.228423882</v>
      </c>
      <c r="V299" s="112">
        <v>3777222.1418359703</v>
      </c>
      <c r="W299" s="112">
        <v>2254127.59</v>
      </c>
      <c r="X299" s="150">
        <f t="shared" si="31"/>
        <v>708396.11192698032</v>
      </c>
      <c r="Y299" s="150">
        <f t="shared" si="27"/>
        <v>131.03886643118392</v>
      </c>
      <c r="Z299" s="128">
        <f t="shared" si="29"/>
        <v>605883.27105312608</v>
      </c>
      <c r="AA299" s="128">
        <f t="shared" si="28"/>
        <v>112.07607677638292</v>
      </c>
    </row>
    <row r="300" spans="1:27" s="113" customFormat="1" ht="15" x14ac:dyDescent="0.2">
      <c r="A300" s="112">
        <v>992</v>
      </c>
      <c r="B300" s="112" t="s">
        <v>300</v>
      </c>
      <c r="C300" s="112">
        <v>13</v>
      </c>
      <c r="D300" s="112">
        <v>18120</v>
      </c>
      <c r="E300" s="112">
        <v>57381445.762452364</v>
      </c>
      <c r="F300" s="112">
        <v>28592028.25</v>
      </c>
      <c r="G300" s="112">
        <v>5648948</v>
      </c>
      <c r="H300" s="112">
        <v>4984797.5337614678</v>
      </c>
      <c r="I300" s="112">
        <v>7127413.1408729665</v>
      </c>
      <c r="J300" s="112">
        <v>2999709.2819272261</v>
      </c>
      <c r="K300" s="112">
        <v>-220009.76574927839</v>
      </c>
      <c r="L300" s="112">
        <v>-837101</v>
      </c>
      <c r="M300" s="112">
        <v>338158.22</v>
      </c>
      <c r="N300" s="112">
        <v>175911.02622212531</v>
      </c>
      <c r="O300" s="112">
        <v>-1639315.5889571107</v>
      </c>
      <c r="P300" s="130">
        <f t="shared" si="32"/>
        <v>-10210906.664374955</v>
      </c>
      <c r="Q300" s="130">
        <f t="shared" si="30"/>
        <v>-563.51582032974363</v>
      </c>
      <c r="R300" s="112">
        <v>140099891.25999999</v>
      </c>
      <c r="S300" s="112">
        <v>64971885.43</v>
      </c>
      <c r="T300" s="112">
        <v>7476095.3324408503</v>
      </c>
      <c r="U300" s="112">
        <v>43171683.03252621</v>
      </c>
      <c r="V300" s="112">
        <v>10004435.821346484</v>
      </c>
      <c r="W300" s="112">
        <v>5150005.22</v>
      </c>
      <c r="X300" s="150">
        <f t="shared" si="31"/>
        <v>-9325786.4236864448</v>
      </c>
      <c r="Y300" s="150">
        <f t="shared" si="27"/>
        <v>-514.66812492750796</v>
      </c>
      <c r="Z300" s="128">
        <f t="shared" si="29"/>
        <v>-885120.24068851024</v>
      </c>
      <c r="AA300" s="128">
        <f t="shared" si="28"/>
        <v>-48.847695402235665</v>
      </c>
    </row>
  </sheetData>
  <pageMargins left="0.7" right="0.7" top="0.75" bottom="0.75" header="0.3" footer="0.3"/>
  <pageSetup paperSize="9" orientation="portrait" r:id="rId1"/>
  <ignoredErrors>
    <ignoredError sqref="P7:P8 X7 P9:P300 Z7" calculatedColumn="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2"/>
  <dimension ref="A1:AH307"/>
  <sheetViews>
    <sheetView zoomScale="70" zoomScaleNormal="70" workbookViewId="0"/>
  </sheetViews>
  <sheetFormatPr defaultColWidth="8.625" defaultRowHeight="12.75" x14ac:dyDescent="0.2"/>
  <cols>
    <col min="1" max="1" width="4.625" style="7" customWidth="1"/>
    <col min="2" max="2" width="19.375" style="7" customWidth="1"/>
    <col min="3" max="3" width="8.375" style="7" bestFit="1" customWidth="1"/>
    <col min="4" max="4" width="6.75" style="7" customWidth="1"/>
    <col min="5" max="5" width="14.125" style="8" customWidth="1"/>
    <col min="6" max="6" width="21.375" style="8" customWidth="1"/>
    <col min="7" max="8" width="26.125" style="8" customWidth="1"/>
    <col min="9" max="9" width="16.125" style="8" customWidth="1"/>
    <col min="10" max="15" width="20.625" style="8" customWidth="1"/>
    <col min="16" max="20" width="24.875" style="8" customWidth="1"/>
    <col min="21" max="24" width="15.5" style="8" customWidth="1"/>
    <col min="25" max="25" width="20.375" style="8" customWidth="1"/>
    <col min="26" max="26" width="13.125" style="9" customWidth="1"/>
    <col min="27" max="27" width="13.875" style="10" customWidth="1"/>
    <col min="28" max="28" width="19" style="10" customWidth="1"/>
    <col min="29" max="29" width="18.5" style="10" customWidth="1"/>
    <col min="30" max="33" width="24.125" style="4" customWidth="1"/>
    <col min="34" max="34" width="24.125" style="11" customWidth="1"/>
    <col min="35" max="16384" width="8.625" style="2"/>
  </cols>
  <sheetData>
    <row r="1" spans="1:34" s="12" customFormat="1" ht="23.25" x14ac:dyDescent="0.35">
      <c r="A1" s="42" t="s">
        <v>367</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
      <c r="AE1" s="4"/>
      <c r="AF1" s="4"/>
      <c r="AG1" s="4"/>
      <c r="AH1" s="11"/>
    </row>
    <row r="2" spans="1:34" s="44" customFormat="1" ht="15.75" x14ac:dyDescent="0.25">
      <c r="A2" s="44" t="s">
        <v>353</v>
      </c>
      <c r="E2" s="45"/>
      <c r="F2" s="45"/>
      <c r="G2" s="45"/>
      <c r="H2" s="45"/>
      <c r="I2" s="45"/>
      <c r="J2" s="45"/>
      <c r="K2" s="45"/>
      <c r="L2" s="45"/>
      <c r="M2" s="45"/>
      <c r="N2" s="45"/>
      <c r="O2" s="45"/>
      <c r="P2" s="45"/>
      <c r="Q2" s="45"/>
      <c r="R2" s="45"/>
      <c r="S2" s="45"/>
      <c r="T2" s="45"/>
      <c r="U2" s="45"/>
      <c r="V2" s="45"/>
      <c r="W2" s="45"/>
      <c r="X2" s="45"/>
      <c r="Y2" s="45"/>
      <c r="Z2" s="46"/>
      <c r="AA2" s="47"/>
      <c r="AB2" s="47"/>
      <c r="AC2" s="47"/>
      <c r="AD2" s="13"/>
      <c r="AE2" s="13"/>
      <c r="AF2" s="13"/>
      <c r="AG2" s="13"/>
      <c r="AH2" s="23"/>
    </row>
    <row r="3" spans="1:34" s="44" customFormat="1" ht="15.75" x14ac:dyDescent="0.25">
      <c r="A3" s="44" t="s">
        <v>338</v>
      </c>
      <c r="E3" s="45"/>
      <c r="F3" s="45"/>
      <c r="G3" s="45"/>
      <c r="H3" s="45"/>
      <c r="I3" s="45"/>
      <c r="J3" s="45"/>
      <c r="K3" s="45"/>
      <c r="L3" s="45"/>
      <c r="M3" s="45"/>
      <c r="N3" s="45"/>
      <c r="O3" s="45"/>
      <c r="P3" s="45"/>
      <c r="Q3" s="45"/>
      <c r="R3" s="45"/>
      <c r="S3" s="45"/>
      <c r="T3" s="45"/>
      <c r="U3" s="45"/>
      <c r="V3" s="45"/>
      <c r="W3" s="45"/>
      <c r="X3" s="45"/>
      <c r="Y3" s="45"/>
      <c r="Z3" s="46"/>
      <c r="AA3" s="47"/>
      <c r="AB3" s="47"/>
      <c r="AC3" s="47"/>
      <c r="AD3" s="13"/>
      <c r="AE3" s="13"/>
      <c r="AF3" s="13"/>
      <c r="AG3" s="13"/>
      <c r="AH3" s="23"/>
    </row>
    <row r="4" spans="1:34" s="44" customFormat="1" ht="15.75" x14ac:dyDescent="0.25">
      <c r="A4" s="44" t="s">
        <v>389</v>
      </c>
      <c r="E4" s="45"/>
      <c r="F4" s="45"/>
      <c r="G4" s="45"/>
      <c r="H4" s="45"/>
      <c r="I4" s="45"/>
      <c r="J4" s="45"/>
      <c r="K4" s="45"/>
      <c r="L4" s="45"/>
      <c r="M4" s="45"/>
      <c r="N4" s="45"/>
      <c r="O4" s="45"/>
      <c r="P4" s="45"/>
      <c r="Q4" s="45"/>
      <c r="R4" s="45"/>
      <c r="S4" s="45"/>
      <c r="T4" s="45"/>
      <c r="U4" s="45"/>
      <c r="V4" s="45"/>
      <c r="W4" s="45"/>
      <c r="X4" s="45"/>
      <c r="Y4" s="45"/>
      <c r="Z4" s="46"/>
      <c r="AA4" s="47"/>
      <c r="AB4" s="47"/>
      <c r="AC4" s="47"/>
      <c r="AD4" s="13"/>
      <c r="AE4" s="13"/>
      <c r="AF4" s="13"/>
      <c r="AG4" s="13"/>
      <c r="AH4" s="23"/>
    </row>
    <row r="5" spans="1:34" s="44" customFormat="1" ht="15.75" x14ac:dyDescent="0.25">
      <c r="A5" s="44" t="s">
        <v>354</v>
      </c>
      <c r="E5" s="45"/>
      <c r="F5" s="45"/>
      <c r="G5" s="45"/>
      <c r="H5" s="45"/>
      <c r="I5" s="45"/>
      <c r="J5" s="45"/>
      <c r="K5" s="45"/>
      <c r="L5" s="45"/>
      <c r="M5" s="45"/>
      <c r="N5" s="45"/>
      <c r="O5" s="45"/>
      <c r="P5" s="45"/>
      <c r="Q5" s="45"/>
      <c r="R5" s="45"/>
      <c r="S5" s="45"/>
      <c r="T5" s="45"/>
      <c r="U5" s="45"/>
      <c r="V5" s="45"/>
      <c r="W5" s="45"/>
      <c r="X5" s="45"/>
      <c r="Y5" s="45"/>
      <c r="Z5" s="46"/>
      <c r="AA5" s="47"/>
      <c r="AB5" s="47"/>
      <c r="AC5" s="47"/>
      <c r="AD5" s="13"/>
      <c r="AE5" s="13"/>
      <c r="AF5" s="13"/>
      <c r="AG5" s="13"/>
      <c r="AH5" s="23"/>
    </row>
    <row r="6" spans="1:34" s="44" customFormat="1" ht="15.75" x14ac:dyDescent="0.25">
      <c r="A6" s="48" t="s">
        <v>427</v>
      </c>
      <c r="E6" s="45"/>
      <c r="F6" s="45"/>
      <c r="G6" s="45"/>
      <c r="H6" s="45"/>
      <c r="I6" s="45"/>
      <c r="J6" s="45"/>
      <c r="K6" s="45"/>
      <c r="L6" s="45"/>
      <c r="M6" s="45"/>
      <c r="N6" s="45"/>
      <c r="O6" s="45"/>
      <c r="P6" s="45"/>
      <c r="Q6" s="45"/>
      <c r="R6" s="45"/>
      <c r="S6" s="45"/>
      <c r="T6" s="45"/>
      <c r="U6" s="45"/>
      <c r="V6" s="45"/>
      <c r="W6" s="45"/>
      <c r="X6" s="45"/>
      <c r="Y6" s="45"/>
      <c r="Z6" s="46"/>
      <c r="AA6" s="47"/>
      <c r="AB6" s="47"/>
      <c r="AC6" s="47"/>
      <c r="AD6" s="13"/>
      <c r="AE6" s="13"/>
      <c r="AF6" s="13"/>
      <c r="AG6" s="13"/>
      <c r="AH6" s="23"/>
    </row>
    <row r="7" spans="1:34" s="19" customFormat="1" ht="15.75" x14ac:dyDescent="0.25">
      <c r="A7" s="133"/>
      <c r="E7" s="20"/>
      <c r="F7" s="20"/>
      <c r="G7" s="20"/>
      <c r="H7" s="20"/>
      <c r="I7" s="20"/>
      <c r="J7" s="20"/>
      <c r="K7" s="20"/>
      <c r="L7" s="20"/>
      <c r="M7" s="20"/>
      <c r="N7" s="20"/>
      <c r="O7" s="20"/>
      <c r="P7" s="20"/>
      <c r="Q7" s="20"/>
      <c r="R7" s="20"/>
      <c r="S7" s="20"/>
      <c r="T7" s="20"/>
      <c r="U7" s="20"/>
      <c r="V7" s="20"/>
      <c r="W7" s="20"/>
      <c r="X7" s="20"/>
      <c r="Y7" s="20"/>
      <c r="Z7" s="21"/>
      <c r="AA7" s="22">
        <v>12.64</v>
      </c>
      <c r="AB7" s="22"/>
      <c r="AC7" s="22"/>
      <c r="AD7" s="18"/>
      <c r="AE7" s="18"/>
      <c r="AF7" s="18"/>
      <c r="AG7" s="18"/>
      <c r="AH7" s="23"/>
    </row>
    <row r="8" spans="1:34" s="12" customFormat="1" ht="18" x14ac:dyDescent="0.25">
      <c r="A8" s="54"/>
      <c r="B8" s="55"/>
      <c r="C8" s="55"/>
      <c r="D8" s="55"/>
      <c r="E8" s="56"/>
      <c r="F8" s="56"/>
      <c r="G8" s="56"/>
      <c r="H8" s="56"/>
      <c r="I8" s="75" t="s">
        <v>366</v>
      </c>
      <c r="J8" s="76"/>
      <c r="K8" s="76"/>
      <c r="L8" s="76"/>
      <c r="M8" s="76"/>
      <c r="N8" s="76"/>
      <c r="O8" s="77"/>
      <c r="P8" s="143" t="s">
        <v>390</v>
      </c>
      <c r="Q8" s="76"/>
      <c r="R8" s="76"/>
      <c r="S8" s="76"/>
      <c r="T8" s="76"/>
      <c r="U8" s="87" t="s">
        <v>345</v>
      </c>
      <c r="V8" s="88"/>
      <c r="W8" s="88"/>
      <c r="X8" s="88"/>
      <c r="Y8" s="89"/>
      <c r="Z8" s="75" t="s">
        <v>337</v>
      </c>
      <c r="AA8" s="96"/>
      <c r="AB8" s="96"/>
      <c r="AC8" s="96"/>
      <c r="AD8" s="97"/>
      <c r="AE8" s="98"/>
      <c r="AF8" s="98"/>
      <c r="AG8" s="98"/>
      <c r="AH8" s="99"/>
    </row>
    <row r="9" spans="1:34" s="14" customFormat="1" ht="63" x14ac:dyDescent="0.2">
      <c r="A9" s="51" t="s">
        <v>6</v>
      </c>
      <c r="B9" s="51" t="s">
        <v>343</v>
      </c>
      <c r="C9" s="51" t="s">
        <v>341</v>
      </c>
      <c r="D9" s="51" t="s">
        <v>342</v>
      </c>
      <c r="E9" s="52" t="s">
        <v>387</v>
      </c>
      <c r="F9" s="17" t="s">
        <v>344</v>
      </c>
      <c r="G9" s="52" t="s">
        <v>326</v>
      </c>
      <c r="H9" s="52" t="s">
        <v>327</v>
      </c>
      <c r="I9" s="145" t="s">
        <v>373</v>
      </c>
      <c r="J9" s="142" t="s">
        <v>374</v>
      </c>
      <c r="K9" s="142" t="s">
        <v>375</v>
      </c>
      <c r="L9" s="142" t="s">
        <v>376</v>
      </c>
      <c r="M9" s="142" t="s">
        <v>377</v>
      </c>
      <c r="N9" s="52" t="s">
        <v>328</v>
      </c>
      <c r="O9" s="78" t="s">
        <v>329</v>
      </c>
      <c r="P9" s="142" t="s">
        <v>368</v>
      </c>
      <c r="Q9" s="142" t="s">
        <v>369</v>
      </c>
      <c r="R9" s="142" t="s">
        <v>370</v>
      </c>
      <c r="S9" s="142" t="s">
        <v>371</v>
      </c>
      <c r="T9" s="142" t="s">
        <v>372</v>
      </c>
      <c r="U9" s="90" t="s">
        <v>320</v>
      </c>
      <c r="V9" s="50" t="s">
        <v>321</v>
      </c>
      <c r="W9" s="50" t="s">
        <v>322</v>
      </c>
      <c r="X9" s="50" t="s">
        <v>323</v>
      </c>
      <c r="Y9" s="91" t="s">
        <v>324</v>
      </c>
      <c r="Z9" s="17" t="s">
        <v>330</v>
      </c>
      <c r="AA9" s="53" t="s">
        <v>331</v>
      </c>
      <c r="AB9" s="53" t="s">
        <v>339</v>
      </c>
      <c r="AC9" s="53" t="s">
        <v>340</v>
      </c>
      <c r="AD9" s="51" t="s">
        <v>333</v>
      </c>
      <c r="AE9" s="51" t="s">
        <v>332</v>
      </c>
      <c r="AF9" s="51" t="s">
        <v>334</v>
      </c>
      <c r="AG9" s="51" t="s">
        <v>335</v>
      </c>
      <c r="AH9" s="100" t="s">
        <v>336</v>
      </c>
    </row>
    <row r="10" spans="1:34" ht="15.75" x14ac:dyDescent="0.25">
      <c r="A10" s="24"/>
      <c r="B10" s="25"/>
      <c r="C10" s="24"/>
      <c r="D10" s="24"/>
      <c r="E10" s="26" t="s">
        <v>2</v>
      </c>
      <c r="F10" s="60">
        <f t="shared" ref="F10:H10" si="0">MAX(F15:F307)</f>
        <v>2004.4854123795103</v>
      </c>
      <c r="G10" s="27">
        <f t="shared" si="0"/>
        <v>1640.1154246637166</v>
      </c>
      <c r="H10" s="57">
        <f t="shared" si="0"/>
        <v>499.65110440573835</v>
      </c>
      <c r="I10" s="60">
        <f t="shared" ref="I10:M10" si="1">MAX(I15:I307)</f>
        <v>594.73724445034065</v>
      </c>
      <c r="J10" s="27">
        <f t="shared" si="1"/>
        <v>576.075027970674</v>
      </c>
      <c r="K10" s="27">
        <f t="shared" si="1"/>
        <v>558.59489235010608</v>
      </c>
      <c r="L10" s="27">
        <f t="shared" si="1"/>
        <v>541.42620371933151</v>
      </c>
      <c r="M10" s="27">
        <f t="shared" si="1"/>
        <v>524.96355654993783</v>
      </c>
      <c r="N10" s="57">
        <f t="shared" ref="N10:O10" si="2">MAX(N15:N307)</f>
        <v>1938.8656273835929</v>
      </c>
      <c r="O10" s="79">
        <f t="shared" si="2"/>
        <v>54.380215004082629</v>
      </c>
      <c r="P10" s="92">
        <f t="shared" ref="P10:T10" si="3">MAX(P15:P307)</f>
        <v>51030986.502325051</v>
      </c>
      <c r="Q10" s="92">
        <f t="shared" si="3"/>
        <v>45333897.028711274</v>
      </c>
      <c r="R10" s="92">
        <f t="shared" si="3"/>
        <v>39997666.107278034</v>
      </c>
      <c r="S10" s="92">
        <f t="shared" si="3"/>
        <v>34756511.854206972</v>
      </c>
      <c r="T10" s="92">
        <f t="shared" si="3"/>
        <v>29730893.702217493</v>
      </c>
      <c r="U10" s="60">
        <f>MAX(U15:U307)</f>
        <v>4.1539029044853635</v>
      </c>
      <c r="V10" s="27">
        <f>MAX(V15:V307)</f>
        <v>15.491686424818639</v>
      </c>
      <c r="W10" s="27">
        <f>MAX(W15:W307)</f>
        <v>28.011550804250732</v>
      </c>
      <c r="X10" s="27">
        <f>MAX(X15:X307)</f>
        <v>40.842862173476249</v>
      </c>
      <c r="Y10" s="92">
        <f>MAX(Y15:Y307)</f>
        <v>54.380215004082572</v>
      </c>
      <c r="Z10" s="101">
        <f t="shared" ref="Z10:AH10" si="4">MAX(Z15:Z307)</f>
        <v>23.5</v>
      </c>
      <c r="AA10" s="28">
        <f t="shared" si="4"/>
        <v>10.86</v>
      </c>
      <c r="AB10" s="28">
        <f t="shared" si="4"/>
        <v>-12.64</v>
      </c>
      <c r="AC10" s="27">
        <f t="shared" si="4"/>
        <v>421.86038674914448</v>
      </c>
      <c r="AD10" s="29">
        <f t="shared" si="4"/>
        <v>-9.8466294417812131E-3</v>
      </c>
      <c r="AE10" s="29">
        <f t="shared" si="4"/>
        <v>0.11476592769319252</v>
      </c>
      <c r="AF10" s="29">
        <f t="shared" si="4"/>
        <v>0.25304002621619842</v>
      </c>
      <c r="AG10" s="29">
        <f t="shared" si="4"/>
        <v>0.3888504681242802</v>
      </c>
      <c r="AH10" s="102">
        <f t="shared" si="4"/>
        <v>0.5190758706075288</v>
      </c>
    </row>
    <row r="11" spans="1:34" ht="15.75" x14ac:dyDescent="0.25">
      <c r="A11" s="24"/>
      <c r="B11" s="25"/>
      <c r="C11" s="24"/>
      <c r="D11" s="24"/>
      <c r="E11" s="26" t="s">
        <v>3</v>
      </c>
      <c r="F11" s="60">
        <f t="shared" ref="F11:G11" si="5">MIN(F15:F307)</f>
        <v>-2127.3547290274914</v>
      </c>
      <c r="G11" s="27">
        <f t="shared" si="5"/>
        <v>-2318.2833583565248</v>
      </c>
      <c r="H11" s="57">
        <f t="shared" ref="H11:I11" si="6">MIN(H15:H307)</f>
        <v>-590.58334154585532</v>
      </c>
      <c r="I11" s="60">
        <f t="shared" si="6"/>
        <v>-495.49720150125302</v>
      </c>
      <c r="J11" s="27">
        <f t="shared" ref="J11:M11" si="7">MIN(J15:J307)</f>
        <v>-484.15941798091973</v>
      </c>
      <c r="K11" s="27">
        <f t="shared" si="7"/>
        <v>-471.63955360148765</v>
      </c>
      <c r="L11" s="27">
        <f t="shared" si="7"/>
        <v>-458.8082422322621</v>
      </c>
      <c r="M11" s="27">
        <f t="shared" si="7"/>
        <v>-445.27088940165578</v>
      </c>
      <c r="N11" s="57">
        <f t="shared" ref="N11:O11" si="8">MIN(N15:N307)</f>
        <v>-2192.974514023409</v>
      </c>
      <c r="O11" s="79">
        <f t="shared" si="8"/>
        <v>-65.619784995917598</v>
      </c>
      <c r="P11" s="92">
        <f t="shared" ref="P11:T11" si="9">MIN(P15:P307)</f>
        <v>-35644384.028388299</v>
      </c>
      <c r="Q11" s="92">
        <f t="shared" si="9"/>
        <v>-28115778.312948432</v>
      </c>
      <c r="R11" s="92">
        <f t="shared" si="9"/>
        <v>-19802237.808802899</v>
      </c>
      <c r="S11" s="92">
        <f t="shared" si="9"/>
        <v>-11281887.782918826</v>
      </c>
      <c r="T11" s="92">
        <f t="shared" si="9"/>
        <v>-8564834.9935745616</v>
      </c>
      <c r="U11" s="60">
        <f>MIN(U15:U307)</f>
        <v>4.1539029044853351</v>
      </c>
      <c r="V11" s="27">
        <f>MIN(V15:V307)</f>
        <v>-14.508313575181376</v>
      </c>
      <c r="W11" s="27">
        <f>MIN(W15:W307)</f>
        <v>-31.988449195749297</v>
      </c>
      <c r="X11" s="27">
        <f>MIN(X15:X307)</f>
        <v>-49.157137826523808</v>
      </c>
      <c r="Y11" s="92">
        <f>MIN(Y15:Y307)</f>
        <v>-65.619784995917485</v>
      </c>
      <c r="Z11" s="101">
        <f t="shared" ref="Z11:AH11" si="10">MIN(Z15:Z307)</f>
        <v>17</v>
      </c>
      <c r="AA11" s="28">
        <f t="shared" si="10"/>
        <v>4.3599999999999994</v>
      </c>
      <c r="AB11" s="28">
        <f t="shared" si="10"/>
        <v>-12.64</v>
      </c>
      <c r="AC11" s="27">
        <f t="shared" si="10"/>
        <v>113.07874243168371</v>
      </c>
      <c r="AD11" s="29">
        <f t="shared" si="10"/>
        <v>-3.6734604711357727E-2</v>
      </c>
      <c r="AE11" s="29">
        <f t="shared" si="10"/>
        <v>-0.13699910426734624</v>
      </c>
      <c r="AF11" s="29">
        <f t="shared" si="10"/>
        <v>-0.24771721193462912</v>
      </c>
      <c r="AG11" s="29">
        <f t="shared" si="10"/>
        <v>-0.36118956839435451</v>
      </c>
      <c r="AH11" s="102">
        <f t="shared" si="10"/>
        <v>-0.48090572847444107</v>
      </c>
    </row>
    <row r="12" spans="1:34" ht="15.75" x14ac:dyDescent="0.25">
      <c r="A12" s="24"/>
      <c r="B12" s="25"/>
      <c r="C12" s="24"/>
      <c r="D12" s="24"/>
      <c r="E12" s="26" t="s">
        <v>4</v>
      </c>
      <c r="F12" s="60">
        <f t="shared" ref="F12:G12" si="11">F10-F11</f>
        <v>4131.8401414070013</v>
      </c>
      <c r="G12" s="27">
        <f t="shared" si="11"/>
        <v>3958.3987830202414</v>
      </c>
      <c r="H12" s="57">
        <f>H10-H11</f>
        <v>1090.2344459515937</v>
      </c>
      <c r="I12" s="60">
        <f>I10-I11</f>
        <v>1090.2344459515937</v>
      </c>
      <c r="J12" s="27">
        <f t="shared" ref="J12:M12" si="12">J10-J11</f>
        <v>1060.2344459515937</v>
      </c>
      <c r="K12" s="27">
        <f t="shared" si="12"/>
        <v>1030.2344459515937</v>
      </c>
      <c r="L12" s="27">
        <f t="shared" si="12"/>
        <v>1000.2344459515937</v>
      </c>
      <c r="M12" s="27">
        <f t="shared" si="12"/>
        <v>970.23444595159367</v>
      </c>
      <c r="N12" s="57">
        <f t="shared" ref="N12" si="13">N10-N11</f>
        <v>4131.8401414070022</v>
      </c>
      <c r="O12" s="79">
        <f t="shared" ref="O12" si="14">O10-O11</f>
        <v>120.00000000000023</v>
      </c>
      <c r="P12" s="92">
        <f t="shared" ref="P12:T12" si="15">P10-P11</f>
        <v>86675370.53071335</v>
      </c>
      <c r="Q12" s="92">
        <f t="shared" si="15"/>
        <v>73449675.34165971</v>
      </c>
      <c r="R12" s="92">
        <f t="shared" si="15"/>
        <v>59799903.916080937</v>
      </c>
      <c r="S12" s="92">
        <f t="shared" si="15"/>
        <v>46038399.637125798</v>
      </c>
      <c r="T12" s="92">
        <f t="shared" si="15"/>
        <v>38295728.695792057</v>
      </c>
      <c r="U12" s="60">
        <f>U10-U11</f>
        <v>2.8421709430404007E-14</v>
      </c>
      <c r="V12" s="27">
        <f>V10-V11</f>
        <v>30.000000000000014</v>
      </c>
      <c r="W12" s="27">
        <f>W10-W11</f>
        <v>60.000000000000028</v>
      </c>
      <c r="X12" s="27">
        <f>X10-X11</f>
        <v>90.000000000000057</v>
      </c>
      <c r="Y12" s="92">
        <f>Y10-Y11</f>
        <v>120.00000000000006</v>
      </c>
      <c r="Z12" s="101">
        <f t="shared" ref="Z12:AC12" si="16">Z10-Z11</f>
        <v>6.5</v>
      </c>
      <c r="AA12" s="28">
        <f t="shared" si="16"/>
        <v>6.5</v>
      </c>
      <c r="AB12" s="28">
        <f t="shared" si="16"/>
        <v>0</v>
      </c>
      <c r="AC12" s="27">
        <f t="shared" si="16"/>
        <v>308.78164431746075</v>
      </c>
      <c r="AD12" s="29">
        <f t="shared" ref="AD12:AH12" si="17">AD10-AD11</f>
        <v>2.6887975269576515E-2</v>
      </c>
      <c r="AE12" s="29">
        <f t="shared" si="17"/>
        <v>0.25176503196053879</v>
      </c>
      <c r="AF12" s="29">
        <f t="shared" si="17"/>
        <v>0.50075723815082751</v>
      </c>
      <c r="AG12" s="29">
        <f t="shared" si="17"/>
        <v>0.75004003651863471</v>
      </c>
      <c r="AH12" s="102">
        <f t="shared" si="17"/>
        <v>0.99998159908196982</v>
      </c>
    </row>
    <row r="13" spans="1:34" ht="15.75" x14ac:dyDescent="0.25">
      <c r="A13" s="24"/>
      <c r="B13" s="25"/>
      <c r="C13" s="24"/>
      <c r="D13" s="24"/>
      <c r="E13" s="26" t="s">
        <v>5</v>
      </c>
      <c r="F13" s="60">
        <f>MEDIAN(F15:F307)</f>
        <v>78.021729181401142</v>
      </c>
      <c r="G13" s="27">
        <f>MEDIAN(G15:G307)</f>
        <v>74.072592854938847</v>
      </c>
      <c r="H13" s="57">
        <f>MEDIAN(H15:H307)</f>
        <v>-4.4122041126602483</v>
      </c>
      <c r="I13" s="60">
        <f>MEDIAN(I15:I307)</f>
        <v>8.5661070171455975</v>
      </c>
      <c r="J13" s="27">
        <f t="shared" ref="J13:M13" si="18">MEDIAN(J15:J307)</f>
        <v>0.49168642481863489</v>
      </c>
      <c r="K13" s="27">
        <f t="shared" si="18"/>
        <v>-1.988449195749274</v>
      </c>
      <c r="L13" s="27">
        <f t="shared" si="18"/>
        <v>-4.1571378265237735</v>
      </c>
      <c r="M13" s="27">
        <f t="shared" si="18"/>
        <v>-5.6197849959174446</v>
      </c>
      <c r="N13" s="57">
        <f t="shared" ref="N13:O13" si="19">MEDIAN(N15:N307)</f>
        <v>64.433815741627498</v>
      </c>
      <c r="O13" s="79">
        <f t="shared" si="19"/>
        <v>-10.031989108577704</v>
      </c>
      <c r="P13" s="92">
        <f t="shared" ref="P13:T13" si="20">MEDIAN(P15:P307)</f>
        <v>51024.277082536195</v>
      </c>
      <c r="Q13" s="92">
        <f t="shared" si="20"/>
        <v>7736.6858945212198</v>
      </c>
      <c r="R13" s="92">
        <f t="shared" si="20"/>
        <v>-12620.687045420642</v>
      </c>
      <c r="S13" s="92">
        <f t="shared" si="20"/>
        <v>-32213.66101773272</v>
      </c>
      <c r="T13" s="92">
        <f t="shared" si="20"/>
        <v>-36551.081613447059</v>
      </c>
      <c r="U13" s="60">
        <f>MEDIAN(U15:U307)</f>
        <v>4.1539029044853493</v>
      </c>
      <c r="V13" s="27">
        <f>MEDIAN(V15:V307)</f>
        <v>-3.9205176878416133</v>
      </c>
      <c r="W13" s="27">
        <f>MEDIAN(W15:W307)</f>
        <v>-6.4006533084095221</v>
      </c>
      <c r="X13" s="27">
        <f>MEDIAN(X15:X307)</f>
        <v>-8.5693419391840209</v>
      </c>
      <c r="Y13" s="92">
        <f>MEDIAN(Y15:Y307)</f>
        <v>-10.031989108577694</v>
      </c>
      <c r="Z13" s="101">
        <f t="shared" ref="Z13:AH13" si="21">MEDIAN(Z15:Z307)</f>
        <v>21.25</v>
      </c>
      <c r="AA13" s="28">
        <f t="shared" si="21"/>
        <v>8.61</v>
      </c>
      <c r="AB13" s="28">
        <f t="shared" si="21"/>
        <v>-12.64</v>
      </c>
      <c r="AC13" s="27">
        <f t="shared" si="21"/>
        <v>163.70295570877784</v>
      </c>
      <c r="AD13" s="29">
        <f t="shared" si="21"/>
        <v>-2.5374635946555577E-2</v>
      </c>
      <c r="AE13" s="29">
        <f t="shared" si="21"/>
        <v>2.1750516414645205E-2</v>
      </c>
      <c r="AF13" s="29">
        <f t="shared" si="21"/>
        <v>3.5509982592543461E-2</v>
      </c>
      <c r="AG13" s="29">
        <f t="shared" si="21"/>
        <v>4.7541581839806141E-2</v>
      </c>
      <c r="AH13" s="102">
        <f t="shared" si="21"/>
        <v>5.565615593429156E-2</v>
      </c>
    </row>
    <row r="14" spans="1:34" s="40" customFormat="1" ht="15.75" x14ac:dyDescent="0.25">
      <c r="A14" s="49"/>
      <c r="B14" s="34" t="s">
        <v>7</v>
      </c>
      <c r="C14" s="34"/>
      <c r="D14" s="34"/>
      <c r="E14" s="35">
        <f>SUM(E15:E307)</f>
        <v>5533611</v>
      </c>
      <c r="F14" s="61">
        <v>96.294839262777856</v>
      </c>
      <c r="G14" s="36">
        <v>100.44874216726321</v>
      </c>
      <c r="H14" s="59">
        <f>G14-F14</f>
        <v>4.1539029044853493</v>
      </c>
      <c r="I14" s="80">
        <v>2.0143748928012843E-13</v>
      </c>
      <c r="J14" s="41">
        <v>-0.49168642481863489</v>
      </c>
      <c r="K14" s="41">
        <v>1.988449195749274</v>
      </c>
      <c r="L14" s="41">
        <v>4.1571378265237735</v>
      </c>
      <c r="M14" s="41">
        <v>5.6197849959174446</v>
      </c>
      <c r="N14" s="58">
        <v>100.44874216726325</v>
      </c>
      <c r="O14" s="81">
        <v>4.1539029044853919</v>
      </c>
      <c r="P14" s="93"/>
      <c r="Q14" s="93"/>
      <c r="R14" s="93"/>
      <c r="S14" s="93"/>
      <c r="T14" s="93"/>
      <c r="U14" s="61">
        <v>4.1539029044851645</v>
      </c>
      <c r="V14" s="36">
        <v>4.1539029044852214</v>
      </c>
      <c r="W14" s="36">
        <v>4.1539029044851645</v>
      </c>
      <c r="X14" s="36">
        <v>4.1539029044852498</v>
      </c>
      <c r="Y14" s="93">
        <v>4.1539029044851929</v>
      </c>
      <c r="Z14" s="103">
        <v>20.0211907796504</v>
      </c>
      <c r="AA14" s="38">
        <v>7.39</v>
      </c>
      <c r="AB14" s="37">
        <v>-12.64</v>
      </c>
      <c r="AC14" s="36">
        <v>193.1592595821482</v>
      </c>
      <c r="AD14" s="39">
        <f t="shared" ref="AD14:AD77" si="22">-U14/$AC14</f>
        <v>-2.1505067442643421E-2</v>
      </c>
      <c r="AE14" s="39">
        <f t="shared" ref="AE14:AE77" si="23">-V14/$AC14</f>
        <v>-2.1505067442643716E-2</v>
      </c>
      <c r="AF14" s="39">
        <f t="shared" ref="AF14:AF77" si="24">-W14/$AC14</f>
        <v>-2.1505067442643421E-2</v>
      </c>
      <c r="AG14" s="39">
        <f t="shared" ref="AG14:AG77" si="25">-X14/$AC14</f>
        <v>-2.1505067442643862E-2</v>
      </c>
      <c r="AH14" s="104">
        <f t="shared" ref="AH14:AH77" si="26">-Y14/$AC14</f>
        <v>-2.150506744264357E-2</v>
      </c>
    </row>
    <row r="15" spans="1:34" ht="15.75" x14ac:dyDescent="0.25">
      <c r="A15" s="24">
        <v>5</v>
      </c>
      <c r="B15" s="25" t="s">
        <v>8</v>
      </c>
      <c r="C15" s="24">
        <v>14</v>
      </c>
      <c r="D15" s="24">
        <v>24</v>
      </c>
      <c r="E15" s="30">
        <f>'Tasapainon muutos, pl. tasaus'!D8</f>
        <v>9183</v>
      </c>
      <c r="F15" s="62">
        <v>37.624398483876817</v>
      </c>
      <c r="G15" s="31">
        <v>43.372050470777111</v>
      </c>
      <c r="H15" s="59">
        <f>G15-F15</f>
        <v>5.7476519869002942</v>
      </c>
      <c r="I15" s="62">
        <f>H15*(-1)+$H$14</f>
        <v>-1.593749082414945</v>
      </c>
      <c r="J15" s="31">
        <f>IF($H15&lt;-15,-$H15-15,IF($H15&gt;15,15-$H15,0))-$J$14</f>
        <v>0.49168642481863489</v>
      </c>
      <c r="K15" s="31">
        <f>IF($H15&lt;-30,-$H15-30,IF($H15&gt;30,30-$H15,0))-$K$14</f>
        <v>-1.988449195749274</v>
      </c>
      <c r="L15" s="31">
        <f>IF($H15&lt;-45,-$H15-45,IF($H15&gt;45,45-$H15,0))-$L$14</f>
        <v>-4.1571378265237735</v>
      </c>
      <c r="M15" s="31">
        <f t="shared" ref="M15:M78" si="27">IF($H15&lt;-60,-$H15-60,IF($H15&gt;60,60-$H15,0))-$M$14</f>
        <v>-5.6197849959174446</v>
      </c>
      <c r="N15" s="59">
        <f>G15+M15</f>
        <v>37.752265474859669</v>
      </c>
      <c r="O15" s="82">
        <f>N15-F15</f>
        <v>0.12786699098285226</v>
      </c>
      <c r="P15" s="31">
        <f>Taulukko5[[#This Row],[Tasaus 2023, €/asukas]]*Taulukko5[[#This Row],[Asukasluku 31.12.2022]]</f>
        <v>-14635.39782381644</v>
      </c>
      <c r="Q15" s="31">
        <f>Taulukko5[[#This Row],[Tasaus 2024, €/asukas]]*Taulukko5[[#This Row],[Asukasluku 31.12.2022]]</f>
        <v>4515.1564391095244</v>
      </c>
      <c r="R15" s="31">
        <f>Taulukko5[[#This Row],[Tasaus 2025, €/asukas]]*Taulukko5[[#This Row],[Asukasluku 31.12.2022]]</f>
        <v>-18259.928964565584</v>
      </c>
      <c r="S15" s="31">
        <f>Taulukko5[[#This Row],[Tasaus 2026, €/asukas]]*Taulukko5[[#This Row],[Asukasluku 31.12.2022]]</f>
        <v>-38174.996660967809</v>
      </c>
      <c r="T15" s="31">
        <f>Taulukko5[[#This Row],[Tasaus 2027, €/asukas]]*Taulukko5[[#This Row],[Asukasluku 31.12.2022]]</f>
        <v>-51606.485617509898</v>
      </c>
      <c r="U15" s="62">
        <f t="shared" ref="U15:U78" si="28">$H15+I15</f>
        <v>4.1539029044853493</v>
      </c>
      <c r="V15" s="31">
        <f t="shared" ref="V15:V78" si="29">$H15+J15</f>
        <v>6.2393384117189292</v>
      </c>
      <c r="W15" s="31">
        <f t="shared" ref="W15:W78" si="30">$H15+K15</f>
        <v>3.7592027911510204</v>
      </c>
      <c r="X15" s="31">
        <f t="shared" ref="X15:X78" si="31">$H15+L15</f>
        <v>1.5905141603765207</v>
      </c>
      <c r="Y15" s="94">
        <f t="shared" ref="Y15:Y78" si="32">$H15+M15</f>
        <v>0.12786699098284959</v>
      </c>
      <c r="Z15" s="105">
        <v>21.75</v>
      </c>
      <c r="AA15" s="33">
        <f>Z15-$AA$7</f>
        <v>9.11</v>
      </c>
      <c r="AB15" s="32">
        <f t="shared" ref="AB15:AB77" si="33">AA15-Z15</f>
        <v>-12.64</v>
      </c>
      <c r="AC15" s="31">
        <v>141.09214826026712</v>
      </c>
      <c r="AD15" s="15">
        <f t="shared" si="22"/>
        <v>-2.9441063558142216E-2</v>
      </c>
      <c r="AE15" s="15">
        <f t="shared" si="23"/>
        <v>-4.4221726642147852E-2</v>
      </c>
      <c r="AF15" s="15">
        <f t="shared" si="24"/>
        <v>-2.6643600210952682E-2</v>
      </c>
      <c r="AG15" s="15">
        <f t="shared" si="25"/>
        <v>-1.1272875067736313E-2</v>
      </c>
      <c r="AH15" s="106">
        <f t="shared" si="26"/>
        <v>-9.0626581676946615E-4</v>
      </c>
    </row>
    <row r="16" spans="1:34" ht="15.75" x14ac:dyDescent="0.25">
      <c r="A16" s="24">
        <v>9</v>
      </c>
      <c r="B16" s="25" t="s">
        <v>9</v>
      </c>
      <c r="C16" s="24">
        <v>17</v>
      </c>
      <c r="D16" s="24">
        <v>25</v>
      </c>
      <c r="E16" s="30">
        <f>'Tasapainon muutos, pl. tasaus'!D9</f>
        <v>2447</v>
      </c>
      <c r="F16" s="62">
        <v>596.37137521844488</v>
      </c>
      <c r="G16" s="31">
        <v>563.09104395756844</v>
      </c>
      <c r="H16" s="59">
        <f t="shared" ref="H16:H79" si="34">G16-F16</f>
        <v>-33.280331260876437</v>
      </c>
      <c r="I16" s="62">
        <f t="shared" ref="I16:I78" si="35">H16*(-1)+$H$14</f>
        <v>37.434234165361786</v>
      </c>
      <c r="J16" s="31">
        <f t="shared" ref="J16:J78" si="36">IF($H16&lt;-15,-$H16-15,IF($H16&gt;15,15-$H16,0))-$J$14</f>
        <v>18.772017685695072</v>
      </c>
      <c r="K16" s="31">
        <f t="shared" ref="K16:K78" si="37">IF($H16&lt;-30,-$H16-30,IF($H16&gt;30,30-$H16,0))-$K$14</f>
        <v>1.2918820651271632</v>
      </c>
      <c r="L16" s="31">
        <f t="shared" ref="L16:L78" si="38">IF($H16&lt;-45,-$H16-45,IF($H16&gt;45,45-$H16,0))-$L$14</f>
        <v>-4.1571378265237735</v>
      </c>
      <c r="M16" s="31">
        <f t="shared" si="27"/>
        <v>-5.6197849959174446</v>
      </c>
      <c r="N16" s="59">
        <f>G16+M16</f>
        <v>557.47125896165096</v>
      </c>
      <c r="O16" s="82">
        <f>N16-F16</f>
        <v>-38.900116256793922</v>
      </c>
      <c r="P16" s="31">
        <f>Taulukko5[[#This Row],[Tasaus 2023, €/asukas]]*Taulukko5[[#This Row],[Asukasluku 31.12.2022]]</f>
        <v>91601.571002640296</v>
      </c>
      <c r="Q16" s="31">
        <f>Taulukko5[[#This Row],[Tasaus 2024, €/asukas]]*Taulukko5[[#This Row],[Asukasluku 31.12.2022]]</f>
        <v>45935.127276895844</v>
      </c>
      <c r="R16" s="31">
        <f>Taulukko5[[#This Row],[Tasaus 2025, €/asukas]]*Taulukko5[[#This Row],[Asukasluku 31.12.2022]]</f>
        <v>3161.2354133661684</v>
      </c>
      <c r="S16" s="31">
        <f>Taulukko5[[#This Row],[Tasaus 2026, €/asukas]]*Taulukko5[[#This Row],[Asukasluku 31.12.2022]]</f>
        <v>-10172.516261503673</v>
      </c>
      <c r="T16" s="31">
        <f>Taulukko5[[#This Row],[Tasaus 2027, €/asukas]]*Taulukko5[[#This Row],[Asukasluku 31.12.2022]]</f>
        <v>-13751.613885009987</v>
      </c>
      <c r="U16" s="62">
        <f t="shared" si="28"/>
        <v>4.1539029044853493</v>
      </c>
      <c r="V16" s="31">
        <f t="shared" si="29"/>
        <v>-14.508313575181365</v>
      </c>
      <c r="W16" s="31">
        <f t="shared" si="30"/>
        <v>-31.988449195749276</v>
      </c>
      <c r="X16" s="31">
        <f t="shared" si="31"/>
        <v>-37.43746908740021</v>
      </c>
      <c r="Y16" s="94">
        <f t="shared" si="32"/>
        <v>-38.900116256793879</v>
      </c>
      <c r="Z16" s="105">
        <v>22</v>
      </c>
      <c r="AA16" s="33">
        <f t="shared" ref="AA16:AA79" si="39">Z16-$AA$7</f>
        <v>9.36</v>
      </c>
      <c r="AB16" s="32">
        <f t="shared" si="33"/>
        <v>-12.64</v>
      </c>
      <c r="AC16" s="31">
        <v>147.01417836506138</v>
      </c>
      <c r="AD16" s="15">
        <f t="shared" si="22"/>
        <v>-2.8255117640221726E-2</v>
      </c>
      <c r="AE16" s="15">
        <f t="shared" si="23"/>
        <v>9.8686492258962519E-2</v>
      </c>
      <c r="AF16" s="15">
        <f t="shared" si="24"/>
        <v>0.21758751129647155</v>
      </c>
      <c r="AG16" s="15">
        <f t="shared" si="25"/>
        <v>0.25465209889101009</v>
      </c>
      <c r="AH16" s="106">
        <f t="shared" si="26"/>
        <v>0.26460112003753972</v>
      </c>
    </row>
    <row r="17" spans="1:34" ht="15.75" x14ac:dyDescent="0.25">
      <c r="A17" s="24">
        <v>10</v>
      </c>
      <c r="B17" s="25" t="s">
        <v>10</v>
      </c>
      <c r="C17" s="24">
        <v>14</v>
      </c>
      <c r="D17" s="24">
        <v>23</v>
      </c>
      <c r="E17" s="30">
        <f>'Tasapainon muutos, pl. tasaus'!D10</f>
        <v>11102</v>
      </c>
      <c r="F17" s="62">
        <v>-229.55412491141993</v>
      </c>
      <c r="G17" s="31">
        <v>-123.06621326178438</v>
      </c>
      <c r="H17" s="59">
        <f t="shared" si="34"/>
        <v>106.48791164963555</v>
      </c>
      <c r="I17" s="62">
        <f t="shared" si="35"/>
        <v>-102.3340087451502</v>
      </c>
      <c r="J17" s="31">
        <f t="shared" si="36"/>
        <v>-90.996225224816911</v>
      </c>
      <c r="K17" s="31">
        <f t="shared" si="37"/>
        <v>-78.476360845384818</v>
      </c>
      <c r="L17" s="31">
        <f t="shared" si="38"/>
        <v>-65.645049476159329</v>
      </c>
      <c r="M17" s="31">
        <f t="shared" si="27"/>
        <v>-52.107696645552991</v>
      </c>
      <c r="N17" s="59">
        <f t="shared" ref="N17:N78" si="40">G17+M17</f>
        <v>-175.17390990733736</v>
      </c>
      <c r="O17" s="82">
        <f t="shared" ref="O17:O77" si="41">N17-F17</f>
        <v>54.380215004082572</v>
      </c>
      <c r="P17" s="31">
        <f>Taulukko5[[#This Row],[Tasaus 2023, €/asukas]]*Taulukko5[[#This Row],[Asukasluku 31.12.2022]]</f>
        <v>-1136112.1650886575</v>
      </c>
      <c r="Q17" s="31">
        <f>Taulukko5[[#This Row],[Tasaus 2024, €/asukas]]*Taulukko5[[#This Row],[Asukasluku 31.12.2022]]</f>
        <v>-1010240.0924459173</v>
      </c>
      <c r="R17" s="31">
        <f>Taulukko5[[#This Row],[Tasaus 2025, €/asukas]]*Taulukko5[[#This Row],[Asukasluku 31.12.2022]]</f>
        <v>-871244.55810546223</v>
      </c>
      <c r="S17" s="31">
        <f>Taulukko5[[#This Row],[Tasaus 2026, €/asukas]]*Taulukko5[[#This Row],[Asukasluku 31.12.2022]]</f>
        <v>-728791.33928432083</v>
      </c>
      <c r="T17" s="31">
        <f>Taulukko5[[#This Row],[Tasaus 2027, €/asukas]]*Taulukko5[[#This Row],[Asukasluku 31.12.2022]]</f>
        <v>-578499.64815892931</v>
      </c>
      <c r="U17" s="62">
        <f t="shared" si="28"/>
        <v>4.1539029044853493</v>
      </c>
      <c r="V17" s="31">
        <f t="shared" si="29"/>
        <v>15.491686424818639</v>
      </c>
      <c r="W17" s="31">
        <f t="shared" si="30"/>
        <v>28.011550804250732</v>
      </c>
      <c r="X17" s="31">
        <f t="shared" si="31"/>
        <v>40.84286217347622</v>
      </c>
      <c r="Y17" s="94">
        <f t="shared" si="32"/>
        <v>54.380215004082558</v>
      </c>
      <c r="Z17" s="105">
        <v>21.25</v>
      </c>
      <c r="AA17" s="33">
        <f t="shared" si="39"/>
        <v>8.61</v>
      </c>
      <c r="AB17" s="32">
        <f t="shared" si="33"/>
        <v>-12.64</v>
      </c>
      <c r="AC17" s="31">
        <v>138.76752582119332</v>
      </c>
      <c r="AD17" s="15">
        <f t="shared" si="22"/>
        <v>-2.9934257888533624E-2</v>
      </c>
      <c r="AE17" s="15">
        <f t="shared" si="23"/>
        <v>-0.11163769284738999</v>
      </c>
      <c r="AF17" s="15">
        <f t="shared" si="24"/>
        <v>-0.20185955351214208</v>
      </c>
      <c r="AG17" s="15">
        <f t="shared" si="25"/>
        <v>-0.29432579367382855</v>
      </c>
      <c r="AH17" s="106">
        <f t="shared" si="26"/>
        <v>-0.39187997827498428</v>
      </c>
    </row>
    <row r="18" spans="1:34" ht="15.75" x14ac:dyDescent="0.25">
      <c r="A18" s="24">
        <v>16</v>
      </c>
      <c r="B18" s="25" t="s">
        <v>11</v>
      </c>
      <c r="C18" s="24">
        <v>7</v>
      </c>
      <c r="D18" s="24">
        <v>24</v>
      </c>
      <c r="E18" s="30">
        <f>'Tasapainon muutos, pl. tasaus'!D11</f>
        <v>8014</v>
      </c>
      <c r="F18" s="62">
        <v>132.47266497743476</v>
      </c>
      <c r="G18" s="31">
        <v>-131.4805011449148</v>
      </c>
      <c r="H18" s="59">
        <f t="shared" si="34"/>
        <v>-263.95316612234956</v>
      </c>
      <c r="I18" s="62">
        <f t="shared" si="35"/>
        <v>268.10706902683489</v>
      </c>
      <c r="J18" s="31">
        <f t="shared" si="36"/>
        <v>249.44485254716818</v>
      </c>
      <c r="K18" s="31">
        <f t="shared" si="37"/>
        <v>231.96471692660029</v>
      </c>
      <c r="L18" s="31">
        <f t="shared" si="38"/>
        <v>214.79602829582578</v>
      </c>
      <c r="M18" s="31">
        <f t="shared" si="27"/>
        <v>198.3333811264321</v>
      </c>
      <c r="N18" s="59">
        <f t="shared" si="40"/>
        <v>66.852879981517304</v>
      </c>
      <c r="O18" s="82">
        <f t="shared" si="41"/>
        <v>-65.619784995917456</v>
      </c>
      <c r="P18" s="31">
        <f>Taulukko5[[#This Row],[Tasaus 2023, €/asukas]]*Taulukko5[[#This Row],[Asukasluku 31.12.2022]]</f>
        <v>2148610.0511810547</v>
      </c>
      <c r="Q18" s="31">
        <f>Taulukko5[[#This Row],[Tasaus 2024, €/asukas]]*Taulukko5[[#This Row],[Asukasluku 31.12.2022]]</f>
        <v>1999051.0483130058</v>
      </c>
      <c r="R18" s="31">
        <f>Taulukko5[[#This Row],[Tasaus 2025, €/asukas]]*Taulukko5[[#This Row],[Asukasluku 31.12.2022]]</f>
        <v>1858965.2414497747</v>
      </c>
      <c r="S18" s="31">
        <f>Taulukko5[[#This Row],[Tasaus 2026, €/asukas]]*Taulukko5[[#This Row],[Asukasluku 31.12.2022]]</f>
        <v>1721375.3707627477</v>
      </c>
      <c r="T18" s="31">
        <f>Taulukko5[[#This Row],[Tasaus 2027, €/asukas]]*Taulukko5[[#This Row],[Asukasluku 31.12.2022]]</f>
        <v>1589443.7163472269</v>
      </c>
      <c r="U18" s="62">
        <f t="shared" si="28"/>
        <v>4.1539029044853351</v>
      </c>
      <c r="V18" s="31">
        <f t="shared" si="29"/>
        <v>-14.508313575181376</v>
      </c>
      <c r="W18" s="31">
        <f t="shared" si="30"/>
        <v>-31.988449195749268</v>
      </c>
      <c r="X18" s="31">
        <f t="shared" si="31"/>
        <v>-49.15713782652378</v>
      </c>
      <c r="Y18" s="94">
        <f t="shared" si="32"/>
        <v>-65.619784995917456</v>
      </c>
      <c r="Z18" s="105">
        <v>20.75</v>
      </c>
      <c r="AA18" s="33">
        <f t="shared" si="39"/>
        <v>8.11</v>
      </c>
      <c r="AB18" s="32">
        <f t="shared" si="33"/>
        <v>-12.64</v>
      </c>
      <c r="AC18" s="31">
        <v>172.08555395760155</v>
      </c>
      <c r="AD18" s="15">
        <f t="shared" si="22"/>
        <v>-2.413859158397906E-2</v>
      </c>
      <c r="AE18" s="15">
        <f t="shared" si="23"/>
        <v>8.4308724593790921E-2</v>
      </c>
      <c r="AF18" s="15">
        <f t="shared" si="24"/>
        <v>0.1858868943969032</v>
      </c>
      <c r="AG18" s="15">
        <f t="shared" si="25"/>
        <v>0.28565522611290844</v>
      </c>
      <c r="AH18" s="106">
        <f t="shared" si="26"/>
        <v>0.38132070639749843</v>
      </c>
    </row>
    <row r="19" spans="1:34" ht="15.75" x14ac:dyDescent="0.25">
      <c r="A19" s="24">
        <v>18</v>
      </c>
      <c r="B19" s="25" t="s">
        <v>12</v>
      </c>
      <c r="C19" s="24">
        <v>34</v>
      </c>
      <c r="D19" s="24">
        <v>25</v>
      </c>
      <c r="E19" s="30">
        <f>'Tasapainon muutos, pl. tasaus'!D12</f>
        <v>4763</v>
      </c>
      <c r="F19" s="62">
        <v>1.8905900640226627</v>
      </c>
      <c r="G19" s="31">
        <v>75.64611208452169</v>
      </c>
      <c r="H19" s="59">
        <f t="shared" si="34"/>
        <v>73.755522020499029</v>
      </c>
      <c r="I19" s="62">
        <f t="shared" si="35"/>
        <v>-69.60161911601368</v>
      </c>
      <c r="J19" s="31">
        <f t="shared" si="36"/>
        <v>-58.263835595680398</v>
      </c>
      <c r="K19" s="31">
        <f t="shared" si="37"/>
        <v>-45.743971216248305</v>
      </c>
      <c r="L19" s="31">
        <f t="shared" si="38"/>
        <v>-32.912659847022802</v>
      </c>
      <c r="M19" s="31">
        <f t="shared" si="27"/>
        <v>-19.375307016416475</v>
      </c>
      <c r="N19" s="59">
        <f t="shared" si="40"/>
        <v>56.270805068105219</v>
      </c>
      <c r="O19" s="82">
        <f t="shared" si="41"/>
        <v>54.380215004082558</v>
      </c>
      <c r="P19" s="31">
        <f>Taulukko5[[#This Row],[Tasaus 2023, €/asukas]]*Taulukko5[[#This Row],[Asukasluku 31.12.2022]]</f>
        <v>-331512.51184957317</v>
      </c>
      <c r="Q19" s="31">
        <f>Taulukko5[[#This Row],[Tasaus 2024, €/asukas]]*Taulukko5[[#This Row],[Asukasluku 31.12.2022]]</f>
        <v>-277510.64894222573</v>
      </c>
      <c r="R19" s="31">
        <f>Taulukko5[[#This Row],[Tasaus 2025, €/asukas]]*Taulukko5[[#This Row],[Asukasluku 31.12.2022]]</f>
        <v>-217878.53490299068</v>
      </c>
      <c r="S19" s="31">
        <f>Taulukko5[[#This Row],[Tasaus 2026, €/asukas]]*Taulukko5[[#This Row],[Asukasluku 31.12.2022]]</f>
        <v>-156762.9988513696</v>
      </c>
      <c r="T19" s="31">
        <f>Taulukko5[[#This Row],[Tasaus 2027, €/asukas]]*Taulukko5[[#This Row],[Asukasluku 31.12.2022]]</f>
        <v>-92284.587319191662</v>
      </c>
      <c r="U19" s="62">
        <f t="shared" si="28"/>
        <v>4.1539029044853493</v>
      </c>
      <c r="V19" s="31">
        <f t="shared" si="29"/>
        <v>15.491686424818631</v>
      </c>
      <c r="W19" s="31">
        <f t="shared" si="30"/>
        <v>28.011550804250724</v>
      </c>
      <c r="X19" s="31">
        <f t="shared" si="31"/>
        <v>40.842862173476227</v>
      </c>
      <c r="Y19" s="94">
        <f t="shared" si="32"/>
        <v>54.380215004082558</v>
      </c>
      <c r="Z19" s="105">
        <v>21.499999999999996</v>
      </c>
      <c r="AA19" s="33">
        <f t="shared" si="39"/>
        <v>8.8599999999999959</v>
      </c>
      <c r="AB19" s="32">
        <f t="shared" si="33"/>
        <v>-12.64</v>
      </c>
      <c r="AC19" s="31">
        <v>194.15634349556018</v>
      </c>
      <c r="AD19" s="15">
        <f t="shared" si="22"/>
        <v>-2.1394628832100651E-2</v>
      </c>
      <c r="AE19" s="15">
        <f t="shared" si="23"/>
        <v>-7.9789751629582392E-2</v>
      </c>
      <c r="AF19" s="15">
        <f t="shared" si="24"/>
        <v>-0.14427316821039779</v>
      </c>
      <c r="AG19" s="15">
        <f t="shared" si="25"/>
        <v>-0.21036068890744325</v>
      </c>
      <c r="AH19" s="106">
        <f t="shared" si="26"/>
        <v>-0.28008466797957637</v>
      </c>
    </row>
    <row r="20" spans="1:34" ht="15.75" x14ac:dyDescent="0.25">
      <c r="A20" s="24">
        <v>19</v>
      </c>
      <c r="B20" s="25" t="s">
        <v>13</v>
      </c>
      <c r="C20" s="24">
        <v>2</v>
      </c>
      <c r="D20" s="24">
        <v>25</v>
      </c>
      <c r="E20" s="30">
        <f>'Tasapainon muutos, pl. tasaus'!D13</f>
        <v>3965</v>
      </c>
      <c r="F20" s="62">
        <v>99.803195460020447</v>
      </c>
      <c r="G20" s="31">
        <v>242.42988394478203</v>
      </c>
      <c r="H20" s="59">
        <f t="shared" si="34"/>
        <v>142.62668848476159</v>
      </c>
      <c r="I20" s="62">
        <f t="shared" si="35"/>
        <v>-138.47278558027625</v>
      </c>
      <c r="J20" s="31">
        <f t="shared" si="36"/>
        <v>-127.13500205994295</v>
      </c>
      <c r="K20" s="31">
        <f t="shared" si="37"/>
        <v>-114.61513768051086</v>
      </c>
      <c r="L20" s="31">
        <f t="shared" si="38"/>
        <v>-101.78382631128537</v>
      </c>
      <c r="M20" s="31">
        <f t="shared" si="27"/>
        <v>-88.246473480679029</v>
      </c>
      <c r="N20" s="59">
        <f t="shared" si="40"/>
        <v>154.18341046410302</v>
      </c>
      <c r="O20" s="82">
        <f t="shared" si="41"/>
        <v>54.380215004082572</v>
      </c>
      <c r="P20" s="31">
        <f>Taulukko5[[#This Row],[Tasaus 2023, €/asukas]]*Taulukko5[[#This Row],[Asukasluku 31.12.2022]]</f>
        <v>-549044.59482579539</v>
      </c>
      <c r="Q20" s="31">
        <f>Taulukko5[[#This Row],[Tasaus 2024, €/asukas]]*Taulukko5[[#This Row],[Asukasluku 31.12.2022]]</f>
        <v>-504090.2831676738</v>
      </c>
      <c r="R20" s="31">
        <f>Taulukko5[[#This Row],[Tasaus 2025, €/asukas]]*Taulukko5[[#This Row],[Asukasluku 31.12.2022]]</f>
        <v>-454449.02090322552</v>
      </c>
      <c r="S20" s="31">
        <f>Taulukko5[[#This Row],[Tasaus 2026, €/asukas]]*Taulukko5[[#This Row],[Asukasluku 31.12.2022]]</f>
        <v>-403572.87132424646</v>
      </c>
      <c r="T20" s="31">
        <f>Taulukko5[[#This Row],[Tasaus 2027, €/asukas]]*Taulukko5[[#This Row],[Asukasluku 31.12.2022]]</f>
        <v>-349897.26735089236</v>
      </c>
      <c r="U20" s="62">
        <f t="shared" si="28"/>
        <v>4.1539029044853351</v>
      </c>
      <c r="V20" s="31">
        <f t="shared" si="29"/>
        <v>15.491686424818639</v>
      </c>
      <c r="W20" s="31">
        <f t="shared" si="30"/>
        <v>28.011550804250732</v>
      </c>
      <c r="X20" s="31">
        <f t="shared" si="31"/>
        <v>40.84286217347622</v>
      </c>
      <c r="Y20" s="94">
        <f t="shared" si="32"/>
        <v>54.380215004082558</v>
      </c>
      <c r="Z20" s="105">
        <v>21.5</v>
      </c>
      <c r="AA20" s="33">
        <f t="shared" si="39"/>
        <v>8.86</v>
      </c>
      <c r="AB20" s="32">
        <f t="shared" si="33"/>
        <v>-12.64</v>
      </c>
      <c r="AC20" s="31">
        <v>179.34853353120451</v>
      </c>
      <c r="AD20" s="15">
        <f t="shared" si="22"/>
        <v>-2.3161064228956214E-2</v>
      </c>
      <c r="AE20" s="15">
        <f t="shared" si="23"/>
        <v>-8.6377547224958315E-2</v>
      </c>
      <c r="AF20" s="15">
        <f t="shared" si="24"/>
        <v>-0.15618500052790815</v>
      </c>
      <c r="AG20" s="15">
        <f t="shared" si="25"/>
        <v>-0.22772899989377415</v>
      </c>
      <c r="AH20" s="106">
        <f t="shared" si="26"/>
        <v>-0.30320969975827011</v>
      </c>
    </row>
    <row r="21" spans="1:34" ht="15.75" x14ac:dyDescent="0.25">
      <c r="A21" s="24">
        <v>20</v>
      </c>
      <c r="B21" s="25" t="s">
        <v>14</v>
      </c>
      <c r="C21" s="24">
        <v>6</v>
      </c>
      <c r="D21" s="24">
        <v>23</v>
      </c>
      <c r="E21" s="30">
        <f>'Tasapainon muutos, pl. tasaus'!D14</f>
        <v>16473</v>
      </c>
      <c r="F21" s="62">
        <v>-95.467988365229331</v>
      </c>
      <c r="G21" s="31">
        <v>62.456203885022759</v>
      </c>
      <c r="H21" s="59">
        <f t="shared" si="34"/>
        <v>157.92419225025208</v>
      </c>
      <c r="I21" s="62">
        <f t="shared" si="35"/>
        <v>-153.77028934576674</v>
      </c>
      <c r="J21" s="31">
        <f t="shared" si="36"/>
        <v>-142.43250582543345</v>
      </c>
      <c r="K21" s="31">
        <f t="shared" si="37"/>
        <v>-129.91264144600135</v>
      </c>
      <c r="L21" s="31">
        <f t="shared" si="38"/>
        <v>-117.08133007677586</v>
      </c>
      <c r="M21" s="31">
        <f t="shared" si="27"/>
        <v>-103.54397724616952</v>
      </c>
      <c r="N21" s="59">
        <f t="shared" si="40"/>
        <v>-41.087773361146759</v>
      </c>
      <c r="O21" s="82">
        <f t="shared" si="41"/>
        <v>54.380215004082572</v>
      </c>
      <c r="P21" s="31">
        <f>Taulukko5[[#This Row],[Tasaus 2023, €/asukas]]*Taulukko5[[#This Row],[Asukasluku 31.12.2022]]</f>
        <v>-2533057.9763928154</v>
      </c>
      <c r="Q21" s="31">
        <f>Taulukko5[[#This Row],[Tasaus 2024, €/asukas]]*Taulukko5[[#This Row],[Asukasluku 31.12.2022]]</f>
        <v>-2346290.6684623654</v>
      </c>
      <c r="R21" s="31">
        <f>Taulukko5[[#This Row],[Tasaus 2025, €/asukas]]*Taulukko5[[#This Row],[Asukasluku 31.12.2022]]</f>
        <v>-2140050.9425399802</v>
      </c>
      <c r="S21" s="31">
        <f>Taulukko5[[#This Row],[Tasaus 2026, €/asukas]]*Taulukko5[[#This Row],[Asukasluku 31.12.2022]]</f>
        <v>-1928680.7503547287</v>
      </c>
      <c r="T21" s="31">
        <f>Taulukko5[[#This Row],[Tasaus 2027, €/asukas]]*Taulukko5[[#This Row],[Asukasluku 31.12.2022]]</f>
        <v>-1705679.9371761505</v>
      </c>
      <c r="U21" s="62">
        <f t="shared" si="28"/>
        <v>4.1539029044853351</v>
      </c>
      <c r="V21" s="31">
        <f t="shared" si="29"/>
        <v>15.491686424818624</v>
      </c>
      <c r="W21" s="31">
        <f t="shared" si="30"/>
        <v>28.011550804250732</v>
      </c>
      <c r="X21" s="31">
        <f t="shared" si="31"/>
        <v>40.84286217347622</v>
      </c>
      <c r="Y21" s="94">
        <f t="shared" si="32"/>
        <v>54.380215004082558</v>
      </c>
      <c r="Z21" s="105">
        <v>22</v>
      </c>
      <c r="AA21" s="33">
        <f t="shared" si="39"/>
        <v>9.36</v>
      </c>
      <c r="AB21" s="32">
        <f t="shared" si="33"/>
        <v>-12.64</v>
      </c>
      <c r="AC21" s="31">
        <v>179.03575578437719</v>
      </c>
      <c r="AD21" s="15">
        <f t="shared" si="22"/>
        <v>-2.3201526903308151E-2</v>
      </c>
      <c r="AE21" s="15">
        <f t="shared" si="23"/>
        <v>-8.6528449900678678E-2</v>
      </c>
      <c r="AF21" s="15">
        <f t="shared" si="24"/>
        <v>-0.15645785771411277</v>
      </c>
      <c r="AG21" s="15">
        <f t="shared" si="25"/>
        <v>-0.22812684535856387</v>
      </c>
      <c r="AH21" s="106">
        <f t="shared" si="26"/>
        <v>-0.30373941096758184</v>
      </c>
    </row>
    <row r="22" spans="1:34" ht="15.75" x14ac:dyDescent="0.25">
      <c r="A22" s="24">
        <v>46</v>
      </c>
      <c r="B22" s="25" t="s">
        <v>15</v>
      </c>
      <c r="C22" s="24">
        <v>10</v>
      </c>
      <c r="D22" s="24">
        <v>26</v>
      </c>
      <c r="E22" s="30">
        <f>'Tasapainon muutos, pl. tasaus'!D15</f>
        <v>1341</v>
      </c>
      <c r="F22" s="62">
        <v>458.64670363937955</v>
      </c>
      <c r="G22" s="31">
        <v>227.11144187775878</v>
      </c>
      <c r="H22" s="59">
        <f t="shared" si="34"/>
        <v>-231.53526176162077</v>
      </c>
      <c r="I22" s="62">
        <f t="shared" si="35"/>
        <v>235.68916466610614</v>
      </c>
      <c r="J22" s="31">
        <f t="shared" si="36"/>
        <v>217.0269481864394</v>
      </c>
      <c r="K22" s="31">
        <f t="shared" si="37"/>
        <v>199.54681256587151</v>
      </c>
      <c r="L22" s="31">
        <f t="shared" si="38"/>
        <v>182.37812393509699</v>
      </c>
      <c r="M22" s="31">
        <f t="shared" si="27"/>
        <v>165.91547676570332</v>
      </c>
      <c r="N22" s="59">
        <f t="shared" si="40"/>
        <v>393.02691864346207</v>
      </c>
      <c r="O22" s="82">
        <f t="shared" si="41"/>
        <v>-65.619784995917485</v>
      </c>
      <c r="P22" s="31">
        <f>Taulukko5[[#This Row],[Tasaus 2023, €/asukas]]*Taulukko5[[#This Row],[Asukasluku 31.12.2022]]</f>
        <v>316059.1698172483</v>
      </c>
      <c r="Q22" s="31">
        <f>Taulukko5[[#This Row],[Tasaus 2024, €/asukas]]*Taulukko5[[#This Row],[Asukasluku 31.12.2022]]</f>
        <v>291033.13751801522</v>
      </c>
      <c r="R22" s="31">
        <f>Taulukko5[[#This Row],[Tasaus 2025, €/asukas]]*Taulukko5[[#This Row],[Asukasluku 31.12.2022]]</f>
        <v>267592.27565083368</v>
      </c>
      <c r="S22" s="31">
        <f>Taulukko5[[#This Row],[Tasaus 2026, €/asukas]]*Taulukko5[[#This Row],[Asukasluku 31.12.2022]]</f>
        <v>244569.06419696508</v>
      </c>
      <c r="T22" s="31">
        <f>Taulukko5[[#This Row],[Tasaus 2027, €/asukas]]*Taulukko5[[#This Row],[Asukasluku 31.12.2022]]</f>
        <v>222492.65434280815</v>
      </c>
      <c r="U22" s="62">
        <f t="shared" si="28"/>
        <v>4.1539029044853635</v>
      </c>
      <c r="V22" s="31">
        <f t="shared" si="29"/>
        <v>-14.508313575181376</v>
      </c>
      <c r="W22" s="31">
        <f t="shared" si="30"/>
        <v>-31.988449195749268</v>
      </c>
      <c r="X22" s="31">
        <f t="shared" si="31"/>
        <v>-49.15713782652378</v>
      </c>
      <c r="Y22" s="94">
        <f t="shared" si="32"/>
        <v>-65.619784995917456</v>
      </c>
      <c r="Z22" s="105">
        <v>21</v>
      </c>
      <c r="AA22" s="33">
        <f t="shared" si="39"/>
        <v>8.36</v>
      </c>
      <c r="AB22" s="32">
        <f t="shared" si="33"/>
        <v>-12.64</v>
      </c>
      <c r="AC22" s="31">
        <v>136.02093438767429</v>
      </c>
      <c r="AD22" s="15">
        <f t="shared" si="22"/>
        <v>-3.0538702907644301E-2</v>
      </c>
      <c r="AE22" s="15">
        <f t="shared" si="23"/>
        <v>0.10666235782376794</v>
      </c>
      <c r="AF22" s="15">
        <f t="shared" si="24"/>
        <v>0.23517298524489436</v>
      </c>
      <c r="AG22" s="15">
        <f t="shared" si="25"/>
        <v>0.36139391372228524</v>
      </c>
      <c r="AH22" s="106">
        <f t="shared" si="26"/>
        <v>0.48242415986420162</v>
      </c>
    </row>
    <row r="23" spans="1:34" ht="15.75" x14ac:dyDescent="0.25">
      <c r="A23" s="24">
        <v>47</v>
      </c>
      <c r="B23" s="25" t="s">
        <v>16</v>
      </c>
      <c r="C23" s="24">
        <v>19</v>
      </c>
      <c r="D23" s="24">
        <v>26</v>
      </c>
      <c r="E23" s="30">
        <f>'Tasapainon muutos, pl. tasaus'!D16</f>
        <v>1811</v>
      </c>
      <c r="F23" s="62">
        <v>1130.0551498581788</v>
      </c>
      <c r="G23" s="31">
        <v>797.60257822449285</v>
      </c>
      <c r="H23" s="59">
        <f t="shared" si="34"/>
        <v>-332.45257163368592</v>
      </c>
      <c r="I23" s="62">
        <f t="shared" si="35"/>
        <v>336.60647453817126</v>
      </c>
      <c r="J23" s="31">
        <f t="shared" si="36"/>
        <v>317.94425805850454</v>
      </c>
      <c r="K23" s="31">
        <f t="shared" si="37"/>
        <v>300.46412243793662</v>
      </c>
      <c r="L23" s="31">
        <f t="shared" si="38"/>
        <v>283.29543380716217</v>
      </c>
      <c r="M23" s="31">
        <f t="shared" si="27"/>
        <v>266.83278663776849</v>
      </c>
      <c r="N23" s="59">
        <f t="shared" si="40"/>
        <v>1064.4353648622614</v>
      </c>
      <c r="O23" s="82">
        <f t="shared" si="41"/>
        <v>-65.619784995917371</v>
      </c>
      <c r="P23" s="31">
        <f>Taulukko5[[#This Row],[Tasaus 2023, €/asukas]]*Taulukko5[[#This Row],[Asukasluku 31.12.2022]]</f>
        <v>609594.32538862817</v>
      </c>
      <c r="Q23" s="31">
        <f>Taulukko5[[#This Row],[Tasaus 2024, €/asukas]]*Taulukko5[[#This Row],[Asukasluku 31.12.2022]]</f>
        <v>575797.05134395172</v>
      </c>
      <c r="R23" s="31">
        <f>Taulukko5[[#This Row],[Tasaus 2025, €/asukas]]*Taulukko5[[#This Row],[Asukasluku 31.12.2022]]</f>
        <v>544140.52573510318</v>
      </c>
      <c r="S23" s="31">
        <f>Taulukko5[[#This Row],[Tasaus 2026, €/asukas]]*Taulukko5[[#This Row],[Asukasluku 31.12.2022]]</f>
        <v>513048.03062477068</v>
      </c>
      <c r="T23" s="31">
        <f>Taulukko5[[#This Row],[Tasaus 2027, €/asukas]]*Taulukko5[[#This Row],[Asukasluku 31.12.2022]]</f>
        <v>483234.17660099873</v>
      </c>
      <c r="U23" s="62">
        <f t="shared" si="28"/>
        <v>4.1539029044853351</v>
      </c>
      <c r="V23" s="31">
        <f t="shared" si="29"/>
        <v>-14.508313575181376</v>
      </c>
      <c r="W23" s="31">
        <f t="shared" si="30"/>
        <v>-31.988449195749297</v>
      </c>
      <c r="X23" s="31">
        <f t="shared" si="31"/>
        <v>-49.157137826523751</v>
      </c>
      <c r="Y23" s="94">
        <f t="shared" si="32"/>
        <v>-65.619784995917428</v>
      </c>
      <c r="Z23" s="105">
        <v>21.25</v>
      </c>
      <c r="AA23" s="33">
        <f t="shared" si="39"/>
        <v>8.61</v>
      </c>
      <c r="AB23" s="32">
        <f t="shared" si="33"/>
        <v>-12.64</v>
      </c>
      <c r="AC23" s="31">
        <v>152.46555093397492</v>
      </c>
      <c r="AD23" s="15">
        <f t="shared" si="22"/>
        <v>-2.7244862062540141E-2</v>
      </c>
      <c r="AE23" s="15">
        <f t="shared" si="23"/>
        <v>9.5157978220694509E-2</v>
      </c>
      <c r="AF23" s="15">
        <f t="shared" si="24"/>
        <v>0.20980771721739205</v>
      </c>
      <c r="AG23" s="15">
        <f t="shared" si="25"/>
        <v>0.32241471942610306</v>
      </c>
      <c r="AH23" s="106">
        <f t="shared" si="26"/>
        <v>0.43039089547732667</v>
      </c>
    </row>
    <row r="24" spans="1:34" ht="15.75" x14ac:dyDescent="0.25">
      <c r="A24" s="24">
        <v>49</v>
      </c>
      <c r="B24" s="25" t="s">
        <v>17</v>
      </c>
      <c r="C24" s="24">
        <v>33</v>
      </c>
      <c r="D24" s="24">
        <v>20</v>
      </c>
      <c r="E24" s="30">
        <f>'Tasapainon muutos, pl. tasaus'!D17</f>
        <v>305274</v>
      </c>
      <c r="F24" s="62">
        <v>458.43903706777786</v>
      </c>
      <c r="G24" s="31">
        <v>295.4284041705734</v>
      </c>
      <c r="H24" s="59">
        <f t="shared" si="34"/>
        <v>-163.01063289720446</v>
      </c>
      <c r="I24" s="62">
        <f t="shared" si="35"/>
        <v>167.16453580168979</v>
      </c>
      <c r="J24" s="31">
        <f t="shared" si="36"/>
        <v>148.50231932202308</v>
      </c>
      <c r="K24" s="31">
        <f t="shared" si="37"/>
        <v>131.02218370145519</v>
      </c>
      <c r="L24" s="31">
        <f t="shared" si="38"/>
        <v>113.85349507068068</v>
      </c>
      <c r="M24" s="31">
        <f t="shared" si="27"/>
        <v>97.390847901287017</v>
      </c>
      <c r="N24" s="59">
        <f t="shared" si="40"/>
        <v>392.81925207186043</v>
      </c>
      <c r="O24" s="82">
        <f t="shared" si="41"/>
        <v>-65.619784995917428</v>
      </c>
      <c r="P24" s="31">
        <f>Taulukko5[[#This Row],[Tasaus 2023, €/asukas]]*Taulukko5[[#This Row],[Asukasluku 31.12.2022]]</f>
        <v>51030986.502325051</v>
      </c>
      <c r="Q24" s="31">
        <f>Taulukko5[[#This Row],[Tasaus 2024, €/asukas]]*Taulukko5[[#This Row],[Asukasluku 31.12.2022]]</f>
        <v>45333897.028711274</v>
      </c>
      <c r="R24" s="31">
        <f>Taulukko5[[#This Row],[Tasaus 2025, €/asukas]]*Taulukko5[[#This Row],[Asukasluku 31.12.2022]]</f>
        <v>39997666.107278034</v>
      </c>
      <c r="S24" s="31">
        <f>Taulukko5[[#This Row],[Tasaus 2026, €/asukas]]*Taulukko5[[#This Row],[Asukasluku 31.12.2022]]</f>
        <v>34756511.854206972</v>
      </c>
      <c r="T24" s="31">
        <f>Taulukko5[[#This Row],[Tasaus 2027, €/asukas]]*Taulukko5[[#This Row],[Asukasluku 31.12.2022]]</f>
        <v>29730893.702217493</v>
      </c>
      <c r="U24" s="62">
        <f t="shared" si="28"/>
        <v>4.1539029044853351</v>
      </c>
      <c r="V24" s="31">
        <f t="shared" si="29"/>
        <v>-14.508313575181376</v>
      </c>
      <c r="W24" s="31">
        <f t="shared" si="30"/>
        <v>-31.988449195749268</v>
      </c>
      <c r="X24" s="31">
        <f t="shared" si="31"/>
        <v>-49.15713782652378</v>
      </c>
      <c r="Y24" s="94">
        <f t="shared" si="32"/>
        <v>-65.619784995917442</v>
      </c>
      <c r="Z24" s="105">
        <v>18</v>
      </c>
      <c r="AA24" s="33">
        <f t="shared" si="39"/>
        <v>5.3599999999999994</v>
      </c>
      <c r="AB24" s="32">
        <f t="shared" si="33"/>
        <v>-12.64</v>
      </c>
      <c r="AC24" s="31">
        <v>271.28598097978653</v>
      </c>
      <c r="AD24" s="15">
        <f t="shared" si="22"/>
        <v>-1.5311896654161579E-2</v>
      </c>
      <c r="AE24" s="15">
        <f t="shared" si="23"/>
        <v>5.3479776296521522E-2</v>
      </c>
      <c r="AF24" s="15">
        <f t="shared" si="24"/>
        <v>0.11791412545616474</v>
      </c>
      <c r="AG24" s="15">
        <f t="shared" si="25"/>
        <v>0.18120043523438267</v>
      </c>
      <c r="AH24" s="106">
        <f t="shared" si="26"/>
        <v>0.24188417241068849</v>
      </c>
    </row>
    <row r="25" spans="1:34" ht="14.25" customHeight="1" x14ac:dyDescent="0.25">
      <c r="A25" s="24">
        <v>50</v>
      </c>
      <c r="B25" s="25" t="s">
        <v>18</v>
      </c>
      <c r="C25" s="24">
        <v>4</v>
      </c>
      <c r="D25" s="24">
        <v>23</v>
      </c>
      <c r="E25" s="30">
        <f>'Tasapainon muutos, pl. tasaus'!D18</f>
        <v>11276</v>
      </c>
      <c r="F25" s="62">
        <v>-239.74084134659168</v>
      </c>
      <c r="G25" s="31">
        <v>-181.55939930601494</v>
      </c>
      <c r="H25" s="59">
        <f t="shared" si="34"/>
        <v>58.181442040576741</v>
      </c>
      <c r="I25" s="62">
        <f t="shared" si="35"/>
        <v>-54.027539136091391</v>
      </c>
      <c r="J25" s="31">
        <f t="shared" si="36"/>
        <v>-42.689755615758109</v>
      </c>
      <c r="K25" s="31">
        <f t="shared" si="37"/>
        <v>-30.169891236326016</v>
      </c>
      <c r="L25" s="31">
        <f t="shared" si="38"/>
        <v>-17.338579867100513</v>
      </c>
      <c r="M25" s="31">
        <f t="shared" si="27"/>
        <v>-5.6197849959174446</v>
      </c>
      <c r="N25" s="59">
        <f t="shared" si="40"/>
        <v>-187.17918430193239</v>
      </c>
      <c r="O25" s="82">
        <f t="shared" si="41"/>
        <v>52.561657044659285</v>
      </c>
      <c r="P25" s="31">
        <f>Taulukko5[[#This Row],[Tasaus 2023, €/asukas]]*Taulukko5[[#This Row],[Asukasluku 31.12.2022]]</f>
        <v>-609214.53129856649</v>
      </c>
      <c r="Q25" s="31">
        <f>Taulukko5[[#This Row],[Tasaus 2024, €/asukas]]*Taulukko5[[#This Row],[Asukasluku 31.12.2022]]</f>
        <v>-481369.68432328844</v>
      </c>
      <c r="R25" s="31">
        <f>Taulukko5[[#This Row],[Tasaus 2025, €/asukas]]*Taulukko5[[#This Row],[Asukasluku 31.12.2022]]</f>
        <v>-340195.69358081213</v>
      </c>
      <c r="S25" s="31">
        <f>Taulukko5[[#This Row],[Tasaus 2026, €/asukas]]*Taulukko5[[#This Row],[Asukasluku 31.12.2022]]</f>
        <v>-195509.82658142538</v>
      </c>
      <c r="T25" s="31">
        <f>Taulukko5[[#This Row],[Tasaus 2027, €/asukas]]*Taulukko5[[#This Row],[Asukasluku 31.12.2022]]</f>
        <v>-63368.695613965108</v>
      </c>
      <c r="U25" s="62">
        <f t="shared" si="28"/>
        <v>4.1539029044853493</v>
      </c>
      <c r="V25" s="31">
        <f t="shared" si="29"/>
        <v>15.491686424818631</v>
      </c>
      <c r="W25" s="31">
        <f t="shared" si="30"/>
        <v>28.011550804250724</v>
      </c>
      <c r="X25" s="31">
        <f t="shared" si="31"/>
        <v>40.842862173476227</v>
      </c>
      <c r="Y25" s="94">
        <f t="shared" si="32"/>
        <v>52.561657044659299</v>
      </c>
      <c r="Z25" s="105">
        <v>21</v>
      </c>
      <c r="AA25" s="33">
        <f t="shared" si="39"/>
        <v>8.36</v>
      </c>
      <c r="AB25" s="32">
        <f t="shared" si="33"/>
        <v>-12.64</v>
      </c>
      <c r="AC25" s="31">
        <v>181.37064566630855</v>
      </c>
      <c r="AD25" s="15">
        <f t="shared" si="22"/>
        <v>-2.2902840143866673E-2</v>
      </c>
      <c r="AE25" s="15">
        <f t="shared" si="23"/>
        <v>-8.541451880433136E-2</v>
      </c>
      <c r="AF25" s="15">
        <f t="shared" si="24"/>
        <v>-0.1544436846510833</v>
      </c>
      <c r="AG25" s="15">
        <f t="shared" si="25"/>
        <v>-0.22519003570522772</v>
      </c>
      <c r="AH25" s="106">
        <f t="shared" si="26"/>
        <v>-0.28980244764284457</v>
      </c>
    </row>
    <row r="26" spans="1:34" ht="15.75" x14ac:dyDescent="0.25">
      <c r="A26" s="24">
        <v>51</v>
      </c>
      <c r="B26" s="25" t="s">
        <v>19</v>
      </c>
      <c r="C26" s="24">
        <v>4</v>
      </c>
      <c r="D26" s="24">
        <v>24</v>
      </c>
      <c r="E26" s="30">
        <f>'Tasapainon muutos, pl. tasaus'!D19</f>
        <v>9211</v>
      </c>
      <c r="F26" s="62">
        <v>113.50920795559423</v>
      </c>
      <c r="G26" s="31">
        <v>613.16031236133256</v>
      </c>
      <c r="H26" s="59">
        <f t="shared" si="34"/>
        <v>499.65110440573835</v>
      </c>
      <c r="I26" s="62">
        <f t="shared" si="35"/>
        <v>-495.49720150125302</v>
      </c>
      <c r="J26" s="31">
        <f t="shared" si="36"/>
        <v>-484.15941798091973</v>
      </c>
      <c r="K26" s="31">
        <f t="shared" si="37"/>
        <v>-471.63955360148765</v>
      </c>
      <c r="L26" s="31">
        <f t="shared" si="38"/>
        <v>-458.8082422322621</v>
      </c>
      <c r="M26" s="31">
        <f t="shared" si="27"/>
        <v>-445.27088940165578</v>
      </c>
      <c r="N26" s="59">
        <f t="shared" si="40"/>
        <v>167.88942295967678</v>
      </c>
      <c r="O26" s="82">
        <f t="shared" si="41"/>
        <v>54.380215004082544</v>
      </c>
      <c r="P26" s="31">
        <f>Taulukko5[[#This Row],[Tasaus 2023, €/asukas]]*Taulukko5[[#This Row],[Asukasluku 31.12.2022]]</f>
        <v>-4564024.7230280414</v>
      </c>
      <c r="Q26" s="31">
        <f>Taulukko5[[#This Row],[Tasaus 2024, €/asukas]]*Taulukko5[[#This Row],[Asukasluku 31.12.2022]]</f>
        <v>-4459592.3990222514</v>
      </c>
      <c r="R26" s="31">
        <f>Taulukko5[[#This Row],[Tasaus 2025, €/asukas]]*Taulukko5[[#This Row],[Asukasluku 31.12.2022]]</f>
        <v>-4344271.9282233026</v>
      </c>
      <c r="S26" s="31">
        <f>Taulukko5[[#This Row],[Tasaus 2026, €/asukas]]*Taulukko5[[#This Row],[Asukasluku 31.12.2022]]</f>
        <v>-4226082.7192013664</v>
      </c>
      <c r="T26" s="31">
        <f>Taulukko5[[#This Row],[Tasaus 2027, €/asukas]]*Taulukko5[[#This Row],[Asukasluku 31.12.2022]]</f>
        <v>-4101390.1622786513</v>
      </c>
      <c r="U26" s="62">
        <f t="shared" si="28"/>
        <v>4.1539029044853351</v>
      </c>
      <c r="V26" s="31">
        <f t="shared" si="29"/>
        <v>15.491686424818624</v>
      </c>
      <c r="W26" s="31">
        <f t="shared" si="30"/>
        <v>28.011550804250703</v>
      </c>
      <c r="X26" s="31">
        <f t="shared" si="31"/>
        <v>40.842862173476249</v>
      </c>
      <c r="Y26" s="94">
        <f t="shared" si="32"/>
        <v>54.380215004082572</v>
      </c>
      <c r="Z26" s="105">
        <v>18</v>
      </c>
      <c r="AA26" s="33">
        <f t="shared" si="39"/>
        <v>5.3599999999999994</v>
      </c>
      <c r="AB26" s="32">
        <f t="shared" si="33"/>
        <v>-12.64</v>
      </c>
      <c r="AC26" s="31">
        <v>194.26967818383292</v>
      </c>
      <c r="AD26" s="15">
        <f t="shared" si="22"/>
        <v>-2.1382147452545797E-2</v>
      </c>
      <c r="AE26" s="15">
        <f t="shared" si="23"/>
        <v>-7.974320320929959E-2</v>
      </c>
      <c r="AF26" s="15">
        <f t="shared" si="24"/>
        <v>-0.14418900090905601</v>
      </c>
      <c r="AG26" s="15">
        <f t="shared" si="25"/>
        <v>-0.21023796690921365</v>
      </c>
      <c r="AH26" s="106">
        <f t="shared" si="26"/>
        <v>-0.27992126981660942</v>
      </c>
    </row>
    <row r="27" spans="1:34" ht="15.75" x14ac:dyDescent="0.25">
      <c r="A27" s="24">
        <v>52</v>
      </c>
      <c r="B27" s="25" t="s">
        <v>20</v>
      </c>
      <c r="C27" s="24">
        <v>14</v>
      </c>
      <c r="D27" s="24">
        <v>25</v>
      </c>
      <c r="E27" s="30">
        <f>'Tasapainon muutos, pl. tasaus'!D20</f>
        <v>2346</v>
      </c>
      <c r="F27" s="62">
        <v>102.22248065955016</v>
      </c>
      <c r="G27" s="31">
        <v>24.822697224199075</v>
      </c>
      <c r="H27" s="59">
        <f t="shared" si="34"/>
        <v>-77.399783435351083</v>
      </c>
      <c r="I27" s="62">
        <f t="shared" si="35"/>
        <v>81.553686339836432</v>
      </c>
      <c r="J27" s="31">
        <f t="shared" si="36"/>
        <v>62.891469860169714</v>
      </c>
      <c r="K27" s="31">
        <f t="shared" si="37"/>
        <v>45.411334239601807</v>
      </c>
      <c r="L27" s="31">
        <f t="shared" si="38"/>
        <v>28.24264560882731</v>
      </c>
      <c r="M27" s="31">
        <f t="shared" si="27"/>
        <v>11.779998439433637</v>
      </c>
      <c r="N27" s="59">
        <f t="shared" si="40"/>
        <v>36.602695663632716</v>
      </c>
      <c r="O27" s="82">
        <f t="shared" si="41"/>
        <v>-65.619784995917442</v>
      </c>
      <c r="P27" s="31">
        <f>Taulukko5[[#This Row],[Tasaus 2023, €/asukas]]*Taulukko5[[#This Row],[Asukasluku 31.12.2022]]</f>
        <v>191324.94815325626</v>
      </c>
      <c r="Q27" s="31">
        <f>Taulukko5[[#This Row],[Tasaus 2024, €/asukas]]*Taulukko5[[#This Row],[Asukasluku 31.12.2022]]</f>
        <v>147543.38829195814</v>
      </c>
      <c r="R27" s="31">
        <f>Taulukko5[[#This Row],[Tasaus 2025, €/asukas]]*Taulukko5[[#This Row],[Asukasluku 31.12.2022]]</f>
        <v>106534.99012610584</v>
      </c>
      <c r="S27" s="31">
        <f>Taulukko5[[#This Row],[Tasaus 2026, €/asukas]]*Taulukko5[[#This Row],[Asukasluku 31.12.2022]]</f>
        <v>66257.246598308862</v>
      </c>
      <c r="T27" s="31">
        <f>Taulukko5[[#This Row],[Tasaus 2027, €/asukas]]*Taulukko5[[#This Row],[Asukasluku 31.12.2022]]</f>
        <v>27635.876338911312</v>
      </c>
      <c r="U27" s="62">
        <f t="shared" si="28"/>
        <v>4.1539029044853493</v>
      </c>
      <c r="V27" s="31">
        <f t="shared" si="29"/>
        <v>-14.508313575181369</v>
      </c>
      <c r="W27" s="31">
        <f t="shared" si="30"/>
        <v>-31.988449195749276</v>
      </c>
      <c r="X27" s="31">
        <f t="shared" si="31"/>
        <v>-49.157137826523773</v>
      </c>
      <c r="Y27" s="94">
        <f t="shared" si="32"/>
        <v>-65.619784995917442</v>
      </c>
      <c r="Z27" s="105">
        <v>22.499999999999996</v>
      </c>
      <c r="AA27" s="33">
        <f t="shared" si="39"/>
        <v>9.8599999999999959</v>
      </c>
      <c r="AB27" s="32">
        <f t="shared" si="33"/>
        <v>-12.64</v>
      </c>
      <c r="AC27" s="31">
        <v>146.22954515366266</v>
      </c>
      <c r="AD27" s="15">
        <f t="shared" si="22"/>
        <v>-2.8406727929846845E-2</v>
      </c>
      <c r="AE27" s="15">
        <f t="shared" si="23"/>
        <v>9.9216020674451053E-2</v>
      </c>
      <c r="AF27" s="15">
        <f t="shared" si="24"/>
        <v>0.21875503450506392</v>
      </c>
      <c r="AG27" s="15">
        <f t="shared" si="25"/>
        <v>0.33616419838321926</v>
      </c>
      <c r="AH27" s="106">
        <f t="shared" si="26"/>
        <v>0.44874505303946671</v>
      </c>
    </row>
    <row r="28" spans="1:34" ht="15.75" x14ac:dyDescent="0.25">
      <c r="A28" s="24">
        <v>61</v>
      </c>
      <c r="B28" s="25" t="s">
        <v>21</v>
      </c>
      <c r="C28" s="24">
        <v>5</v>
      </c>
      <c r="D28" s="24">
        <v>23</v>
      </c>
      <c r="E28" s="30">
        <f>'Tasapainon muutos, pl. tasaus'!D21</f>
        <v>16459</v>
      </c>
      <c r="F28" s="62">
        <v>105.8074858805218</v>
      </c>
      <c r="G28" s="31">
        <v>16.05338733939162</v>
      </c>
      <c r="H28" s="59">
        <f t="shared" si="34"/>
        <v>-89.754098541130176</v>
      </c>
      <c r="I28" s="62">
        <f t="shared" si="35"/>
        <v>93.908001445615525</v>
      </c>
      <c r="J28" s="31">
        <f t="shared" si="36"/>
        <v>75.245784965948815</v>
      </c>
      <c r="K28" s="31">
        <f t="shared" si="37"/>
        <v>57.765649345380901</v>
      </c>
      <c r="L28" s="31">
        <f t="shared" si="38"/>
        <v>40.596960714606404</v>
      </c>
      <c r="M28" s="31">
        <f t="shared" si="27"/>
        <v>24.134313545212731</v>
      </c>
      <c r="N28" s="59">
        <f t="shared" si="40"/>
        <v>40.187700884604354</v>
      </c>
      <c r="O28" s="82">
        <f t="shared" si="41"/>
        <v>-65.619784995917442</v>
      </c>
      <c r="P28" s="31">
        <f>Taulukko5[[#This Row],[Tasaus 2023, €/asukas]]*Taulukko5[[#This Row],[Asukasluku 31.12.2022]]</f>
        <v>1545631.7957933859</v>
      </c>
      <c r="Q28" s="31">
        <f>Taulukko5[[#This Row],[Tasaus 2024, €/asukas]]*Taulukko5[[#This Row],[Asukasluku 31.12.2022]]</f>
        <v>1238470.3747545516</v>
      </c>
      <c r="R28" s="31">
        <f>Taulukko5[[#This Row],[Tasaus 2025, €/asukas]]*Taulukko5[[#This Row],[Asukasluku 31.12.2022]]</f>
        <v>950764.82257562422</v>
      </c>
      <c r="S28" s="31">
        <f>Taulukko5[[#This Row],[Tasaus 2026, €/asukas]]*Taulukko5[[#This Row],[Asukasluku 31.12.2022]]</f>
        <v>668185.37640170683</v>
      </c>
      <c r="T28" s="31">
        <f>Taulukko5[[#This Row],[Tasaus 2027, €/asukas]]*Taulukko5[[#This Row],[Asukasluku 31.12.2022]]</f>
        <v>397226.66664065636</v>
      </c>
      <c r="U28" s="62">
        <f t="shared" si="28"/>
        <v>4.1539029044853493</v>
      </c>
      <c r="V28" s="31">
        <f t="shared" si="29"/>
        <v>-14.508313575181361</v>
      </c>
      <c r="W28" s="31">
        <f t="shared" si="30"/>
        <v>-31.988449195749276</v>
      </c>
      <c r="X28" s="31">
        <f t="shared" si="31"/>
        <v>-49.157137826523773</v>
      </c>
      <c r="Y28" s="94">
        <f t="shared" si="32"/>
        <v>-65.619784995917442</v>
      </c>
      <c r="Z28" s="105">
        <v>20.5</v>
      </c>
      <c r="AA28" s="33">
        <f t="shared" si="39"/>
        <v>7.8599999999999994</v>
      </c>
      <c r="AB28" s="32">
        <f t="shared" si="33"/>
        <v>-12.64</v>
      </c>
      <c r="AC28" s="31">
        <v>168.12118779259384</v>
      </c>
      <c r="AD28" s="15">
        <f t="shared" si="22"/>
        <v>-2.4707789416821734E-2</v>
      </c>
      <c r="AE28" s="15">
        <f t="shared" si="23"/>
        <v>8.6296758699324919E-2</v>
      </c>
      <c r="AF28" s="15">
        <f t="shared" si="24"/>
        <v>0.19027018316818273</v>
      </c>
      <c r="AG28" s="15">
        <f t="shared" si="25"/>
        <v>0.29239109282981918</v>
      </c>
      <c r="AH28" s="106">
        <f t="shared" si="26"/>
        <v>0.39031240415021717</v>
      </c>
    </row>
    <row r="29" spans="1:34" ht="15.75" x14ac:dyDescent="0.25">
      <c r="A29" s="24">
        <v>69</v>
      </c>
      <c r="B29" s="25" t="s">
        <v>22</v>
      </c>
      <c r="C29" s="24">
        <v>17</v>
      </c>
      <c r="D29" s="24">
        <v>24</v>
      </c>
      <c r="E29" s="30">
        <f>'Tasapainon muutos, pl. tasaus'!D22</f>
        <v>6687</v>
      </c>
      <c r="F29" s="62">
        <v>-251.1655316291185</v>
      </c>
      <c r="G29" s="31">
        <v>42.876230687025561</v>
      </c>
      <c r="H29" s="59">
        <f t="shared" si="34"/>
        <v>294.04176231614406</v>
      </c>
      <c r="I29" s="62">
        <f t="shared" si="35"/>
        <v>-289.88785941165872</v>
      </c>
      <c r="J29" s="31">
        <f t="shared" si="36"/>
        <v>-278.55007589132543</v>
      </c>
      <c r="K29" s="31">
        <f t="shared" si="37"/>
        <v>-266.03021151189336</v>
      </c>
      <c r="L29" s="31">
        <f t="shared" si="38"/>
        <v>-253.19890014266784</v>
      </c>
      <c r="M29" s="31">
        <f t="shared" si="27"/>
        <v>-239.66154731206151</v>
      </c>
      <c r="N29" s="59">
        <f t="shared" si="40"/>
        <v>-196.78531662503596</v>
      </c>
      <c r="O29" s="82">
        <f t="shared" si="41"/>
        <v>54.380215004082544</v>
      </c>
      <c r="P29" s="31">
        <f>Taulukko5[[#This Row],[Tasaus 2023, €/asukas]]*Taulukko5[[#This Row],[Asukasluku 31.12.2022]]</f>
        <v>-1938480.1158857618</v>
      </c>
      <c r="Q29" s="31">
        <f>Taulukko5[[#This Row],[Tasaus 2024, €/asukas]]*Taulukko5[[#This Row],[Asukasluku 31.12.2022]]</f>
        <v>-1862664.3574852932</v>
      </c>
      <c r="R29" s="31">
        <f>Taulukko5[[#This Row],[Tasaus 2025, €/asukas]]*Taulukko5[[#This Row],[Asukasluku 31.12.2022]]</f>
        <v>-1778944.0243800308</v>
      </c>
      <c r="S29" s="31">
        <f>Taulukko5[[#This Row],[Tasaus 2026, €/asukas]]*Taulukko5[[#This Row],[Asukasluku 31.12.2022]]</f>
        <v>-1693141.0452540198</v>
      </c>
      <c r="T29" s="31">
        <f>Taulukko5[[#This Row],[Tasaus 2027, €/asukas]]*Taulukko5[[#This Row],[Asukasluku 31.12.2022]]</f>
        <v>-1602616.7668757553</v>
      </c>
      <c r="U29" s="62">
        <f t="shared" si="28"/>
        <v>4.1539029044853351</v>
      </c>
      <c r="V29" s="31">
        <f t="shared" si="29"/>
        <v>15.491686424818624</v>
      </c>
      <c r="W29" s="31">
        <f t="shared" si="30"/>
        <v>28.011550804250703</v>
      </c>
      <c r="X29" s="31">
        <f t="shared" si="31"/>
        <v>40.84286217347622</v>
      </c>
      <c r="Y29" s="94">
        <f t="shared" si="32"/>
        <v>54.380215004082544</v>
      </c>
      <c r="Z29" s="105">
        <v>22.5</v>
      </c>
      <c r="AA29" s="33">
        <f t="shared" si="39"/>
        <v>9.86</v>
      </c>
      <c r="AB29" s="32">
        <f t="shared" si="33"/>
        <v>-12.64</v>
      </c>
      <c r="AC29" s="31">
        <v>151.50046430606849</v>
      </c>
      <c r="AD29" s="15">
        <f t="shared" si="22"/>
        <v>-2.7418416989755369E-2</v>
      </c>
      <c r="AE29" s="15">
        <f t="shared" si="23"/>
        <v>-0.10225504255565565</v>
      </c>
      <c r="AF29" s="15">
        <f t="shared" si="24"/>
        <v>-0.184894158130502</v>
      </c>
      <c r="AG29" s="15">
        <f t="shared" si="25"/>
        <v>-0.26958902311324612</v>
      </c>
      <c r="AH29" s="106">
        <f t="shared" si="26"/>
        <v>-0.35894421349244865</v>
      </c>
    </row>
    <row r="30" spans="1:34" ht="15.75" x14ac:dyDescent="0.25">
      <c r="A30" s="24">
        <v>71</v>
      </c>
      <c r="B30" s="25" t="s">
        <v>23</v>
      </c>
      <c r="C30" s="24">
        <v>17</v>
      </c>
      <c r="D30" s="24">
        <v>24</v>
      </c>
      <c r="E30" s="30">
        <f>'Tasapainon muutos, pl. tasaus'!D23</f>
        <v>6591</v>
      </c>
      <c r="F30" s="62">
        <v>-233.21538120177661</v>
      </c>
      <c r="G30" s="31">
        <v>-99.132911559638018</v>
      </c>
      <c r="H30" s="59">
        <f t="shared" si="34"/>
        <v>134.08246964213859</v>
      </c>
      <c r="I30" s="62">
        <f t="shared" si="35"/>
        <v>-129.92856673765323</v>
      </c>
      <c r="J30" s="31">
        <f t="shared" si="36"/>
        <v>-118.59078321731995</v>
      </c>
      <c r="K30" s="31">
        <f t="shared" si="37"/>
        <v>-106.07091883788786</v>
      </c>
      <c r="L30" s="31">
        <f t="shared" si="38"/>
        <v>-93.239607468662371</v>
      </c>
      <c r="M30" s="31">
        <f t="shared" si="27"/>
        <v>-79.702254638056033</v>
      </c>
      <c r="N30" s="59">
        <f t="shared" si="40"/>
        <v>-178.83516619769404</v>
      </c>
      <c r="O30" s="82">
        <f t="shared" si="41"/>
        <v>54.380215004082572</v>
      </c>
      <c r="P30" s="31">
        <f>Taulukko5[[#This Row],[Tasaus 2023, €/asukas]]*Taulukko5[[#This Row],[Asukasluku 31.12.2022]]</f>
        <v>-856359.18336787238</v>
      </c>
      <c r="Q30" s="31">
        <f>Taulukko5[[#This Row],[Tasaus 2024, €/asukas]]*Taulukko5[[#This Row],[Asukasluku 31.12.2022]]</f>
        <v>-781631.85218535585</v>
      </c>
      <c r="R30" s="31">
        <f>Taulukko5[[#This Row],[Tasaus 2025, €/asukas]]*Taulukko5[[#This Row],[Asukasluku 31.12.2022]]</f>
        <v>-699113.42606051883</v>
      </c>
      <c r="S30" s="31">
        <f>Taulukko5[[#This Row],[Tasaus 2026, €/asukas]]*Taulukko5[[#This Row],[Asukasluku 31.12.2022]]</f>
        <v>-614542.25282595365</v>
      </c>
      <c r="T30" s="31">
        <f>Taulukko5[[#This Row],[Tasaus 2027, €/asukas]]*Taulukko5[[#This Row],[Asukasluku 31.12.2022]]</f>
        <v>-525317.56031942728</v>
      </c>
      <c r="U30" s="62">
        <f t="shared" si="28"/>
        <v>4.1539029044853635</v>
      </c>
      <c r="V30" s="31">
        <f t="shared" si="29"/>
        <v>15.491686424818639</v>
      </c>
      <c r="W30" s="31">
        <f t="shared" si="30"/>
        <v>28.011550804250732</v>
      </c>
      <c r="X30" s="31">
        <f t="shared" si="31"/>
        <v>40.84286217347622</v>
      </c>
      <c r="Y30" s="94">
        <f t="shared" si="32"/>
        <v>54.380215004082558</v>
      </c>
      <c r="Z30" s="105">
        <v>22</v>
      </c>
      <c r="AA30" s="33">
        <f t="shared" si="39"/>
        <v>9.36</v>
      </c>
      <c r="AB30" s="32">
        <f t="shared" si="33"/>
        <v>-12.64</v>
      </c>
      <c r="AC30" s="31">
        <v>143.00613957973556</v>
      </c>
      <c r="AD30" s="15">
        <f t="shared" si="22"/>
        <v>-2.9047024950766415E-2</v>
      </c>
      <c r="AE30" s="15">
        <f t="shared" si="23"/>
        <v>-0.10832882049921345</v>
      </c>
      <c r="AF30" s="15">
        <f t="shared" si="24"/>
        <v>-0.19587656087053804</v>
      </c>
      <c r="AG30" s="15">
        <f t="shared" si="25"/>
        <v>-0.28560215871503597</v>
      </c>
      <c r="AH30" s="106">
        <f t="shared" si="26"/>
        <v>-0.38026489746450309</v>
      </c>
    </row>
    <row r="31" spans="1:34" ht="15.75" x14ac:dyDescent="0.25">
      <c r="A31" s="24">
        <v>72</v>
      </c>
      <c r="B31" s="25" t="s">
        <v>24</v>
      </c>
      <c r="C31" s="24">
        <v>17</v>
      </c>
      <c r="D31" s="24">
        <v>26</v>
      </c>
      <c r="E31" s="30">
        <f>'Tasapainon muutos, pl. tasaus'!D24</f>
        <v>960</v>
      </c>
      <c r="F31" s="62">
        <v>70.523075438183156</v>
      </c>
      <c r="G31" s="31">
        <v>160.49056518654544</v>
      </c>
      <c r="H31" s="59">
        <f t="shared" si="34"/>
        <v>89.967489748362283</v>
      </c>
      <c r="I31" s="62">
        <f t="shared" si="35"/>
        <v>-85.813586843876934</v>
      </c>
      <c r="J31" s="31">
        <f t="shared" si="36"/>
        <v>-74.475803323543644</v>
      </c>
      <c r="K31" s="31">
        <f t="shared" si="37"/>
        <v>-61.955938944111558</v>
      </c>
      <c r="L31" s="31">
        <f t="shared" si="38"/>
        <v>-49.124627574886055</v>
      </c>
      <c r="M31" s="31">
        <f t="shared" si="27"/>
        <v>-35.587274744279725</v>
      </c>
      <c r="N31" s="59">
        <f t="shared" si="40"/>
        <v>124.90329044226571</v>
      </c>
      <c r="O31" s="82">
        <f t="shared" si="41"/>
        <v>54.380215004082558</v>
      </c>
      <c r="P31" s="31">
        <f>Taulukko5[[#This Row],[Tasaus 2023, €/asukas]]*Taulukko5[[#This Row],[Asukasluku 31.12.2022]]</f>
        <v>-82381.043370121857</v>
      </c>
      <c r="Q31" s="31">
        <f>Taulukko5[[#This Row],[Tasaus 2024, €/asukas]]*Taulukko5[[#This Row],[Asukasluku 31.12.2022]]</f>
        <v>-71496.771190601896</v>
      </c>
      <c r="R31" s="31">
        <f>Taulukko5[[#This Row],[Tasaus 2025, €/asukas]]*Taulukko5[[#This Row],[Asukasluku 31.12.2022]]</f>
        <v>-59477.701386347093</v>
      </c>
      <c r="S31" s="31">
        <f>Taulukko5[[#This Row],[Tasaus 2026, €/asukas]]*Taulukko5[[#This Row],[Asukasluku 31.12.2022]]</f>
        <v>-47159.642471890613</v>
      </c>
      <c r="T31" s="31">
        <f>Taulukko5[[#This Row],[Tasaus 2027, €/asukas]]*Taulukko5[[#This Row],[Asukasluku 31.12.2022]]</f>
        <v>-34163.783754508535</v>
      </c>
      <c r="U31" s="62">
        <f t="shared" si="28"/>
        <v>4.1539029044853493</v>
      </c>
      <c r="V31" s="31">
        <f t="shared" si="29"/>
        <v>15.491686424818639</v>
      </c>
      <c r="W31" s="31">
        <f t="shared" si="30"/>
        <v>28.011550804250724</v>
      </c>
      <c r="X31" s="31">
        <f t="shared" si="31"/>
        <v>40.842862173476227</v>
      </c>
      <c r="Y31" s="94">
        <f t="shared" si="32"/>
        <v>54.380215004082558</v>
      </c>
      <c r="Z31" s="105">
        <v>20.5</v>
      </c>
      <c r="AA31" s="33">
        <f t="shared" si="39"/>
        <v>7.8599999999999994</v>
      </c>
      <c r="AB31" s="32">
        <f t="shared" si="33"/>
        <v>-12.64</v>
      </c>
      <c r="AC31" s="31">
        <v>179.62590002782909</v>
      </c>
      <c r="AD31" s="15">
        <f t="shared" si="22"/>
        <v>-2.3125300437419064E-2</v>
      </c>
      <c r="AE31" s="15">
        <f t="shared" si="23"/>
        <v>-8.6244168699605911E-2</v>
      </c>
      <c r="AF31" s="15">
        <f t="shared" si="24"/>
        <v>-0.15594382992603489</v>
      </c>
      <c r="AG31" s="15">
        <f t="shared" si="25"/>
        <v>-0.22737735575520301</v>
      </c>
      <c r="AH31" s="106">
        <f t="shared" si="26"/>
        <v>-0.30274150328909993</v>
      </c>
    </row>
    <row r="32" spans="1:34" ht="15.75" x14ac:dyDescent="0.25">
      <c r="A32" s="24">
        <v>74</v>
      </c>
      <c r="B32" s="25" t="s">
        <v>25</v>
      </c>
      <c r="C32" s="24">
        <v>16</v>
      </c>
      <c r="D32" s="24">
        <v>26</v>
      </c>
      <c r="E32" s="30">
        <f>'Tasapainon muutos, pl. tasaus'!D25</f>
        <v>1052</v>
      </c>
      <c r="F32" s="62">
        <v>516.86872495446153</v>
      </c>
      <c r="G32" s="31">
        <v>445.88727319844293</v>
      </c>
      <c r="H32" s="59">
        <f t="shared" si="34"/>
        <v>-70.9814517560186</v>
      </c>
      <c r="I32" s="62">
        <f t="shared" si="35"/>
        <v>75.13535466050395</v>
      </c>
      <c r="J32" s="31">
        <f t="shared" si="36"/>
        <v>56.473138180837232</v>
      </c>
      <c r="K32" s="31">
        <f t="shared" si="37"/>
        <v>38.993002560269325</v>
      </c>
      <c r="L32" s="31">
        <f t="shared" si="38"/>
        <v>21.824313929494828</v>
      </c>
      <c r="M32" s="31">
        <f t="shared" si="27"/>
        <v>5.3616667601011558</v>
      </c>
      <c r="N32" s="59">
        <f t="shared" si="40"/>
        <v>451.2489399585441</v>
      </c>
      <c r="O32" s="82">
        <f t="shared" si="41"/>
        <v>-65.619784995917428</v>
      </c>
      <c r="P32" s="31">
        <f>Taulukko5[[#This Row],[Tasaus 2023, €/asukas]]*Taulukko5[[#This Row],[Asukasluku 31.12.2022]]</f>
        <v>79042.393102850154</v>
      </c>
      <c r="Q32" s="31">
        <f>Taulukko5[[#This Row],[Tasaus 2024, €/asukas]]*Taulukko5[[#This Row],[Asukasluku 31.12.2022]]</f>
        <v>59409.741366240771</v>
      </c>
      <c r="R32" s="31">
        <f>Taulukko5[[#This Row],[Tasaus 2025, €/asukas]]*Taulukko5[[#This Row],[Asukasluku 31.12.2022]]</f>
        <v>41020.638693403329</v>
      </c>
      <c r="S32" s="31">
        <f>Taulukko5[[#This Row],[Tasaus 2026, €/asukas]]*Taulukko5[[#This Row],[Asukasluku 31.12.2022]]</f>
        <v>22959.178253828559</v>
      </c>
      <c r="T32" s="31">
        <f>Taulukko5[[#This Row],[Tasaus 2027, €/asukas]]*Taulukko5[[#This Row],[Asukasluku 31.12.2022]]</f>
        <v>5640.4734316264157</v>
      </c>
      <c r="U32" s="62">
        <f t="shared" si="28"/>
        <v>4.1539029044853493</v>
      </c>
      <c r="V32" s="31">
        <f t="shared" si="29"/>
        <v>-14.508313575181369</v>
      </c>
      <c r="W32" s="31">
        <f t="shared" si="30"/>
        <v>-31.988449195749276</v>
      </c>
      <c r="X32" s="31">
        <f t="shared" si="31"/>
        <v>-49.157137826523773</v>
      </c>
      <c r="Y32" s="94">
        <f t="shared" si="32"/>
        <v>-65.619784995917442</v>
      </c>
      <c r="Z32" s="105">
        <v>23.5</v>
      </c>
      <c r="AA32" s="33">
        <f t="shared" si="39"/>
        <v>10.86</v>
      </c>
      <c r="AB32" s="32">
        <f t="shared" si="33"/>
        <v>-12.64</v>
      </c>
      <c r="AC32" s="31">
        <v>139.71852023455011</v>
      </c>
      <c r="AD32" s="15">
        <f t="shared" si="22"/>
        <v>-2.9730510296788533E-2</v>
      </c>
      <c r="AE32" s="15">
        <f t="shared" si="23"/>
        <v>0.10383958798608646</v>
      </c>
      <c r="AF32" s="15">
        <f t="shared" si="24"/>
        <v>0.22894924124625143</v>
      </c>
      <c r="AG32" s="15">
        <f t="shared" si="25"/>
        <v>0.35182979138343334</v>
      </c>
      <c r="AH32" s="106">
        <f t="shared" si="26"/>
        <v>0.46965702818609395</v>
      </c>
    </row>
    <row r="33" spans="1:34" ht="15.75" x14ac:dyDescent="0.25">
      <c r="A33" s="24">
        <v>75</v>
      </c>
      <c r="B33" s="25" t="s">
        <v>26</v>
      </c>
      <c r="C33" s="24">
        <v>8</v>
      </c>
      <c r="D33" s="24">
        <v>22</v>
      </c>
      <c r="E33" s="30">
        <f>'Tasapainon muutos, pl. tasaus'!D26</f>
        <v>19549</v>
      </c>
      <c r="F33" s="62">
        <v>118.71661719145345</v>
      </c>
      <c r="G33" s="31">
        <v>176.02363832540004</v>
      </c>
      <c r="H33" s="59">
        <f t="shared" si="34"/>
        <v>57.307021133946591</v>
      </c>
      <c r="I33" s="62">
        <f t="shared" si="35"/>
        <v>-53.153118229461242</v>
      </c>
      <c r="J33" s="31">
        <f t="shared" si="36"/>
        <v>-41.81533470912796</v>
      </c>
      <c r="K33" s="31">
        <f t="shared" si="37"/>
        <v>-29.295470329695867</v>
      </c>
      <c r="L33" s="31">
        <f t="shared" si="38"/>
        <v>-16.464158960470364</v>
      </c>
      <c r="M33" s="31">
        <f t="shared" si="27"/>
        <v>-5.6197849959174446</v>
      </c>
      <c r="N33" s="59">
        <f t="shared" si="40"/>
        <v>170.40385332948259</v>
      </c>
      <c r="O33" s="82">
        <f t="shared" si="41"/>
        <v>51.687236138029135</v>
      </c>
      <c r="P33" s="31">
        <f>Taulukko5[[#This Row],[Tasaus 2023, €/asukas]]*Taulukko5[[#This Row],[Asukasluku 31.12.2022]]</f>
        <v>-1039090.3082677379</v>
      </c>
      <c r="Q33" s="31">
        <f>Taulukko5[[#This Row],[Tasaus 2024, €/asukas]]*Taulukko5[[#This Row],[Asukasluku 31.12.2022]]</f>
        <v>-817447.97822874249</v>
      </c>
      <c r="R33" s="31">
        <f>Taulukko5[[#This Row],[Tasaus 2025, €/asukas]]*Taulukko5[[#This Row],[Asukasluku 31.12.2022]]</f>
        <v>-572697.14947522455</v>
      </c>
      <c r="S33" s="31">
        <f>Taulukko5[[#This Row],[Tasaus 2026, €/asukas]]*Taulukko5[[#This Row],[Asukasluku 31.12.2022]]</f>
        <v>-321857.84351823514</v>
      </c>
      <c r="T33" s="31">
        <f>Taulukko5[[#This Row],[Tasaus 2027, €/asukas]]*Taulukko5[[#This Row],[Asukasluku 31.12.2022]]</f>
        <v>-109861.17688519013</v>
      </c>
      <c r="U33" s="62">
        <f t="shared" si="28"/>
        <v>4.1539029044853493</v>
      </c>
      <c r="V33" s="31">
        <f t="shared" si="29"/>
        <v>15.491686424818631</v>
      </c>
      <c r="W33" s="31">
        <f t="shared" si="30"/>
        <v>28.011550804250724</v>
      </c>
      <c r="X33" s="31">
        <f t="shared" si="31"/>
        <v>40.842862173476227</v>
      </c>
      <c r="Y33" s="94">
        <f t="shared" si="32"/>
        <v>51.687236138029149</v>
      </c>
      <c r="Z33" s="105">
        <v>21</v>
      </c>
      <c r="AA33" s="33">
        <f t="shared" si="39"/>
        <v>8.36</v>
      </c>
      <c r="AB33" s="32">
        <f t="shared" si="33"/>
        <v>-12.64</v>
      </c>
      <c r="AC33" s="31">
        <v>188.95567003423017</v>
      </c>
      <c r="AD33" s="15">
        <f t="shared" si="22"/>
        <v>-2.1983478472664256E-2</v>
      </c>
      <c r="AE33" s="15">
        <f t="shared" si="23"/>
        <v>-8.1985824622316142E-2</v>
      </c>
      <c r="AF33" s="15">
        <f t="shared" si="24"/>
        <v>-0.14824403416513676</v>
      </c>
      <c r="AG33" s="15">
        <f t="shared" si="25"/>
        <v>-0.21615049797699831</v>
      </c>
      <c r="AH33" s="106">
        <f t="shared" si="26"/>
        <v>-0.27354159908864217</v>
      </c>
    </row>
    <row r="34" spans="1:34" ht="15.75" x14ac:dyDescent="0.25">
      <c r="A34" s="24">
        <v>77</v>
      </c>
      <c r="B34" s="25" t="s">
        <v>27</v>
      </c>
      <c r="C34" s="24">
        <v>13</v>
      </c>
      <c r="D34" s="24">
        <v>25</v>
      </c>
      <c r="E34" s="30">
        <f>'Tasapainon muutos, pl. tasaus'!D27</f>
        <v>4601</v>
      </c>
      <c r="F34" s="62">
        <v>-10.362380009930733</v>
      </c>
      <c r="G34" s="31">
        <v>53.582500247516741</v>
      </c>
      <c r="H34" s="59">
        <f t="shared" si="34"/>
        <v>63.944880257447473</v>
      </c>
      <c r="I34" s="62">
        <f t="shared" si="35"/>
        <v>-59.790977352962123</v>
      </c>
      <c r="J34" s="31">
        <f t="shared" si="36"/>
        <v>-48.453193832628841</v>
      </c>
      <c r="K34" s="31">
        <f t="shared" si="37"/>
        <v>-35.933329453196748</v>
      </c>
      <c r="L34" s="31">
        <f t="shared" si="38"/>
        <v>-23.102018083971245</v>
      </c>
      <c r="M34" s="31">
        <f t="shared" si="27"/>
        <v>-9.5646652533649181</v>
      </c>
      <c r="N34" s="59">
        <f t="shared" si="40"/>
        <v>44.017834994151826</v>
      </c>
      <c r="O34" s="82">
        <f t="shared" si="41"/>
        <v>54.380215004082558</v>
      </c>
      <c r="P34" s="31">
        <f>Taulukko5[[#This Row],[Tasaus 2023, €/asukas]]*Taulukko5[[#This Row],[Asukasluku 31.12.2022]]</f>
        <v>-275098.28680097871</v>
      </c>
      <c r="Q34" s="31">
        <f>Taulukko5[[#This Row],[Tasaus 2024, €/asukas]]*Taulukko5[[#This Row],[Asukasluku 31.12.2022]]</f>
        <v>-222933.14482392531</v>
      </c>
      <c r="R34" s="31">
        <f>Taulukko5[[#This Row],[Tasaus 2025, €/asukas]]*Taulukko5[[#This Row],[Asukasluku 31.12.2022]]</f>
        <v>-165329.24881415823</v>
      </c>
      <c r="S34" s="31">
        <f>Taulukko5[[#This Row],[Tasaus 2026, €/asukas]]*Taulukko5[[#This Row],[Asukasluku 31.12.2022]]</f>
        <v>-106292.3852043517</v>
      </c>
      <c r="T34" s="31">
        <f>Taulukko5[[#This Row],[Tasaus 2027, €/asukas]]*Taulukko5[[#This Row],[Asukasluku 31.12.2022]]</f>
        <v>-44007.024830731985</v>
      </c>
      <c r="U34" s="62">
        <f t="shared" si="28"/>
        <v>4.1539029044853493</v>
      </c>
      <c r="V34" s="31">
        <f t="shared" si="29"/>
        <v>15.491686424818631</v>
      </c>
      <c r="W34" s="31">
        <f t="shared" si="30"/>
        <v>28.011550804250724</v>
      </c>
      <c r="X34" s="31">
        <f t="shared" si="31"/>
        <v>40.842862173476227</v>
      </c>
      <c r="Y34" s="94">
        <f t="shared" si="32"/>
        <v>54.380215004082558</v>
      </c>
      <c r="Z34" s="105">
        <v>22</v>
      </c>
      <c r="AA34" s="33">
        <f t="shared" si="39"/>
        <v>9.36</v>
      </c>
      <c r="AB34" s="32">
        <f t="shared" si="33"/>
        <v>-12.64</v>
      </c>
      <c r="AC34" s="31">
        <v>142.60876480319456</v>
      </c>
      <c r="AD34" s="15">
        <f t="shared" si="22"/>
        <v>-2.9127963559728541E-2</v>
      </c>
      <c r="AE34" s="15">
        <f t="shared" si="23"/>
        <v>-0.10863067530384783</v>
      </c>
      <c r="AF34" s="15">
        <f t="shared" si="24"/>
        <v>-0.19642236466256274</v>
      </c>
      <c r="AG34" s="15">
        <f t="shared" si="25"/>
        <v>-0.28639798002486666</v>
      </c>
      <c r="AH34" s="106">
        <f t="shared" si="26"/>
        <v>-0.3813244934778679</v>
      </c>
    </row>
    <row r="35" spans="1:34" ht="15.75" x14ac:dyDescent="0.25">
      <c r="A35" s="24">
        <v>78</v>
      </c>
      <c r="B35" s="25" t="s">
        <v>28</v>
      </c>
      <c r="C35" s="24">
        <v>33</v>
      </c>
      <c r="D35" s="24">
        <v>24</v>
      </c>
      <c r="E35" s="30">
        <f>'Tasapainon muutos, pl. tasaus'!D28</f>
        <v>7832</v>
      </c>
      <c r="F35" s="62">
        <v>222.95659639689771</v>
      </c>
      <c r="G35" s="31">
        <v>333.97080872339347</v>
      </c>
      <c r="H35" s="59">
        <f t="shared" si="34"/>
        <v>111.01421232649577</v>
      </c>
      <c r="I35" s="62">
        <f t="shared" si="35"/>
        <v>-106.86030942201042</v>
      </c>
      <c r="J35" s="31">
        <f t="shared" si="36"/>
        <v>-95.522525901677128</v>
      </c>
      <c r="K35" s="31">
        <f t="shared" si="37"/>
        <v>-83.002661522245035</v>
      </c>
      <c r="L35" s="31">
        <f t="shared" si="38"/>
        <v>-70.171350153019546</v>
      </c>
      <c r="M35" s="31">
        <f t="shared" si="27"/>
        <v>-56.633997322413208</v>
      </c>
      <c r="N35" s="59">
        <f t="shared" si="40"/>
        <v>277.33681140098025</v>
      </c>
      <c r="O35" s="82">
        <f t="shared" si="41"/>
        <v>54.380215004082544</v>
      </c>
      <c r="P35" s="31">
        <f>Taulukko5[[#This Row],[Tasaus 2023, €/asukas]]*Taulukko5[[#This Row],[Asukasluku 31.12.2022]]</f>
        <v>-836929.94339318562</v>
      </c>
      <c r="Q35" s="31">
        <f>Taulukko5[[#This Row],[Tasaus 2024, €/asukas]]*Taulukko5[[#This Row],[Asukasluku 31.12.2022]]</f>
        <v>-748132.42286193522</v>
      </c>
      <c r="R35" s="31">
        <f>Taulukko5[[#This Row],[Tasaus 2025, €/asukas]]*Taulukko5[[#This Row],[Asukasluku 31.12.2022]]</f>
        <v>-650076.84504222311</v>
      </c>
      <c r="S35" s="31">
        <f>Taulukko5[[#This Row],[Tasaus 2026, €/asukas]]*Taulukko5[[#This Row],[Asukasluku 31.12.2022]]</f>
        <v>-549582.0143984491</v>
      </c>
      <c r="T35" s="31">
        <f>Taulukko5[[#This Row],[Tasaus 2027, €/asukas]]*Taulukko5[[#This Row],[Asukasluku 31.12.2022]]</f>
        <v>-443557.46702914027</v>
      </c>
      <c r="U35" s="62">
        <f t="shared" si="28"/>
        <v>4.1539029044853493</v>
      </c>
      <c r="V35" s="31">
        <f t="shared" si="29"/>
        <v>15.491686424818639</v>
      </c>
      <c r="W35" s="31">
        <f t="shared" si="30"/>
        <v>28.011550804250732</v>
      </c>
      <c r="X35" s="31">
        <f t="shared" si="31"/>
        <v>40.84286217347622</v>
      </c>
      <c r="Y35" s="94">
        <f t="shared" si="32"/>
        <v>54.380215004082558</v>
      </c>
      <c r="Z35" s="105">
        <v>21.75</v>
      </c>
      <c r="AA35" s="33">
        <f t="shared" si="39"/>
        <v>9.11</v>
      </c>
      <c r="AB35" s="32">
        <f t="shared" si="33"/>
        <v>-12.64</v>
      </c>
      <c r="AC35" s="31">
        <v>208.31836240145248</v>
      </c>
      <c r="AD35" s="15">
        <f t="shared" si="22"/>
        <v>-1.9940166851351873E-2</v>
      </c>
      <c r="AE35" s="15">
        <f t="shared" si="23"/>
        <v>-7.4365438774736767E-2</v>
      </c>
      <c r="AF35" s="15">
        <f t="shared" si="24"/>
        <v>-0.1344651065865686</v>
      </c>
      <c r="AG35" s="15">
        <f t="shared" si="25"/>
        <v>-0.19605982738462352</v>
      </c>
      <c r="AH35" s="106">
        <f t="shared" si="26"/>
        <v>-0.2610437907498806</v>
      </c>
    </row>
    <row r="36" spans="1:34" ht="15.75" x14ac:dyDescent="0.25">
      <c r="A36" s="24">
        <v>79</v>
      </c>
      <c r="B36" s="25" t="s">
        <v>29</v>
      </c>
      <c r="C36" s="24">
        <v>4</v>
      </c>
      <c r="D36" s="24">
        <v>24</v>
      </c>
      <c r="E36" s="30">
        <f>'Tasapainon muutos, pl. tasaus'!D29</f>
        <v>6753</v>
      </c>
      <c r="F36" s="62">
        <v>335.90016765762755</v>
      </c>
      <c r="G36" s="31">
        <v>482.17035304572045</v>
      </c>
      <c r="H36" s="59">
        <f t="shared" si="34"/>
        <v>146.2701853880929</v>
      </c>
      <c r="I36" s="62">
        <f t="shared" si="35"/>
        <v>-142.11628248360756</v>
      </c>
      <c r="J36" s="31">
        <f t="shared" si="36"/>
        <v>-130.77849896327427</v>
      </c>
      <c r="K36" s="31">
        <f t="shared" si="37"/>
        <v>-118.25863458384217</v>
      </c>
      <c r="L36" s="31">
        <f t="shared" si="38"/>
        <v>-105.42732321461668</v>
      </c>
      <c r="M36" s="31">
        <f t="shared" si="27"/>
        <v>-91.88997038401034</v>
      </c>
      <c r="N36" s="59">
        <f t="shared" si="40"/>
        <v>390.28038266171012</v>
      </c>
      <c r="O36" s="82">
        <f t="shared" si="41"/>
        <v>54.380215004082572</v>
      </c>
      <c r="P36" s="31">
        <f>Taulukko5[[#This Row],[Tasaus 2023, €/asukas]]*Taulukko5[[#This Row],[Asukasluku 31.12.2022]]</f>
        <v>-959711.25561180187</v>
      </c>
      <c r="Q36" s="31">
        <f>Taulukko5[[#This Row],[Tasaus 2024, €/asukas]]*Taulukko5[[#This Row],[Asukasluku 31.12.2022]]</f>
        <v>-883147.20349899121</v>
      </c>
      <c r="R36" s="31">
        <f>Taulukko5[[#This Row],[Tasaus 2025, €/asukas]]*Taulukko5[[#This Row],[Asukasluku 31.12.2022]]</f>
        <v>-798600.5593446861</v>
      </c>
      <c r="S36" s="31">
        <f>Taulukko5[[#This Row],[Tasaus 2026, €/asukas]]*Taulukko5[[#This Row],[Asukasluku 31.12.2022]]</f>
        <v>-711950.71366830647</v>
      </c>
      <c r="T36" s="31">
        <f>Taulukko5[[#This Row],[Tasaus 2027, €/asukas]]*Taulukko5[[#This Row],[Asukasluku 31.12.2022]]</f>
        <v>-620532.97000322188</v>
      </c>
      <c r="U36" s="62">
        <f t="shared" si="28"/>
        <v>4.1539029044853351</v>
      </c>
      <c r="V36" s="31">
        <f t="shared" si="29"/>
        <v>15.491686424818624</v>
      </c>
      <c r="W36" s="31">
        <f t="shared" si="30"/>
        <v>28.011550804250732</v>
      </c>
      <c r="X36" s="31">
        <f t="shared" si="31"/>
        <v>40.84286217347622</v>
      </c>
      <c r="Y36" s="94">
        <f t="shared" si="32"/>
        <v>54.380215004082558</v>
      </c>
      <c r="Z36" s="105">
        <v>21.5</v>
      </c>
      <c r="AA36" s="33">
        <f t="shared" si="39"/>
        <v>8.86</v>
      </c>
      <c r="AB36" s="32">
        <f t="shared" si="33"/>
        <v>-12.64</v>
      </c>
      <c r="AC36" s="31">
        <v>184.66968295184651</v>
      </c>
      <c r="AD36" s="15">
        <f t="shared" si="22"/>
        <v>-2.2493691644927365E-2</v>
      </c>
      <c r="AE36" s="15">
        <f t="shared" si="23"/>
        <v>-8.3888628480821917E-2</v>
      </c>
      <c r="AF36" s="15">
        <f t="shared" si="24"/>
        <v>-0.15168462065078042</v>
      </c>
      <c r="AG36" s="15">
        <f t="shared" si="25"/>
        <v>-0.22116712131967101</v>
      </c>
      <c r="AH36" s="106">
        <f t="shared" si="26"/>
        <v>-0.29447288875382138</v>
      </c>
    </row>
    <row r="37" spans="1:34" ht="15.75" x14ac:dyDescent="0.25">
      <c r="A37" s="24">
        <v>81</v>
      </c>
      <c r="B37" s="25" t="s">
        <v>30</v>
      </c>
      <c r="C37" s="24">
        <v>7</v>
      </c>
      <c r="D37" s="24">
        <v>25</v>
      </c>
      <c r="E37" s="30">
        <f>'Tasapainon muutos, pl. tasaus'!D30</f>
        <v>2574</v>
      </c>
      <c r="F37" s="62">
        <v>-428.42444030348452</v>
      </c>
      <c r="G37" s="31">
        <v>-472.36816607117214</v>
      </c>
      <c r="H37" s="59">
        <f t="shared" si="34"/>
        <v>-43.943725767687624</v>
      </c>
      <c r="I37" s="62">
        <f t="shared" si="35"/>
        <v>48.097628672172974</v>
      </c>
      <c r="J37" s="31">
        <f t="shared" si="36"/>
        <v>29.435412192506259</v>
      </c>
      <c r="K37" s="31">
        <f t="shared" si="37"/>
        <v>11.95527657193835</v>
      </c>
      <c r="L37" s="31">
        <f t="shared" si="38"/>
        <v>-4.1571378265237735</v>
      </c>
      <c r="M37" s="31">
        <f t="shared" si="27"/>
        <v>-5.6197849959174446</v>
      </c>
      <c r="N37" s="59">
        <f t="shared" si="40"/>
        <v>-477.98795106708957</v>
      </c>
      <c r="O37" s="82">
        <f t="shared" si="41"/>
        <v>-49.563510763605052</v>
      </c>
      <c r="P37" s="31">
        <f>Taulukko5[[#This Row],[Tasaus 2023, €/asukas]]*Taulukko5[[#This Row],[Asukasluku 31.12.2022]]</f>
        <v>123803.29620217324</v>
      </c>
      <c r="Q37" s="31">
        <f>Taulukko5[[#This Row],[Tasaus 2024, €/asukas]]*Taulukko5[[#This Row],[Asukasluku 31.12.2022]]</f>
        <v>75766.750983511112</v>
      </c>
      <c r="R37" s="31">
        <f>Taulukko5[[#This Row],[Tasaus 2025, €/asukas]]*Taulukko5[[#This Row],[Asukasluku 31.12.2022]]</f>
        <v>30772.881896169314</v>
      </c>
      <c r="S37" s="31">
        <f>Taulukko5[[#This Row],[Tasaus 2026, €/asukas]]*Taulukko5[[#This Row],[Asukasluku 31.12.2022]]</f>
        <v>-10700.472765472194</v>
      </c>
      <c r="T37" s="31">
        <f>Taulukko5[[#This Row],[Tasaus 2027, €/asukas]]*Taulukko5[[#This Row],[Asukasluku 31.12.2022]]</f>
        <v>-14465.326579491502</v>
      </c>
      <c r="U37" s="62">
        <f t="shared" si="28"/>
        <v>4.1539029044853493</v>
      </c>
      <c r="V37" s="31">
        <f t="shared" si="29"/>
        <v>-14.508313575181365</v>
      </c>
      <c r="W37" s="31">
        <f t="shared" si="30"/>
        <v>-31.988449195749276</v>
      </c>
      <c r="X37" s="31">
        <f t="shared" si="31"/>
        <v>-48.100863594211397</v>
      </c>
      <c r="Y37" s="94">
        <f t="shared" si="32"/>
        <v>-49.563510763605066</v>
      </c>
      <c r="Z37" s="105">
        <v>21.5</v>
      </c>
      <c r="AA37" s="33">
        <f t="shared" si="39"/>
        <v>8.86</v>
      </c>
      <c r="AB37" s="32">
        <f t="shared" si="33"/>
        <v>-12.64</v>
      </c>
      <c r="AC37" s="31">
        <v>143.39084310816051</v>
      </c>
      <c r="AD37" s="15">
        <f t="shared" si="22"/>
        <v>-2.8969094639830224E-2</v>
      </c>
      <c r="AE37" s="15">
        <f t="shared" si="23"/>
        <v>0.10118019575516174</v>
      </c>
      <c r="AF37" s="15">
        <f t="shared" si="24"/>
        <v>0.22308571804421437</v>
      </c>
      <c r="AG37" s="15">
        <f t="shared" si="25"/>
        <v>0.3354528263560641</v>
      </c>
      <c r="AH37" s="106">
        <f t="shared" si="26"/>
        <v>0.34565324876581577</v>
      </c>
    </row>
    <row r="38" spans="1:34" ht="15.75" x14ac:dyDescent="0.25">
      <c r="A38" s="24">
        <v>82</v>
      </c>
      <c r="B38" s="25" t="s">
        <v>31</v>
      </c>
      <c r="C38" s="24">
        <v>5</v>
      </c>
      <c r="D38" s="24">
        <v>24</v>
      </c>
      <c r="E38" s="30">
        <f>'Tasapainon muutos, pl. tasaus'!D31</f>
        <v>9359</v>
      </c>
      <c r="F38" s="62">
        <v>67.259695695274715</v>
      </c>
      <c r="G38" s="31">
        <v>36.530588786196049</v>
      </c>
      <c r="H38" s="59">
        <f t="shared" si="34"/>
        <v>-30.729106909078666</v>
      </c>
      <c r="I38" s="62">
        <f t="shared" si="35"/>
        <v>34.883009813564016</v>
      </c>
      <c r="J38" s="31">
        <f t="shared" si="36"/>
        <v>16.220793333897301</v>
      </c>
      <c r="K38" s="31">
        <f t="shared" si="37"/>
        <v>-1.2593422866706077</v>
      </c>
      <c r="L38" s="31">
        <f t="shared" si="38"/>
        <v>-4.1571378265237735</v>
      </c>
      <c r="M38" s="31">
        <f t="shared" si="27"/>
        <v>-5.6197849959174446</v>
      </c>
      <c r="N38" s="59">
        <f t="shared" si="40"/>
        <v>30.910803790278603</v>
      </c>
      <c r="O38" s="82">
        <f t="shared" si="41"/>
        <v>-36.348891904996108</v>
      </c>
      <c r="P38" s="31">
        <f>Taulukko5[[#This Row],[Tasaus 2023, €/asukas]]*Taulukko5[[#This Row],[Asukasluku 31.12.2022]]</f>
        <v>326470.0888451456</v>
      </c>
      <c r="Q38" s="31">
        <f>Taulukko5[[#This Row],[Tasaus 2024, €/asukas]]*Taulukko5[[#This Row],[Asukasluku 31.12.2022]]</f>
        <v>151810.40481194484</v>
      </c>
      <c r="R38" s="31">
        <f>Taulukko5[[#This Row],[Tasaus 2025, €/asukas]]*Taulukko5[[#This Row],[Asukasluku 31.12.2022]]</f>
        <v>-11786.184460950217</v>
      </c>
      <c r="S38" s="31">
        <f>Taulukko5[[#This Row],[Tasaus 2026, €/asukas]]*Taulukko5[[#This Row],[Asukasluku 31.12.2022]]</f>
        <v>-38906.652918435997</v>
      </c>
      <c r="T38" s="31">
        <f>Taulukko5[[#This Row],[Tasaus 2027, €/asukas]]*Taulukko5[[#This Row],[Asukasluku 31.12.2022]]</f>
        <v>-52595.567776791366</v>
      </c>
      <c r="U38" s="62">
        <f t="shared" si="28"/>
        <v>4.1539029044853493</v>
      </c>
      <c r="V38" s="31">
        <f t="shared" si="29"/>
        <v>-14.508313575181365</v>
      </c>
      <c r="W38" s="31">
        <f t="shared" si="30"/>
        <v>-31.988449195749276</v>
      </c>
      <c r="X38" s="31">
        <f t="shared" si="31"/>
        <v>-34.886244735602439</v>
      </c>
      <c r="Y38" s="94">
        <f t="shared" si="32"/>
        <v>-36.348891904996108</v>
      </c>
      <c r="Z38" s="105">
        <v>20.75</v>
      </c>
      <c r="AA38" s="33">
        <f t="shared" si="39"/>
        <v>8.11</v>
      </c>
      <c r="AB38" s="32">
        <f t="shared" si="33"/>
        <v>-12.64</v>
      </c>
      <c r="AC38" s="31">
        <v>200.55282826173135</v>
      </c>
      <c r="AD38" s="15">
        <f t="shared" si="22"/>
        <v>-2.0712262900946483E-2</v>
      </c>
      <c r="AE38" s="15">
        <f t="shared" si="23"/>
        <v>7.2341605455931532E-2</v>
      </c>
      <c r="AF38" s="15">
        <f t="shared" si="24"/>
        <v>0.15950136167615034</v>
      </c>
      <c r="AG38" s="15">
        <f t="shared" si="25"/>
        <v>0.17395040019118638</v>
      </c>
      <c r="AH38" s="106">
        <f t="shared" si="26"/>
        <v>0.18124347694343662</v>
      </c>
    </row>
    <row r="39" spans="1:34" ht="15.75" x14ac:dyDescent="0.25">
      <c r="A39" s="24">
        <v>86</v>
      </c>
      <c r="B39" s="25" t="s">
        <v>32</v>
      </c>
      <c r="C39" s="24">
        <v>5</v>
      </c>
      <c r="D39" s="24">
        <v>24</v>
      </c>
      <c r="E39" s="30">
        <f>'Tasapainon muutos, pl. tasaus'!D32</f>
        <v>8031</v>
      </c>
      <c r="F39" s="62">
        <v>12.085824131008222</v>
      </c>
      <c r="G39" s="31">
        <v>76.332941822007214</v>
      </c>
      <c r="H39" s="59">
        <f t="shared" si="34"/>
        <v>64.247117690998991</v>
      </c>
      <c r="I39" s="62">
        <f t="shared" si="35"/>
        <v>-60.093214786513641</v>
      </c>
      <c r="J39" s="31">
        <f t="shared" si="36"/>
        <v>-48.755431266180359</v>
      </c>
      <c r="K39" s="31">
        <f t="shared" si="37"/>
        <v>-36.235566886748266</v>
      </c>
      <c r="L39" s="31">
        <f t="shared" si="38"/>
        <v>-23.404255517522763</v>
      </c>
      <c r="M39" s="31">
        <f t="shared" si="27"/>
        <v>-9.8669026869164362</v>
      </c>
      <c r="N39" s="59">
        <f t="shared" si="40"/>
        <v>66.466039135090782</v>
      </c>
      <c r="O39" s="82">
        <f t="shared" si="41"/>
        <v>54.380215004082558</v>
      </c>
      <c r="P39" s="31">
        <f>Taulukko5[[#This Row],[Tasaus 2023, €/asukas]]*Taulukko5[[#This Row],[Asukasluku 31.12.2022]]</f>
        <v>-482608.60795049107</v>
      </c>
      <c r="Q39" s="31">
        <f>Taulukko5[[#This Row],[Tasaus 2024, €/asukas]]*Taulukko5[[#This Row],[Asukasluku 31.12.2022]]</f>
        <v>-391554.86849869444</v>
      </c>
      <c r="R39" s="31">
        <f>Taulukko5[[#This Row],[Tasaus 2025, €/asukas]]*Taulukko5[[#This Row],[Asukasluku 31.12.2022]]</f>
        <v>-291007.83766747534</v>
      </c>
      <c r="S39" s="31">
        <f>Taulukko5[[#This Row],[Tasaus 2026, €/asukas]]*Taulukko5[[#This Row],[Asukasluku 31.12.2022]]</f>
        <v>-187959.57606122532</v>
      </c>
      <c r="T39" s="31">
        <f>Taulukko5[[#This Row],[Tasaus 2027, €/asukas]]*Taulukko5[[#This Row],[Asukasluku 31.12.2022]]</f>
        <v>-79241.095478625895</v>
      </c>
      <c r="U39" s="62">
        <f t="shared" si="28"/>
        <v>4.1539029044853493</v>
      </c>
      <c r="V39" s="31">
        <f t="shared" si="29"/>
        <v>15.491686424818631</v>
      </c>
      <c r="W39" s="31">
        <f t="shared" si="30"/>
        <v>28.011550804250724</v>
      </c>
      <c r="X39" s="31">
        <f t="shared" si="31"/>
        <v>40.842862173476227</v>
      </c>
      <c r="Y39" s="94">
        <f t="shared" si="32"/>
        <v>54.380215004082558</v>
      </c>
      <c r="Z39" s="105">
        <v>21.5</v>
      </c>
      <c r="AA39" s="33">
        <f t="shared" si="39"/>
        <v>8.86</v>
      </c>
      <c r="AB39" s="32">
        <f t="shared" si="33"/>
        <v>-12.64</v>
      </c>
      <c r="AC39" s="31">
        <v>190.91107689011179</v>
      </c>
      <c r="AD39" s="15">
        <f t="shared" si="22"/>
        <v>-2.1758312677039329E-2</v>
      </c>
      <c r="AE39" s="15">
        <f t="shared" si="23"/>
        <v>-8.1146084748846867E-2</v>
      </c>
      <c r="AF39" s="15">
        <f t="shared" si="24"/>
        <v>-0.14672564452807599</v>
      </c>
      <c r="AG39" s="15">
        <f t="shared" si="25"/>
        <v>-0.21393657633069313</v>
      </c>
      <c r="AH39" s="106">
        <f t="shared" si="26"/>
        <v>-0.28484578207781913</v>
      </c>
    </row>
    <row r="40" spans="1:34" ht="15.75" x14ac:dyDescent="0.25">
      <c r="A40" s="24">
        <v>90</v>
      </c>
      <c r="B40" s="25" t="s">
        <v>33</v>
      </c>
      <c r="C40" s="24">
        <v>12</v>
      </c>
      <c r="D40" s="24">
        <v>25</v>
      </c>
      <c r="E40" s="30">
        <f>'Tasapainon muutos, pl. tasaus'!D33</f>
        <v>3061</v>
      </c>
      <c r="F40" s="62">
        <v>-126.70621524372329</v>
      </c>
      <c r="G40" s="31">
        <v>224.96379285684108</v>
      </c>
      <c r="H40" s="59">
        <f t="shared" si="34"/>
        <v>351.67000810056436</v>
      </c>
      <c r="I40" s="62">
        <f t="shared" si="35"/>
        <v>-347.51610519607902</v>
      </c>
      <c r="J40" s="31">
        <f t="shared" si="36"/>
        <v>-336.17832167574574</v>
      </c>
      <c r="K40" s="31">
        <f t="shared" si="37"/>
        <v>-323.65845729631366</v>
      </c>
      <c r="L40" s="31">
        <f t="shared" si="38"/>
        <v>-310.82714592708811</v>
      </c>
      <c r="M40" s="31">
        <f t="shared" si="27"/>
        <v>-297.28979309648179</v>
      </c>
      <c r="N40" s="59">
        <f t="shared" si="40"/>
        <v>-72.326000239640706</v>
      </c>
      <c r="O40" s="82">
        <f t="shared" si="41"/>
        <v>54.380215004082586</v>
      </c>
      <c r="P40" s="31">
        <f>Taulukko5[[#This Row],[Tasaus 2023, €/asukas]]*Taulukko5[[#This Row],[Asukasluku 31.12.2022]]</f>
        <v>-1063746.7980051979</v>
      </c>
      <c r="Q40" s="31">
        <f>Taulukko5[[#This Row],[Tasaus 2024, €/asukas]]*Taulukko5[[#This Row],[Asukasluku 31.12.2022]]</f>
        <v>-1029041.8426494577</v>
      </c>
      <c r="R40" s="31">
        <f>Taulukko5[[#This Row],[Tasaus 2025, €/asukas]]*Taulukko5[[#This Row],[Asukasluku 31.12.2022]]</f>
        <v>-990718.53778401611</v>
      </c>
      <c r="S40" s="31">
        <f>Taulukko5[[#This Row],[Tasaus 2026, €/asukas]]*Taulukko5[[#This Row],[Asukasluku 31.12.2022]]</f>
        <v>-951441.89368281676</v>
      </c>
      <c r="T40" s="31">
        <f>Taulukko5[[#This Row],[Tasaus 2027, €/asukas]]*Taulukko5[[#This Row],[Asukasluku 31.12.2022]]</f>
        <v>-910004.0566683308</v>
      </c>
      <c r="U40" s="62">
        <f t="shared" si="28"/>
        <v>4.1539029044853351</v>
      </c>
      <c r="V40" s="31">
        <f t="shared" si="29"/>
        <v>15.491686424818624</v>
      </c>
      <c r="W40" s="31">
        <f t="shared" si="30"/>
        <v>28.011550804250703</v>
      </c>
      <c r="X40" s="31">
        <f t="shared" si="31"/>
        <v>40.842862173476249</v>
      </c>
      <c r="Y40" s="94">
        <f t="shared" si="32"/>
        <v>54.380215004082572</v>
      </c>
      <c r="Z40" s="105">
        <v>21.5</v>
      </c>
      <c r="AA40" s="33">
        <f t="shared" si="39"/>
        <v>8.86</v>
      </c>
      <c r="AB40" s="32">
        <f t="shared" si="33"/>
        <v>-12.64</v>
      </c>
      <c r="AC40" s="31">
        <v>144.18784469333355</v>
      </c>
      <c r="AD40" s="15">
        <f t="shared" si="22"/>
        <v>-2.8808967311496188E-2</v>
      </c>
      <c r="AE40" s="15">
        <f t="shared" si="23"/>
        <v>-0.107441001408733</v>
      </c>
      <c r="AF40" s="15">
        <f t="shared" si="24"/>
        <v>-0.19427123599653753</v>
      </c>
      <c r="AG40" s="15">
        <f t="shared" si="25"/>
        <v>-0.28326147922068634</v>
      </c>
      <c r="AH40" s="106">
        <f t="shared" si="26"/>
        <v>-0.37714840054472926</v>
      </c>
    </row>
    <row r="41" spans="1:34" ht="15.75" x14ac:dyDescent="0.25">
      <c r="A41" s="24">
        <v>91</v>
      </c>
      <c r="B41" s="25" t="s">
        <v>34</v>
      </c>
      <c r="C41" s="24">
        <v>31</v>
      </c>
      <c r="D41" s="24">
        <v>20</v>
      </c>
      <c r="E41" s="30">
        <f>'Tasapainon muutos, pl. tasaus'!D34</f>
        <v>664028</v>
      </c>
      <c r="F41" s="62">
        <v>412.8950435651675</v>
      </c>
      <c r="G41" s="31">
        <v>470.72798414334778</v>
      </c>
      <c r="H41" s="59">
        <f t="shared" si="34"/>
        <v>57.832940578180285</v>
      </c>
      <c r="I41" s="62">
        <f t="shared" si="35"/>
        <v>-53.679037673694936</v>
      </c>
      <c r="J41" s="31">
        <f t="shared" si="36"/>
        <v>-42.341254153361653</v>
      </c>
      <c r="K41" s="31">
        <f t="shared" si="37"/>
        <v>-29.82138977392956</v>
      </c>
      <c r="L41" s="31">
        <f t="shared" si="38"/>
        <v>-16.990078404704057</v>
      </c>
      <c r="M41" s="31">
        <f t="shared" si="27"/>
        <v>-5.6197849959174446</v>
      </c>
      <c r="N41" s="59">
        <f t="shared" si="40"/>
        <v>465.10819914743035</v>
      </c>
      <c r="O41" s="82">
        <f t="shared" si="41"/>
        <v>52.213155582262857</v>
      </c>
      <c r="P41" s="31">
        <f>Taulukko5[[#This Row],[Tasaus 2023, €/asukas]]*Taulukko5[[#This Row],[Asukasluku 31.12.2022]]</f>
        <v>-35644384.028388299</v>
      </c>
      <c r="Q41" s="31">
        <f>Taulukko5[[#This Row],[Tasaus 2024, €/asukas]]*Taulukko5[[#This Row],[Asukasluku 31.12.2022]]</f>
        <v>-28115778.312948432</v>
      </c>
      <c r="R41" s="31">
        <f>Taulukko5[[#This Row],[Tasaus 2025, €/asukas]]*Taulukko5[[#This Row],[Asukasluku 31.12.2022]]</f>
        <v>-19802237.808802899</v>
      </c>
      <c r="S41" s="31">
        <f>Taulukko5[[#This Row],[Tasaus 2026, €/asukas]]*Taulukko5[[#This Row],[Asukasluku 31.12.2022]]</f>
        <v>-11281887.782918826</v>
      </c>
      <c r="T41" s="31">
        <f>Taulukko5[[#This Row],[Tasaus 2027, €/asukas]]*Taulukko5[[#This Row],[Asukasluku 31.12.2022]]</f>
        <v>-3731694.5912690689</v>
      </c>
      <c r="U41" s="62">
        <f t="shared" si="28"/>
        <v>4.1539029044853493</v>
      </c>
      <c r="V41" s="31">
        <f t="shared" si="29"/>
        <v>15.491686424818631</v>
      </c>
      <c r="W41" s="31">
        <f t="shared" si="30"/>
        <v>28.011550804250724</v>
      </c>
      <c r="X41" s="31">
        <f t="shared" si="31"/>
        <v>40.842862173476227</v>
      </c>
      <c r="Y41" s="94">
        <f t="shared" si="32"/>
        <v>52.213155582262843</v>
      </c>
      <c r="Z41" s="105">
        <v>18</v>
      </c>
      <c r="AA41" s="33">
        <f t="shared" si="39"/>
        <v>5.3599999999999994</v>
      </c>
      <c r="AB41" s="32">
        <f t="shared" si="33"/>
        <v>-12.64</v>
      </c>
      <c r="AC41" s="31">
        <v>257.85387428010665</v>
      </c>
      <c r="AD41" s="15">
        <f t="shared" si="22"/>
        <v>-1.6109522946213189E-2</v>
      </c>
      <c r="AE41" s="15">
        <f t="shared" si="23"/>
        <v>-6.0079323873140696E-2</v>
      </c>
      <c r="AF41" s="15">
        <f t="shared" si="24"/>
        <v>-0.10863343000936172</v>
      </c>
      <c r="AG41" s="15">
        <f t="shared" si="25"/>
        <v>-0.15839537911735477</v>
      </c>
      <c r="AH41" s="106">
        <f t="shared" si="26"/>
        <v>-0.20249125877218233</v>
      </c>
    </row>
    <row r="42" spans="1:34" ht="15.75" x14ac:dyDescent="0.25">
      <c r="A42" s="24">
        <v>92</v>
      </c>
      <c r="B42" s="25" t="s">
        <v>35</v>
      </c>
      <c r="C42" s="24">
        <v>32</v>
      </c>
      <c r="D42" s="24">
        <v>20</v>
      </c>
      <c r="E42" s="30">
        <f>'Tasapainon muutos, pl. tasaus'!D35</f>
        <v>242819</v>
      </c>
      <c r="F42" s="62">
        <v>71.758367908373614</v>
      </c>
      <c r="G42" s="31">
        <v>85.739927519076147</v>
      </c>
      <c r="H42" s="59">
        <f t="shared" si="34"/>
        <v>13.981559610702533</v>
      </c>
      <c r="I42" s="62">
        <f t="shared" si="35"/>
        <v>-9.8276567062171836</v>
      </c>
      <c r="J42" s="31">
        <f t="shared" si="36"/>
        <v>0.49168642481863489</v>
      </c>
      <c r="K42" s="31">
        <f t="shared" si="37"/>
        <v>-1.988449195749274</v>
      </c>
      <c r="L42" s="31">
        <f t="shared" si="38"/>
        <v>-4.1571378265237735</v>
      </c>
      <c r="M42" s="31">
        <f t="shared" si="27"/>
        <v>-5.6197849959174446</v>
      </c>
      <c r="N42" s="59">
        <f t="shared" si="40"/>
        <v>80.120142523158705</v>
      </c>
      <c r="O42" s="82">
        <f t="shared" si="41"/>
        <v>8.3617746147850909</v>
      </c>
      <c r="P42" s="31">
        <f>Taulukko5[[#This Row],[Tasaus 2023, €/asukas]]*Taulukko5[[#This Row],[Asukasluku 31.12.2022]]</f>
        <v>-2386341.7737469501</v>
      </c>
      <c r="Q42" s="31">
        <f>Taulukko5[[#This Row],[Tasaus 2024, €/asukas]]*Taulukko5[[#This Row],[Asukasluku 31.12.2022]]</f>
        <v>119390.80598803611</v>
      </c>
      <c r="R42" s="31">
        <f>Taulukko5[[#This Row],[Tasaus 2025, €/asukas]]*Taulukko5[[#This Row],[Asukasluku 31.12.2022]]</f>
        <v>-482833.24526264297</v>
      </c>
      <c r="S42" s="31">
        <f>Taulukko5[[#This Row],[Tasaus 2026, €/asukas]]*Taulukko5[[#This Row],[Asukasluku 31.12.2022]]</f>
        <v>-1009432.0498986761</v>
      </c>
      <c r="T42" s="31">
        <f>Taulukko5[[#This Row],[Tasaus 2027, €/asukas]]*Taulukko5[[#This Row],[Asukasluku 31.12.2022]]</f>
        <v>-1364590.572923678</v>
      </c>
      <c r="U42" s="62">
        <f t="shared" si="28"/>
        <v>4.1539029044853493</v>
      </c>
      <c r="V42" s="31">
        <f t="shared" si="29"/>
        <v>14.473246035521168</v>
      </c>
      <c r="W42" s="31">
        <f t="shared" si="30"/>
        <v>11.993110414953259</v>
      </c>
      <c r="X42" s="31">
        <f t="shared" si="31"/>
        <v>9.8244217841787602</v>
      </c>
      <c r="Y42" s="94">
        <f t="shared" si="32"/>
        <v>8.3617746147850873</v>
      </c>
      <c r="Z42" s="105">
        <v>19</v>
      </c>
      <c r="AA42" s="33">
        <f t="shared" si="39"/>
        <v>6.3599999999999994</v>
      </c>
      <c r="AB42" s="32">
        <f t="shared" si="33"/>
        <v>-12.64</v>
      </c>
      <c r="AC42" s="31">
        <v>214.2188473898818</v>
      </c>
      <c r="AD42" s="15">
        <f t="shared" si="22"/>
        <v>-1.939093107398332E-2</v>
      </c>
      <c r="AE42" s="15">
        <f t="shared" si="23"/>
        <v>-6.7562897531511887E-2</v>
      </c>
      <c r="AF42" s="15">
        <f t="shared" si="24"/>
        <v>-5.5985318570618586E-2</v>
      </c>
      <c r="AG42" s="15">
        <f t="shared" si="25"/>
        <v>-4.5861612569962865E-2</v>
      </c>
      <c r="AH42" s="106">
        <f t="shared" si="26"/>
        <v>-3.9033795189675917E-2</v>
      </c>
    </row>
    <row r="43" spans="1:34" ht="15.75" x14ac:dyDescent="0.25">
      <c r="A43" s="24">
        <v>97</v>
      </c>
      <c r="B43" s="25" t="s">
        <v>36</v>
      </c>
      <c r="C43" s="24">
        <v>10</v>
      </c>
      <c r="D43" s="24">
        <v>25</v>
      </c>
      <c r="E43" s="30">
        <f>'Tasapainon muutos, pl. tasaus'!D36</f>
        <v>2091</v>
      </c>
      <c r="F43" s="62">
        <v>93.98085507265921</v>
      </c>
      <c r="G43" s="31">
        <v>-2.8530421593114696</v>
      </c>
      <c r="H43" s="59">
        <f t="shared" si="34"/>
        <v>-96.833897231970681</v>
      </c>
      <c r="I43" s="62">
        <f t="shared" si="35"/>
        <v>100.98780013645603</v>
      </c>
      <c r="J43" s="31">
        <f t="shared" si="36"/>
        <v>82.32558365678932</v>
      </c>
      <c r="K43" s="31">
        <f t="shared" si="37"/>
        <v>64.845448036221413</v>
      </c>
      <c r="L43" s="31">
        <f t="shared" si="38"/>
        <v>47.676759405446909</v>
      </c>
      <c r="M43" s="31">
        <f t="shared" si="27"/>
        <v>31.214112236053236</v>
      </c>
      <c r="N43" s="59">
        <f t="shared" si="40"/>
        <v>28.361070076741765</v>
      </c>
      <c r="O43" s="82">
        <f t="shared" si="41"/>
        <v>-65.619784995917442</v>
      </c>
      <c r="P43" s="31">
        <f>Taulukko5[[#This Row],[Tasaus 2023, €/asukas]]*Taulukko5[[#This Row],[Asukasluku 31.12.2022]]</f>
        <v>211165.49008532957</v>
      </c>
      <c r="Q43" s="31">
        <f>Taulukko5[[#This Row],[Tasaus 2024, €/asukas]]*Taulukko5[[#This Row],[Asukasluku 31.12.2022]]</f>
        <v>172142.79542634648</v>
      </c>
      <c r="R43" s="31">
        <f>Taulukko5[[#This Row],[Tasaus 2025, €/asukas]]*Taulukko5[[#This Row],[Asukasluku 31.12.2022]]</f>
        <v>135591.83184373897</v>
      </c>
      <c r="S43" s="31">
        <f>Taulukko5[[#This Row],[Tasaus 2026, €/asukas]]*Taulukko5[[#This Row],[Asukasluku 31.12.2022]]</f>
        <v>99692.103916789492</v>
      </c>
      <c r="T43" s="31">
        <f>Taulukko5[[#This Row],[Tasaus 2027, €/asukas]]*Taulukko5[[#This Row],[Asukasluku 31.12.2022]]</f>
        <v>65268.708685587313</v>
      </c>
      <c r="U43" s="62">
        <f t="shared" si="28"/>
        <v>4.1539029044853493</v>
      </c>
      <c r="V43" s="31">
        <f t="shared" si="29"/>
        <v>-14.508313575181361</v>
      </c>
      <c r="W43" s="31">
        <f t="shared" si="30"/>
        <v>-31.988449195749268</v>
      </c>
      <c r="X43" s="31">
        <f t="shared" si="31"/>
        <v>-49.157137826523773</v>
      </c>
      <c r="Y43" s="94">
        <f t="shared" si="32"/>
        <v>-65.619784995917442</v>
      </c>
      <c r="Z43" s="105">
        <v>20</v>
      </c>
      <c r="AA43" s="33">
        <f t="shared" si="39"/>
        <v>7.3599999999999994</v>
      </c>
      <c r="AB43" s="32">
        <f t="shared" si="33"/>
        <v>-12.64</v>
      </c>
      <c r="AC43" s="31">
        <v>156.67949451036711</v>
      </c>
      <c r="AD43" s="15">
        <f t="shared" si="22"/>
        <v>-2.6512103051305771E-2</v>
      </c>
      <c r="AE43" s="15">
        <f t="shared" si="23"/>
        <v>9.2598674896933506E-2</v>
      </c>
      <c r="AF43" s="15">
        <f t="shared" si="24"/>
        <v>0.20416487362124255</v>
      </c>
      <c r="AG43" s="15">
        <f t="shared" si="25"/>
        <v>0.31374327559673842</v>
      </c>
      <c r="AH43" s="106">
        <f t="shared" si="26"/>
        <v>0.41881539891983466</v>
      </c>
    </row>
    <row r="44" spans="1:34" ht="15.75" x14ac:dyDescent="0.25">
      <c r="A44" s="24">
        <v>98</v>
      </c>
      <c r="B44" s="25" t="s">
        <v>37</v>
      </c>
      <c r="C44" s="24">
        <v>7</v>
      </c>
      <c r="D44" s="24">
        <v>22</v>
      </c>
      <c r="E44" s="30">
        <f>'Tasapainon muutos, pl. tasaus'!D37</f>
        <v>22943</v>
      </c>
      <c r="F44" s="62">
        <v>286.62740651499303</v>
      </c>
      <c r="G44" s="31">
        <v>154.67413444101041</v>
      </c>
      <c r="H44" s="59">
        <f t="shared" si="34"/>
        <v>-131.95327207398262</v>
      </c>
      <c r="I44" s="62">
        <f t="shared" si="35"/>
        <v>136.10717497846798</v>
      </c>
      <c r="J44" s="31">
        <f t="shared" si="36"/>
        <v>117.44495849880126</v>
      </c>
      <c r="K44" s="31">
        <f t="shared" si="37"/>
        <v>99.964822878233349</v>
      </c>
      <c r="L44" s="31">
        <f t="shared" si="38"/>
        <v>82.796134247458838</v>
      </c>
      <c r="M44" s="31">
        <f t="shared" si="27"/>
        <v>66.333487078065176</v>
      </c>
      <c r="N44" s="59">
        <f t="shared" si="40"/>
        <v>221.0076215190756</v>
      </c>
      <c r="O44" s="82">
        <f t="shared" si="41"/>
        <v>-65.619784995917428</v>
      </c>
      <c r="P44" s="31">
        <f>Taulukko5[[#This Row],[Tasaus 2023, €/asukas]]*Taulukko5[[#This Row],[Asukasluku 31.12.2022]]</f>
        <v>3122706.9155309908</v>
      </c>
      <c r="Q44" s="31">
        <f>Taulukko5[[#This Row],[Tasaus 2024, €/asukas]]*Taulukko5[[#This Row],[Asukasluku 31.12.2022]]</f>
        <v>2694539.6828379971</v>
      </c>
      <c r="R44" s="31">
        <f>Taulukko5[[#This Row],[Tasaus 2025, €/asukas]]*Taulukko5[[#This Row],[Asukasluku 31.12.2022]]</f>
        <v>2293492.9312953078</v>
      </c>
      <c r="S44" s="31">
        <f>Taulukko5[[#This Row],[Tasaus 2026, €/asukas]]*Taulukko5[[#This Row],[Asukasluku 31.12.2022]]</f>
        <v>1899591.7080394481</v>
      </c>
      <c r="T44" s="31">
        <f>Taulukko5[[#This Row],[Tasaus 2027, €/asukas]]*Taulukko5[[#This Row],[Asukasluku 31.12.2022]]</f>
        <v>1521889.1940320493</v>
      </c>
      <c r="U44" s="62">
        <f t="shared" si="28"/>
        <v>4.1539029044853635</v>
      </c>
      <c r="V44" s="31">
        <f t="shared" si="29"/>
        <v>-14.508313575181361</v>
      </c>
      <c r="W44" s="31">
        <f t="shared" si="30"/>
        <v>-31.988449195749268</v>
      </c>
      <c r="X44" s="31">
        <f t="shared" si="31"/>
        <v>-49.15713782652378</v>
      </c>
      <c r="Y44" s="94">
        <f t="shared" si="32"/>
        <v>-65.619784995917442</v>
      </c>
      <c r="Z44" s="105">
        <v>21</v>
      </c>
      <c r="AA44" s="33">
        <f t="shared" si="39"/>
        <v>8.36</v>
      </c>
      <c r="AB44" s="32">
        <f t="shared" si="33"/>
        <v>-12.64</v>
      </c>
      <c r="AC44" s="31">
        <v>195.40661942475757</v>
      </c>
      <c r="AD44" s="15">
        <f t="shared" si="22"/>
        <v>-2.1257738948218422E-2</v>
      </c>
      <c r="AE44" s="15">
        <f t="shared" si="23"/>
        <v>7.4246786612916504E-2</v>
      </c>
      <c r="AF44" s="15">
        <f t="shared" si="24"/>
        <v>0.16370197330017575</v>
      </c>
      <c r="AG44" s="15">
        <f t="shared" si="25"/>
        <v>0.25156331945782429</v>
      </c>
      <c r="AH44" s="106">
        <f t="shared" si="26"/>
        <v>0.33581147449912624</v>
      </c>
    </row>
    <row r="45" spans="1:34" ht="15.75" x14ac:dyDescent="0.25">
      <c r="A45" s="24">
        <v>102</v>
      </c>
      <c r="B45" s="25" t="s">
        <v>38</v>
      </c>
      <c r="C45" s="24">
        <v>4</v>
      </c>
      <c r="D45" s="24">
        <v>23</v>
      </c>
      <c r="E45" s="30">
        <f>'Tasapainon muutos, pl. tasaus'!D38</f>
        <v>9745</v>
      </c>
      <c r="F45" s="62">
        <v>-57.307126578829298</v>
      </c>
      <c r="G45" s="31">
        <v>-69.853961261301052</v>
      </c>
      <c r="H45" s="59">
        <f t="shared" si="34"/>
        <v>-12.546834682471754</v>
      </c>
      <c r="I45" s="62">
        <f t="shared" si="35"/>
        <v>16.700737586957104</v>
      </c>
      <c r="J45" s="31">
        <f t="shared" si="36"/>
        <v>0.49168642481863489</v>
      </c>
      <c r="K45" s="31">
        <f t="shared" si="37"/>
        <v>-1.988449195749274</v>
      </c>
      <c r="L45" s="31">
        <f t="shared" si="38"/>
        <v>-4.1571378265237735</v>
      </c>
      <c r="M45" s="31">
        <f t="shared" si="27"/>
        <v>-5.6197849959174446</v>
      </c>
      <c r="N45" s="59">
        <f t="shared" si="40"/>
        <v>-75.473746257218494</v>
      </c>
      <c r="O45" s="82">
        <f t="shared" si="41"/>
        <v>-18.166619678389196</v>
      </c>
      <c r="P45" s="31">
        <f>Taulukko5[[#This Row],[Tasaus 2023, €/asukas]]*Taulukko5[[#This Row],[Asukasluku 31.12.2022]]</f>
        <v>162748.68778489696</v>
      </c>
      <c r="Q45" s="31">
        <f>Taulukko5[[#This Row],[Tasaus 2024, €/asukas]]*Taulukko5[[#This Row],[Asukasluku 31.12.2022]]</f>
        <v>4791.4842098575973</v>
      </c>
      <c r="R45" s="31">
        <f>Taulukko5[[#This Row],[Tasaus 2025, €/asukas]]*Taulukko5[[#This Row],[Asukasluku 31.12.2022]]</f>
        <v>-19377.437412576677</v>
      </c>
      <c r="S45" s="31">
        <f>Taulukko5[[#This Row],[Tasaus 2026, €/asukas]]*Taulukko5[[#This Row],[Asukasluku 31.12.2022]]</f>
        <v>-40511.308119474175</v>
      </c>
      <c r="T45" s="31">
        <f>Taulukko5[[#This Row],[Tasaus 2027, €/asukas]]*Taulukko5[[#This Row],[Asukasluku 31.12.2022]]</f>
        <v>-54764.8047852155</v>
      </c>
      <c r="U45" s="62">
        <f t="shared" si="28"/>
        <v>4.1539029044853493</v>
      </c>
      <c r="V45" s="31">
        <f t="shared" si="29"/>
        <v>-12.055148257653119</v>
      </c>
      <c r="W45" s="31">
        <f t="shared" si="30"/>
        <v>-14.535283878221028</v>
      </c>
      <c r="X45" s="31">
        <f t="shared" si="31"/>
        <v>-16.703972508995527</v>
      </c>
      <c r="Y45" s="94">
        <f t="shared" si="32"/>
        <v>-18.1666196783892</v>
      </c>
      <c r="Z45" s="105">
        <v>21</v>
      </c>
      <c r="AA45" s="33">
        <f t="shared" si="39"/>
        <v>8.36</v>
      </c>
      <c r="AB45" s="32">
        <f t="shared" si="33"/>
        <v>-12.64</v>
      </c>
      <c r="AC45" s="31">
        <v>163.70295570877784</v>
      </c>
      <c r="AD45" s="15">
        <f t="shared" si="22"/>
        <v>-2.5374635946555577E-2</v>
      </c>
      <c r="AE45" s="15">
        <f t="shared" si="23"/>
        <v>7.3640382395409099E-2</v>
      </c>
      <c r="AF45" s="15">
        <f t="shared" si="24"/>
        <v>8.8790601338187308E-2</v>
      </c>
      <c r="AG45" s="15">
        <f t="shared" si="25"/>
        <v>0.1020383073517093</v>
      </c>
      <c r="AH45" s="106">
        <f t="shared" si="26"/>
        <v>0.11097307070439838</v>
      </c>
    </row>
    <row r="46" spans="1:34" ht="15.75" x14ac:dyDescent="0.25">
      <c r="A46" s="24">
        <v>103</v>
      </c>
      <c r="B46" s="25" t="s">
        <v>39</v>
      </c>
      <c r="C46" s="24">
        <v>5</v>
      </c>
      <c r="D46" s="24">
        <v>25</v>
      </c>
      <c r="E46" s="30">
        <f>'Tasapainon muutos, pl. tasaus'!D39</f>
        <v>2161</v>
      </c>
      <c r="F46" s="62">
        <v>-55.966364407345601</v>
      </c>
      <c r="G46" s="31">
        <v>-89.024587905893341</v>
      </c>
      <c r="H46" s="59">
        <f t="shared" si="34"/>
        <v>-33.05822349854774</v>
      </c>
      <c r="I46" s="62">
        <f t="shared" si="35"/>
        <v>37.212126403033089</v>
      </c>
      <c r="J46" s="31">
        <f t="shared" si="36"/>
        <v>18.549909923366375</v>
      </c>
      <c r="K46" s="31">
        <f t="shared" si="37"/>
        <v>1.0697743027984659</v>
      </c>
      <c r="L46" s="31">
        <f t="shared" si="38"/>
        <v>-4.1571378265237735</v>
      </c>
      <c r="M46" s="31">
        <f t="shared" si="27"/>
        <v>-5.6197849959174446</v>
      </c>
      <c r="N46" s="59">
        <f t="shared" si="40"/>
        <v>-94.644372901810783</v>
      </c>
      <c r="O46" s="82">
        <f t="shared" si="41"/>
        <v>-38.678008494465182</v>
      </c>
      <c r="P46" s="31">
        <f>Taulukko5[[#This Row],[Tasaus 2023, €/asukas]]*Taulukko5[[#This Row],[Asukasluku 31.12.2022]]</f>
        <v>80415.405156954512</v>
      </c>
      <c r="Q46" s="31">
        <f>Taulukko5[[#This Row],[Tasaus 2024, €/asukas]]*Taulukko5[[#This Row],[Asukasluku 31.12.2022]]</f>
        <v>40086.355344394738</v>
      </c>
      <c r="R46" s="31">
        <f>Taulukko5[[#This Row],[Tasaus 2025, €/asukas]]*Taulukko5[[#This Row],[Asukasluku 31.12.2022]]</f>
        <v>2311.7822683474847</v>
      </c>
      <c r="S46" s="31">
        <f>Taulukko5[[#This Row],[Tasaus 2026, €/asukas]]*Taulukko5[[#This Row],[Asukasluku 31.12.2022]]</f>
        <v>-8983.5748431178745</v>
      </c>
      <c r="T46" s="31">
        <f>Taulukko5[[#This Row],[Tasaus 2027, €/asukas]]*Taulukko5[[#This Row],[Asukasluku 31.12.2022]]</f>
        <v>-12144.355376177598</v>
      </c>
      <c r="U46" s="62">
        <f t="shared" si="28"/>
        <v>4.1539029044853493</v>
      </c>
      <c r="V46" s="31">
        <f t="shared" si="29"/>
        <v>-14.508313575181365</v>
      </c>
      <c r="W46" s="31">
        <f t="shared" si="30"/>
        <v>-31.988449195749276</v>
      </c>
      <c r="X46" s="31">
        <f t="shared" si="31"/>
        <v>-37.215361325071513</v>
      </c>
      <c r="Y46" s="94">
        <f t="shared" si="32"/>
        <v>-38.678008494465182</v>
      </c>
      <c r="Z46" s="105">
        <v>22</v>
      </c>
      <c r="AA46" s="33">
        <f t="shared" si="39"/>
        <v>9.36</v>
      </c>
      <c r="AB46" s="32">
        <f t="shared" si="33"/>
        <v>-12.64</v>
      </c>
      <c r="AC46" s="31">
        <v>153.20791901938682</v>
      </c>
      <c r="AD46" s="15">
        <f t="shared" si="22"/>
        <v>-2.7112847241007935E-2</v>
      </c>
      <c r="AE46" s="15">
        <f t="shared" si="23"/>
        <v>9.4696890787645857E-2</v>
      </c>
      <c r="AF46" s="15">
        <f t="shared" si="24"/>
        <v>0.20879109513720032</v>
      </c>
      <c r="AG46" s="15">
        <f t="shared" si="25"/>
        <v>0.24290755701970149</v>
      </c>
      <c r="AH46" s="106">
        <f t="shared" si="26"/>
        <v>0.25245436882130678</v>
      </c>
    </row>
    <row r="47" spans="1:34" ht="15.75" x14ac:dyDescent="0.25">
      <c r="A47" s="24">
        <v>105</v>
      </c>
      <c r="B47" s="25" t="s">
        <v>40</v>
      </c>
      <c r="C47" s="24">
        <v>18</v>
      </c>
      <c r="D47" s="24">
        <v>25</v>
      </c>
      <c r="E47" s="30">
        <f>'Tasapainon muutos, pl. tasaus'!D40</f>
        <v>2094</v>
      </c>
      <c r="F47" s="62">
        <v>502.80998828926027</v>
      </c>
      <c r="G47" s="31">
        <v>314.03230820229913</v>
      </c>
      <c r="H47" s="59">
        <f t="shared" si="34"/>
        <v>-188.77768008696114</v>
      </c>
      <c r="I47" s="62">
        <f t="shared" si="35"/>
        <v>192.93158299144648</v>
      </c>
      <c r="J47" s="31">
        <f t="shared" si="36"/>
        <v>174.26936651177977</v>
      </c>
      <c r="K47" s="31">
        <f t="shared" si="37"/>
        <v>156.78923089121187</v>
      </c>
      <c r="L47" s="31">
        <f t="shared" si="38"/>
        <v>139.62054226043736</v>
      </c>
      <c r="M47" s="31">
        <f t="shared" si="27"/>
        <v>123.1578950910437</v>
      </c>
      <c r="N47" s="59">
        <f t="shared" si="40"/>
        <v>437.19020329334285</v>
      </c>
      <c r="O47" s="82">
        <f t="shared" si="41"/>
        <v>-65.619784995917428</v>
      </c>
      <c r="P47" s="31">
        <f>Taulukko5[[#This Row],[Tasaus 2023, €/asukas]]*Taulukko5[[#This Row],[Asukasluku 31.12.2022]]</f>
        <v>403998.73478408891</v>
      </c>
      <c r="Q47" s="31">
        <f>Taulukko5[[#This Row],[Tasaus 2024, €/asukas]]*Taulukko5[[#This Row],[Asukasluku 31.12.2022]]</f>
        <v>364920.05347566685</v>
      </c>
      <c r="R47" s="31">
        <f>Taulukko5[[#This Row],[Tasaus 2025, €/asukas]]*Taulukko5[[#This Row],[Asukasluku 31.12.2022]]</f>
        <v>328316.64948619768</v>
      </c>
      <c r="S47" s="31">
        <f>Taulukko5[[#This Row],[Tasaus 2026, €/asukas]]*Taulukko5[[#This Row],[Asukasluku 31.12.2022]]</f>
        <v>292365.41549335583</v>
      </c>
      <c r="T47" s="31">
        <f>Taulukko5[[#This Row],[Tasaus 2027, €/asukas]]*Taulukko5[[#This Row],[Asukasluku 31.12.2022]]</f>
        <v>257892.6323206455</v>
      </c>
      <c r="U47" s="62">
        <f t="shared" si="28"/>
        <v>4.1539029044853351</v>
      </c>
      <c r="V47" s="31">
        <f t="shared" si="29"/>
        <v>-14.508313575181376</v>
      </c>
      <c r="W47" s="31">
        <f t="shared" si="30"/>
        <v>-31.988449195749268</v>
      </c>
      <c r="X47" s="31">
        <f t="shared" si="31"/>
        <v>-49.15713782652378</v>
      </c>
      <c r="Y47" s="94">
        <f t="shared" si="32"/>
        <v>-65.619784995917442</v>
      </c>
      <c r="Z47" s="105">
        <v>21.75</v>
      </c>
      <c r="AA47" s="33">
        <f t="shared" si="39"/>
        <v>9.11</v>
      </c>
      <c r="AB47" s="32">
        <f t="shared" si="33"/>
        <v>-12.64</v>
      </c>
      <c r="AC47" s="31">
        <v>141.41654384246064</v>
      </c>
      <c r="AD47" s="15">
        <f t="shared" si="22"/>
        <v>-2.9373528666581061E-2</v>
      </c>
      <c r="AE47" s="15">
        <f t="shared" si="23"/>
        <v>0.10259276023138972</v>
      </c>
      <c r="AF47" s="15">
        <f t="shared" si="24"/>
        <v>0.22620019077389347</v>
      </c>
      <c r="AG47" s="15">
        <f t="shared" si="25"/>
        <v>0.34760528358892218</v>
      </c>
      <c r="AH47" s="106">
        <f t="shared" si="26"/>
        <v>0.46401773945924246</v>
      </c>
    </row>
    <row r="48" spans="1:34" ht="15.75" x14ac:dyDescent="0.25">
      <c r="A48" s="24">
        <v>106</v>
      </c>
      <c r="B48" s="25" t="s">
        <v>41</v>
      </c>
      <c r="C48" s="24">
        <v>35</v>
      </c>
      <c r="D48" s="24">
        <v>21</v>
      </c>
      <c r="E48" s="30">
        <f>'Tasapainon muutos, pl. tasaus'!D41</f>
        <v>46797</v>
      </c>
      <c r="F48" s="62">
        <v>276.85937988292557</v>
      </c>
      <c r="G48" s="31">
        <v>246.99929771140651</v>
      </c>
      <c r="H48" s="59">
        <f t="shared" si="34"/>
        <v>-29.860082171519053</v>
      </c>
      <c r="I48" s="62">
        <f t="shared" si="35"/>
        <v>34.013985076004403</v>
      </c>
      <c r="J48" s="31">
        <f t="shared" si="36"/>
        <v>15.351768596337688</v>
      </c>
      <c r="K48" s="31">
        <f t="shared" si="37"/>
        <v>-1.988449195749274</v>
      </c>
      <c r="L48" s="31">
        <f t="shared" si="38"/>
        <v>-4.1571378265237735</v>
      </c>
      <c r="M48" s="31">
        <f t="shared" si="27"/>
        <v>-5.6197849959174446</v>
      </c>
      <c r="N48" s="59">
        <f t="shared" si="40"/>
        <v>241.37951271548906</v>
      </c>
      <c r="O48" s="82">
        <f t="shared" si="41"/>
        <v>-35.47986716743651</v>
      </c>
      <c r="P48" s="31">
        <f>Taulukko5[[#This Row],[Tasaus 2023, €/asukas]]*Taulukko5[[#This Row],[Asukasluku 31.12.2022]]</f>
        <v>1591752.4596017781</v>
      </c>
      <c r="Q48" s="31">
        <f>Taulukko5[[#This Row],[Tasaus 2024, €/asukas]]*Taulukko5[[#This Row],[Asukasluku 31.12.2022]]</f>
        <v>718416.71500281477</v>
      </c>
      <c r="R48" s="31">
        <f>Taulukko5[[#This Row],[Tasaus 2025, €/asukas]]*Taulukko5[[#This Row],[Asukasluku 31.12.2022]]</f>
        <v>-93053.457013478779</v>
      </c>
      <c r="S48" s="31">
        <f>Taulukko5[[#This Row],[Tasaus 2026, €/asukas]]*Taulukko5[[#This Row],[Asukasluku 31.12.2022]]</f>
        <v>-194541.57886783304</v>
      </c>
      <c r="T48" s="31">
        <f>Taulukko5[[#This Row],[Tasaus 2027, €/asukas]]*Taulukko5[[#This Row],[Asukasluku 31.12.2022]]</f>
        <v>-262989.07845394866</v>
      </c>
      <c r="U48" s="62">
        <f t="shared" si="28"/>
        <v>4.1539029044853493</v>
      </c>
      <c r="V48" s="31">
        <f t="shared" si="29"/>
        <v>-14.508313575181365</v>
      </c>
      <c r="W48" s="31">
        <f t="shared" si="30"/>
        <v>-31.848531367268329</v>
      </c>
      <c r="X48" s="31">
        <f t="shared" si="31"/>
        <v>-34.017219998042826</v>
      </c>
      <c r="Y48" s="94">
        <f t="shared" si="32"/>
        <v>-35.479867167436495</v>
      </c>
      <c r="Z48" s="105">
        <v>20.25</v>
      </c>
      <c r="AA48" s="33">
        <f t="shared" si="39"/>
        <v>7.6099999999999994</v>
      </c>
      <c r="AB48" s="32">
        <f t="shared" si="33"/>
        <v>-12.64</v>
      </c>
      <c r="AC48" s="31">
        <v>216.10080341358068</v>
      </c>
      <c r="AD48" s="15">
        <f t="shared" si="22"/>
        <v>-1.9222061366127714E-2</v>
      </c>
      <c r="AE48" s="15">
        <f t="shared" si="23"/>
        <v>6.7136786842087237E-2</v>
      </c>
      <c r="AF48" s="15">
        <f t="shared" si="24"/>
        <v>0.14737812569033157</v>
      </c>
      <c r="AG48" s="15">
        <f t="shared" si="25"/>
        <v>0.15741366742140045</v>
      </c>
      <c r="AH48" s="106">
        <f t="shared" si="26"/>
        <v>0.16418202342142146</v>
      </c>
    </row>
    <row r="49" spans="1:34" ht="15.75" x14ac:dyDescent="0.25">
      <c r="A49" s="24">
        <v>108</v>
      </c>
      <c r="B49" s="25" t="s">
        <v>42</v>
      </c>
      <c r="C49" s="24">
        <v>6</v>
      </c>
      <c r="D49" s="24">
        <v>23</v>
      </c>
      <c r="E49" s="30">
        <f>'Tasapainon muutos, pl. tasaus'!D42</f>
        <v>10257</v>
      </c>
      <c r="F49" s="62">
        <v>95.971221339550652</v>
      </c>
      <c r="G49" s="31">
        <v>76.079249272155124</v>
      </c>
      <c r="H49" s="59">
        <f t="shared" si="34"/>
        <v>-19.891972067395528</v>
      </c>
      <c r="I49" s="62">
        <f t="shared" si="35"/>
        <v>24.045874971880878</v>
      </c>
      <c r="J49" s="31">
        <f t="shared" si="36"/>
        <v>5.3836584922141633</v>
      </c>
      <c r="K49" s="31">
        <f t="shared" si="37"/>
        <v>-1.988449195749274</v>
      </c>
      <c r="L49" s="31">
        <f t="shared" si="38"/>
        <v>-4.1571378265237735</v>
      </c>
      <c r="M49" s="31">
        <f t="shared" si="27"/>
        <v>-5.6197849959174446</v>
      </c>
      <c r="N49" s="59">
        <f t="shared" si="40"/>
        <v>70.459464276237682</v>
      </c>
      <c r="O49" s="82">
        <f t="shared" si="41"/>
        <v>-25.51175706331297</v>
      </c>
      <c r="P49" s="31">
        <f>Taulukko5[[#This Row],[Tasaus 2023, €/asukas]]*Taulukko5[[#This Row],[Asukasluku 31.12.2022]]</f>
        <v>246638.53958658216</v>
      </c>
      <c r="Q49" s="31">
        <f>Taulukko5[[#This Row],[Tasaus 2024, €/asukas]]*Taulukko5[[#This Row],[Asukasluku 31.12.2022]]</f>
        <v>55220.185154640676</v>
      </c>
      <c r="R49" s="31">
        <f>Taulukko5[[#This Row],[Tasaus 2025, €/asukas]]*Taulukko5[[#This Row],[Asukasluku 31.12.2022]]</f>
        <v>-20395.523400800303</v>
      </c>
      <c r="S49" s="31">
        <f>Taulukko5[[#This Row],[Tasaus 2026, €/asukas]]*Taulukko5[[#This Row],[Asukasluku 31.12.2022]]</f>
        <v>-42639.762686654343</v>
      </c>
      <c r="T49" s="31">
        <f>Taulukko5[[#This Row],[Tasaus 2027, €/asukas]]*Taulukko5[[#This Row],[Asukasluku 31.12.2022]]</f>
        <v>-57642.13470312523</v>
      </c>
      <c r="U49" s="62">
        <f t="shared" si="28"/>
        <v>4.1539029044853493</v>
      </c>
      <c r="V49" s="31">
        <f t="shared" si="29"/>
        <v>-14.508313575181365</v>
      </c>
      <c r="W49" s="31">
        <f t="shared" si="30"/>
        <v>-21.880421263144804</v>
      </c>
      <c r="X49" s="31">
        <f t="shared" si="31"/>
        <v>-24.049109893919301</v>
      </c>
      <c r="Y49" s="94">
        <f t="shared" si="32"/>
        <v>-25.511757063312974</v>
      </c>
      <c r="Z49" s="105">
        <v>22.000000000000004</v>
      </c>
      <c r="AA49" s="33">
        <f t="shared" si="39"/>
        <v>9.360000000000003</v>
      </c>
      <c r="AB49" s="32">
        <f t="shared" si="33"/>
        <v>-12.64</v>
      </c>
      <c r="AC49" s="31">
        <v>172.04382907671624</v>
      </c>
      <c r="AD49" s="15">
        <f t="shared" si="22"/>
        <v>-2.4144445789061567E-2</v>
      </c>
      <c r="AE49" s="15">
        <f t="shared" si="23"/>
        <v>8.4329171543327766E-2</v>
      </c>
      <c r="AF49" s="15">
        <f t="shared" si="24"/>
        <v>0.12717934366241107</v>
      </c>
      <c r="AG49" s="15">
        <f t="shared" si="25"/>
        <v>0.13978478637089353</v>
      </c>
      <c r="AH49" s="106">
        <f t="shared" si="26"/>
        <v>0.14828638260508026</v>
      </c>
    </row>
    <row r="50" spans="1:34" ht="15.75" x14ac:dyDescent="0.25">
      <c r="A50" s="24">
        <v>109</v>
      </c>
      <c r="B50" s="25" t="s">
        <v>43</v>
      </c>
      <c r="C50" s="24">
        <v>5</v>
      </c>
      <c r="D50" s="24">
        <v>21</v>
      </c>
      <c r="E50" s="30">
        <f>'Tasapainon muutos, pl. tasaus'!D43</f>
        <v>68043</v>
      </c>
      <c r="F50" s="62">
        <v>109.46747943977479</v>
      </c>
      <c r="G50" s="31">
        <v>62.837625751490648</v>
      </c>
      <c r="H50" s="59">
        <f t="shared" si="34"/>
        <v>-46.629853688284143</v>
      </c>
      <c r="I50" s="62">
        <f t="shared" si="35"/>
        <v>50.783756592769492</v>
      </c>
      <c r="J50" s="31">
        <f t="shared" si="36"/>
        <v>32.121540113102775</v>
      </c>
      <c r="K50" s="31">
        <f t="shared" si="37"/>
        <v>14.641404492534869</v>
      </c>
      <c r="L50" s="31">
        <f t="shared" si="38"/>
        <v>-2.5272841382396303</v>
      </c>
      <c r="M50" s="31">
        <f t="shared" si="27"/>
        <v>-5.6197849959174446</v>
      </c>
      <c r="N50" s="59">
        <f t="shared" si="40"/>
        <v>57.217840755573206</v>
      </c>
      <c r="O50" s="82">
        <f t="shared" si="41"/>
        <v>-52.249638684201585</v>
      </c>
      <c r="P50" s="31">
        <f>Taulukko5[[#This Row],[Tasaus 2023, €/asukas]]*Taulukko5[[#This Row],[Asukasluku 31.12.2022]]</f>
        <v>3455479.1498418148</v>
      </c>
      <c r="Q50" s="31">
        <f>Taulukko5[[#This Row],[Tasaus 2024, €/asukas]]*Taulukko5[[#This Row],[Asukasluku 31.12.2022]]</f>
        <v>2185645.9539158521</v>
      </c>
      <c r="R50" s="31">
        <f>Taulukko5[[#This Row],[Tasaus 2025, €/asukas]]*Taulukko5[[#This Row],[Asukasluku 31.12.2022]]</f>
        <v>996245.08588555013</v>
      </c>
      <c r="S50" s="31">
        <f>Taulukko5[[#This Row],[Tasaus 2026, €/asukas]]*Taulukko5[[#This Row],[Asukasluku 31.12.2022]]</f>
        <v>-171963.99461823917</v>
      </c>
      <c r="T50" s="31">
        <f>Taulukko5[[#This Row],[Tasaus 2027, €/asukas]]*Taulukko5[[#This Row],[Asukasluku 31.12.2022]]</f>
        <v>-382387.0304772107</v>
      </c>
      <c r="U50" s="62">
        <f t="shared" si="28"/>
        <v>4.1539029044853493</v>
      </c>
      <c r="V50" s="31">
        <f t="shared" si="29"/>
        <v>-14.508313575181369</v>
      </c>
      <c r="W50" s="31">
        <f t="shared" si="30"/>
        <v>-31.988449195749276</v>
      </c>
      <c r="X50" s="31">
        <f t="shared" si="31"/>
        <v>-49.157137826523773</v>
      </c>
      <c r="Y50" s="94">
        <f t="shared" si="32"/>
        <v>-52.249638684201585</v>
      </c>
      <c r="Z50" s="105">
        <v>21</v>
      </c>
      <c r="AA50" s="33">
        <f t="shared" si="39"/>
        <v>8.36</v>
      </c>
      <c r="AB50" s="32">
        <f t="shared" si="33"/>
        <v>-12.64</v>
      </c>
      <c r="AC50" s="31">
        <v>195.59879405341835</v>
      </c>
      <c r="AD50" s="15">
        <f t="shared" si="22"/>
        <v>-2.1236853348650563E-2</v>
      </c>
      <c r="AE50" s="15">
        <f t="shared" si="23"/>
        <v>7.4173839595448252E-2</v>
      </c>
      <c r="AF50" s="15">
        <f t="shared" si="24"/>
        <v>0.16354113710441986</v>
      </c>
      <c r="AG50" s="15">
        <f t="shared" si="25"/>
        <v>0.25131616002243284</v>
      </c>
      <c r="AH50" s="106">
        <f t="shared" si="26"/>
        <v>0.26712658908281472</v>
      </c>
    </row>
    <row r="51" spans="1:34" ht="15.75" x14ac:dyDescent="0.25">
      <c r="A51" s="24">
        <v>111</v>
      </c>
      <c r="B51" s="25" t="s">
        <v>44</v>
      </c>
      <c r="C51" s="24">
        <v>7</v>
      </c>
      <c r="D51" s="24">
        <v>23</v>
      </c>
      <c r="E51" s="30">
        <f>'Tasapainon muutos, pl. tasaus'!D44</f>
        <v>18131</v>
      </c>
      <c r="F51" s="62">
        <v>-87.894689499003746</v>
      </c>
      <c r="G51" s="31">
        <v>-297.73562827683367</v>
      </c>
      <c r="H51" s="59">
        <f t="shared" si="34"/>
        <v>-209.84093877782993</v>
      </c>
      <c r="I51" s="62">
        <f t="shared" si="35"/>
        <v>213.99484168231527</v>
      </c>
      <c r="J51" s="31">
        <f t="shared" si="36"/>
        <v>195.33262520264856</v>
      </c>
      <c r="K51" s="31">
        <f t="shared" si="37"/>
        <v>177.85248958208066</v>
      </c>
      <c r="L51" s="31">
        <f t="shared" si="38"/>
        <v>160.68380095130615</v>
      </c>
      <c r="M51" s="31">
        <f t="shared" si="27"/>
        <v>144.22115378191248</v>
      </c>
      <c r="N51" s="59">
        <f t="shared" si="40"/>
        <v>-153.51447449492119</v>
      </c>
      <c r="O51" s="82">
        <f t="shared" si="41"/>
        <v>-65.619784995917442</v>
      </c>
      <c r="P51" s="31">
        <f>Taulukko5[[#This Row],[Tasaus 2023, €/asukas]]*Taulukko5[[#This Row],[Asukasluku 31.12.2022]]</f>
        <v>3879940.4745420581</v>
      </c>
      <c r="Q51" s="31">
        <f>Taulukko5[[#This Row],[Tasaus 2024, €/asukas]]*Taulukko5[[#This Row],[Asukasluku 31.12.2022]]</f>
        <v>3541575.827549221</v>
      </c>
      <c r="R51" s="31">
        <f>Taulukko5[[#This Row],[Tasaus 2025, €/asukas]]*Taulukko5[[#This Row],[Asukasluku 31.12.2022]]</f>
        <v>3224643.4886127044</v>
      </c>
      <c r="S51" s="31">
        <f>Taulukko5[[#This Row],[Tasaus 2026, €/asukas]]*Taulukko5[[#This Row],[Asukasluku 31.12.2022]]</f>
        <v>2913357.9950481318</v>
      </c>
      <c r="T51" s="31">
        <f>Taulukko5[[#This Row],[Tasaus 2027, €/asukas]]*Taulukko5[[#This Row],[Asukasluku 31.12.2022]]</f>
        <v>2614873.7392198551</v>
      </c>
      <c r="U51" s="62">
        <f t="shared" si="28"/>
        <v>4.1539029044853351</v>
      </c>
      <c r="V51" s="31">
        <f t="shared" si="29"/>
        <v>-14.508313575181376</v>
      </c>
      <c r="W51" s="31">
        <f t="shared" si="30"/>
        <v>-31.988449195749268</v>
      </c>
      <c r="X51" s="31">
        <f t="shared" si="31"/>
        <v>-49.15713782652378</v>
      </c>
      <c r="Y51" s="94">
        <f t="shared" si="32"/>
        <v>-65.619784995917456</v>
      </c>
      <c r="Z51" s="105">
        <v>20.5</v>
      </c>
      <c r="AA51" s="33">
        <f t="shared" si="39"/>
        <v>7.8599999999999994</v>
      </c>
      <c r="AB51" s="32">
        <f t="shared" si="33"/>
        <v>-12.64</v>
      </c>
      <c r="AC51" s="31">
        <v>178.14922450084319</v>
      </c>
      <c r="AD51" s="15">
        <f t="shared" si="22"/>
        <v>-2.3316985612057348E-2</v>
      </c>
      <c r="AE51" s="15">
        <f t="shared" si="23"/>
        <v>8.1439105984504059E-2</v>
      </c>
      <c r="AF51" s="15">
        <f t="shared" si="24"/>
        <v>0.17955985654934953</v>
      </c>
      <c r="AG51" s="15">
        <f t="shared" si="25"/>
        <v>0.27593237054080533</v>
      </c>
      <c r="AH51" s="106">
        <f t="shared" si="26"/>
        <v>0.36834168197912576</v>
      </c>
    </row>
    <row r="52" spans="1:34" ht="15.75" x14ac:dyDescent="0.25">
      <c r="A52" s="24">
        <v>139</v>
      </c>
      <c r="B52" s="25" t="s">
        <v>45</v>
      </c>
      <c r="C52" s="24">
        <v>17</v>
      </c>
      <c r="D52" s="24">
        <v>24</v>
      </c>
      <c r="E52" s="30">
        <f>'Tasapainon muutos, pl. tasaus'!D45</f>
        <v>9853</v>
      </c>
      <c r="F52" s="62">
        <v>16.592053021974372</v>
      </c>
      <c r="G52" s="31">
        <v>143.69382385125633</v>
      </c>
      <c r="H52" s="59">
        <f t="shared" si="34"/>
        <v>127.10177082928195</v>
      </c>
      <c r="I52" s="62">
        <f t="shared" si="35"/>
        <v>-122.9478679247966</v>
      </c>
      <c r="J52" s="31">
        <f t="shared" si="36"/>
        <v>-111.61008440446331</v>
      </c>
      <c r="K52" s="31">
        <f t="shared" si="37"/>
        <v>-99.090220025031215</v>
      </c>
      <c r="L52" s="31">
        <f t="shared" si="38"/>
        <v>-86.258908655805726</v>
      </c>
      <c r="M52" s="31">
        <f t="shared" si="27"/>
        <v>-72.721555825199388</v>
      </c>
      <c r="N52" s="59">
        <f t="shared" si="40"/>
        <v>70.972268026056938</v>
      </c>
      <c r="O52" s="82">
        <f t="shared" si="41"/>
        <v>54.380215004082565</v>
      </c>
      <c r="P52" s="31">
        <f>Taulukko5[[#This Row],[Tasaus 2023, €/asukas]]*Taulukko5[[#This Row],[Asukasluku 31.12.2022]]</f>
        <v>-1211405.3426630208</v>
      </c>
      <c r="Q52" s="31">
        <f>Taulukko5[[#This Row],[Tasaus 2024, €/asukas]]*Taulukko5[[#This Row],[Asukasluku 31.12.2022]]</f>
        <v>-1099694.161637177</v>
      </c>
      <c r="R52" s="31">
        <f>Taulukko5[[#This Row],[Tasaus 2025, €/asukas]]*Taulukko5[[#This Row],[Asukasluku 31.12.2022]]</f>
        <v>-976335.93790663255</v>
      </c>
      <c r="S52" s="31">
        <f>Taulukko5[[#This Row],[Tasaus 2026, €/asukas]]*Taulukko5[[#This Row],[Asukasluku 31.12.2022]]</f>
        <v>-849909.02698565379</v>
      </c>
      <c r="T52" s="31">
        <f>Taulukko5[[#This Row],[Tasaus 2027, €/asukas]]*Taulukko5[[#This Row],[Asukasluku 31.12.2022]]</f>
        <v>-716525.48954568955</v>
      </c>
      <c r="U52" s="62">
        <f t="shared" si="28"/>
        <v>4.1539029044853493</v>
      </c>
      <c r="V52" s="31">
        <f t="shared" si="29"/>
        <v>15.491686424818639</v>
      </c>
      <c r="W52" s="31">
        <f t="shared" si="30"/>
        <v>28.011550804250732</v>
      </c>
      <c r="X52" s="31">
        <f t="shared" si="31"/>
        <v>40.84286217347622</v>
      </c>
      <c r="Y52" s="94">
        <f t="shared" si="32"/>
        <v>54.380215004082558</v>
      </c>
      <c r="Z52" s="105">
        <v>21.5</v>
      </c>
      <c r="AA52" s="33">
        <f t="shared" si="39"/>
        <v>8.86</v>
      </c>
      <c r="AB52" s="32">
        <f t="shared" si="33"/>
        <v>-12.64</v>
      </c>
      <c r="AC52" s="31">
        <v>157.1554892637582</v>
      </c>
      <c r="AD52" s="15">
        <f t="shared" si="22"/>
        <v>-2.6431802821177595E-2</v>
      </c>
      <c r="AE52" s="15">
        <f t="shared" si="23"/>
        <v>-9.8575534952002428E-2</v>
      </c>
      <c r="AF52" s="15">
        <f t="shared" si="24"/>
        <v>-0.17824099517922792</v>
      </c>
      <c r="AG52" s="15">
        <f t="shared" si="25"/>
        <v>-0.25988823148855189</v>
      </c>
      <c r="AH52" s="106">
        <f t="shared" si="26"/>
        <v>-0.34602809777019505</v>
      </c>
    </row>
    <row r="53" spans="1:34" ht="15.75" x14ac:dyDescent="0.25">
      <c r="A53" s="24">
        <v>140</v>
      </c>
      <c r="B53" s="25" t="s">
        <v>46</v>
      </c>
      <c r="C53" s="24">
        <v>11</v>
      </c>
      <c r="D53" s="24">
        <v>22</v>
      </c>
      <c r="E53" s="30">
        <f>'Tasapainon muutos, pl. tasaus'!D46</f>
        <v>20801</v>
      </c>
      <c r="F53" s="62">
        <v>205.3905835776531</v>
      </c>
      <c r="G53" s="31">
        <v>48.601298064199767</v>
      </c>
      <c r="H53" s="59">
        <f t="shared" si="34"/>
        <v>-156.78928551345334</v>
      </c>
      <c r="I53" s="62">
        <f t="shared" si="35"/>
        <v>160.9431884179387</v>
      </c>
      <c r="J53" s="31">
        <f t="shared" si="36"/>
        <v>142.28097193827196</v>
      </c>
      <c r="K53" s="31">
        <f t="shared" si="37"/>
        <v>124.80083631770407</v>
      </c>
      <c r="L53" s="31">
        <f t="shared" si="38"/>
        <v>107.63214768692956</v>
      </c>
      <c r="M53" s="31">
        <f t="shared" si="27"/>
        <v>91.169500517535894</v>
      </c>
      <c r="N53" s="59">
        <f t="shared" si="40"/>
        <v>139.77079858173568</v>
      </c>
      <c r="O53" s="82">
        <f t="shared" si="41"/>
        <v>-65.619784995917428</v>
      </c>
      <c r="P53" s="31">
        <f>Taulukko5[[#This Row],[Tasaus 2023, €/asukas]]*Taulukko5[[#This Row],[Asukasluku 31.12.2022]]</f>
        <v>3347779.2622815431</v>
      </c>
      <c r="Q53" s="31">
        <f>Taulukko5[[#This Row],[Tasaus 2024, €/asukas]]*Taulukko5[[#This Row],[Asukasluku 31.12.2022]]</f>
        <v>2959586.4972879952</v>
      </c>
      <c r="R53" s="31">
        <f>Taulukko5[[#This Row],[Tasaus 2025, €/asukas]]*Taulukko5[[#This Row],[Asukasluku 31.12.2022]]</f>
        <v>2595982.1962445625</v>
      </c>
      <c r="S53" s="31">
        <f>Taulukko5[[#This Row],[Tasaus 2026, €/asukas]]*Taulukko5[[#This Row],[Asukasluku 31.12.2022]]</f>
        <v>2238856.3040358219</v>
      </c>
      <c r="T53" s="31">
        <f>Taulukko5[[#This Row],[Tasaus 2027, €/asukas]]*Taulukko5[[#This Row],[Asukasluku 31.12.2022]]</f>
        <v>1896416.7802652642</v>
      </c>
      <c r="U53" s="62">
        <f t="shared" si="28"/>
        <v>4.1539029044853635</v>
      </c>
      <c r="V53" s="31">
        <f t="shared" si="29"/>
        <v>-14.508313575181376</v>
      </c>
      <c r="W53" s="31">
        <f t="shared" si="30"/>
        <v>-31.988449195749268</v>
      </c>
      <c r="X53" s="31">
        <f t="shared" si="31"/>
        <v>-49.15713782652378</v>
      </c>
      <c r="Y53" s="94">
        <f t="shared" si="32"/>
        <v>-65.619784995917442</v>
      </c>
      <c r="Z53" s="105">
        <v>20.5</v>
      </c>
      <c r="AA53" s="33">
        <f t="shared" si="39"/>
        <v>7.8599999999999994</v>
      </c>
      <c r="AB53" s="32">
        <f t="shared" si="33"/>
        <v>-12.64</v>
      </c>
      <c r="AC53" s="31">
        <v>169.2029506313269</v>
      </c>
      <c r="AD53" s="15">
        <f t="shared" si="22"/>
        <v>-2.4549825455090459E-2</v>
      </c>
      <c r="AE53" s="15">
        <f t="shared" si="23"/>
        <v>8.5745038848602975E-2</v>
      </c>
      <c r="AF53" s="15">
        <f t="shared" si="24"/>
        <v>0.1890537314886919</v>
      </c>
      <c r="AG53" s="15">
        <f t="shared" si="25"/>
        <v>0.29052175297835875</v>
      </c>
      <c r="AH53" s="106">
        <f t="shared" si="26"/>
        <v>0.38781702535965312</v>
      </c>
    </row>
    <row r="54" spans="1:34" ht="15.75" x14ac:dyDescent="0.25">
      <c r="A54" s="24">
        <v>142</v>
      </c>
      <c r="B54" s="25" t="s">
        <v>47</v>
      </c>
      <c r="C54" s="24">
        <v>7</v>
      </c>
      <c r="D54" s="24">
        <v>24</v>
      </c>
      <c r="E54" s="30">
        <f>'Tasapainon muutos, pl. tasaus'!D47</f>
        <v>6504</v>
      </c>
      <c r="F54" s="62">
        <v>296.40372389257135</v>
      </c>
      <c r="G54" s="31">
        <v>241.14130373824008</v>
      </c>
      <c r="H54" s="59">
        <f t="shared" si="34"/>
        <v>-55.262420154331267</v>
      </c>
      <c r="I54" s="62">
        <f t="shared" si="35"/>
        <v>59.416323058816616</v>
      </c>
      <c r="J54" s="31">
        <f t="shared" si="36"/>
        <v>40.754106579149898</v>
      </c>
      <c r="K54" s="31">
        <f t="shared" si="37"/>
        <v>23.273970958581991</v>
      </c>
      <c r="L54" s="31">
        <f t="shared" si="38"/>
        <v>6.105282327807493</v>
      </c>
      <c r="M54" s="31">
        <f t="shared" si="27"/>
        <v>-5.6197849959174446</v>
      </c>
      <c r="N54" s="59">
        <f t="shared" si="40"/>
        <v>235.52151874232263</v>
      </c>
      <c r="O54" s="82">
        <f t="shared" si="41"/>
        <v>-60.882205150248723</v>
      </c>
      <c r="P54" s="31">
        <f>Taulukko5[[#This Row],[Tasaus 2023, €/asukas]]*Taulukko5[[#This Row],[Asukasluku 31.12.2022]]</f>
        <v>386443.76517454325</v>
      </c>
      <c r="Q54" s="31">
        <f>Taulukko5[[#This Row],[Tasaus 2024, €/asukas]]*Taulukko5[[#This Row],[Asukasluku 31.12.2022]]</f>
        <v>265064.70919079095</v>
      </c>
      <c r="R54" s="31">
        <f>Taulukko5[[#This Row],[Tasaus 2025, €/asukas]]*Taulukko5[[#This Row],[Asukasluku 31.12.2022]]</f>
        <v>151373.90711461726</v>
      </c>
      <c r="S54" s="31">
        <f>Taulukko5[[#This Row],[Tasaus 2026, €/asukas]]*Taulukko5[[#This Row],[Asukasluku 31.12.2022]]</f>
        <v>39708.756260059934</v>
      </c>
      <c r="T54" s="31">
        <f>Taulukko5[[#This Row],[Tasaus 2027, €/asukas]]*Taulukko5[[#This Row],[Asukasluku 31.12.2022]]</f>
        <v>-36551.081613447059</v>
      </c>
      <c r="U54" s="62">
        <f t="shared" si="28"/>
        <v>4.1539029044853493</v>
      </c>
      <c r="V54" s="31">
        <f t="shared" si="29"/>
        <v>-14.508313575181369</v>
      </c>
      <c r="W54" s="31">
        <f t="shared" si="30"/>
        <v>-31.988449195749276</v>
      </c>
      <c r="X54" s="31">
        <f t="shared" si="31"/>
        <v>-49.157137826523773</v>
      </c>
      <c r="Y54" s="94">
        <f t="shared" si="32"/>
        <v>-60.882205150248708</v>
      </c>
      <c r="Z54" s="105">
        <v>21.249999999999996</v>
      </c>
      <c r="AA54" s="33">
        <f t="shared" si="39"/>
        <v>8.6099999999999959</v>
      </c>
      <c r="AB54" s="32">
        <f t="shared" si="33"/>
        <v>-12.64</v>
      </c>
      <c r="AC54" s="31">
        <v>164.80627706869234</v>
      </c>
      <c r="AD54" s="15">
        <f t="shared" si="22"/>
        <v>-2.5204761483411067E-2</v>
      </c>
      <c r="AE54" s="15">
        <f t="shared" si="23"/>
        <v>8.8032530272704412E-2</v>
      </c>
      <c r="AF54" s="15">
        <f t="shared" si="24"/>
        <v>0.19409727447708972</v>
      </c>
      <c r="AG54" s="15">
        <f t="shared" si="25"/>
        <v>0.2982722424221424</v>
      </c>
      <c r="AH54" s="106">
        <f t="shared" si="26"/>
        <v>0.36941678577492898</v>
      </c>
    </row>
    <row r="55" spans="1:34" ht="15.75" x14ac:dyDescent="0.25">
      <c r="A55" s="24">
        <v>143</v>
      </c>
      <c r="B55" s="25" t="s">
        <v>48</v>
      </c>
      <c r="C55" s="24">
        <v>6</v>
      </c>
      <c r="D55" s="24">
        <v>24</v>
      </c>
      <c r="E55" s="30">
        <f>'Tasapainon muutos, pl. tasaus'!D48</f>
        <v>6804</v>
      </c>
      <c r="F55" s="62">
        <v>-2.6416858868681108</v>
      </c>
      <c r="G55" s="31">
        <v>3.5599709422059842</v>
      </c>
      <c r="H55" s="59">
        <f t="shared" si="34"/>
        <v>6.2016568290740945</v>
      </c>
      <c r="I55" s="62">
        <f t="shared" si="35"/>
        <v>-2.0477539245887453</v>
      </c>
      <c r="J55" s="31">
        <f t="shared" si="36"/>
        <v>0.49168642481863489</v>
      </c>
      <c r="K55" s="31">
        <f t="shared" si="37"/>
        <v>-1.988449195749274</v>
      </c>
      <c r="L55" s="31">
        <f t="shared" si="38"/>
        <v>-4.1571378265237735</v>
      </c>
      <c r="M55" s="31">
        <f t="shared" si="27"/>
        <v>-5.6197849959174446</v>
      </c>
      <c r="N55" s="59">
        <f t="shared" si="40"/>
        <v>-2.0598140537114604</v>
      </c>
      <c r="O55" s="82">
        <f t="shared" si="41"/>
        <v>0.58187183315665036</v>
      </c>
      <c r="P55" s="31">
        <f>Taulukko5[[#This Row],[Tasaus 2023, €/asukas]]*Taulukko5[[#This Row],[Asukasluku 31.12.2022]]</f>
        <v>-13932.917702901823</v>
      </c>
      <c r="Q55" s="31">
        <f>Taulukko5[[#This Row],[Tasaus 2024, €/asukas]]*Taulukko5[[#This Row],[Asukasluku 31.12.2022]]</f>
        <v>3345.4344344659917</v>
      </c>
      <c r="R55" s="31">
        <f>Taulukko5[[#This Row],[Tasaus 2025, €/asukas]]*Taulukko5[[#This Row],[Asukasluku 31.12.2022]]</f>
        <v>-13529.40832787806</v>
      </c>
      <c r="S55" s="31">
        <f>Taulukko5[[#This Row],[Tasaus 2026, €/asukas]]*Taulukko5[[#This Row],[Asukasluku 31.12.2022]]</f>
        <v>-28285.165771667755</v>
      </c>
      <c r="T55" s="31">
        <f>Taulukko5[[#This Row],[Tasaus 2027, €/asukas]]*Taulukko5[[#This Row],[Asukasluku 31.12.2022]]</f>
        <v>-38237.017112222296</v>
      </c>
      <c r="U55" s="62">
        <f t="shared" si="28"/>
        <v>4.1539029044853493</v>
      </c>
      <c r="V55" s="31">
        <f t="shared" si="29"/>
        <v>6.6933432538927295</v>
      </c>
      <c r="W55" s="31">
        <f t="shared" si="30"/>
        <v>4.2132076333248207</v>
      </c>
      <c r="X55" s="31">
        <f t="shared" si="31"/>
        <v>2.044519002550321</v>
      </c>
      <c r="Y55" s="94">
        <f t="shared" si="32"/>
        <v>0.58187183315664992</v>
      </c>
      <c r="Z55" s="105">
        <v>22</v>
      </c>
      <c r="AA55" s="33">
        <f t="shared" si="39"/>
        <v>9.36</v>
      </c>
      <c r="AB55" s="32">
        <f t="shared" si="33"/>
        <v>-12.64</v>
      </c>
      <c r="AC55" s="31">
        <v>154.41650250859792</v>
      </c>
      <c r="AD55" s="15">
        <f t="shared" si="22"/>
        <v>-2.6900641039024051E-2</v>
      </c>
      <c r="AE55" s="15">
        <f t="shared" si="23"/>
        <v>-4.3346035852094525E-2</v>
      </c>
      <c r="AF55" s="15">
        <f t="shared" si="24"/>
        <v>-2.7284697975141804E-2</v>
      </c>
      <c r="AG55" s="15">
        <f t="shared" si="25"/>
        <v>-1.3240288242096936E-2</v>
      </c>
      <c r="AH55" s="106">
        <f t="shared" si="26"/>
        <v>-3.7681972049862433E-3</v>
      </c>
    </row>
    <row r="56" spans="1:34" ht="15.75" x14ac:dyDescent="0.25">
      <c r="A56" s="24">
        <v>145</v>
      </c>
      <c r="B56" s="25" t="s">
        <v>49</v>
      </c>
      <c r="C56" s="24">
        <v>14</v>
      </c>
      <c r="D56" s="24">
        <v>23</v>
      </c>
      <c r="E56" s="30">
        <f>'Tasapainon muutos, pl. tasaus'!D49</f>
        <v>12369</v>
      </c>
      <c r="F56" s="62">
        <v>-151.23676416916024</v>
      </c>
      <c r="G56" s="31">
        <v>-112.45530252514274</v>
      </c>
      <c r="H56" s="59">
        <f t="shared" si="34"/>
        <v>38.781461644017497</v>
      </c>
      <c r="I56" s="62">
        <f t="shared" si="35"/>
        <v>-34.627558739532148</v>
      </c>
      <c r="J56" s="31">
        <f t="shared" si="36"/>
        <v>-23.289775219198862</v>
      </c>
      <c r="K56" s="31">
        <f t="shared" si="37"/>
        <v>-10.769910839766771</v>
      </c>
      <c r="L56" s="31">
        <f t="shared" si="38"/>
        <v>-4.1571378265237735</v>
      </c>
      <c r="M56" s="31">
        <f t="shared" si="27"/>
        <v>-5.6197849959174446</v>
      </c>
      <c r="N56" s="59">
        <f t="shared" si="40"/>
        <v>-118.07508752106018</v>
      </c>
      <c r="O56" s="82">
        <f t="shared" si="41"/>
        <v>33.161676648100055</v>
      </c>
      <c r="P56" s="31">
        <f>Taulukko5[[#This Row],[Tasaus 2023, €/asukas]]*Taulukko5[[#This Row],[Asukasluku 31.12.2022]]</f>
        <v>-428308.27404927311</v>
      </c>
      <c r="Q56" s="31">
        <f>Taulukko5[[#This Row],[Tasaus 2024, €/asukas]]*Taulukko5[[#This Row],[Asukasluku 31.12.2022]]</f>
        <v>-288071.2296862707</v>
      </c>
      <c r="R56" s="31">
        <f>Taulukko5[[#This Row],[Tasaus 2025, €/asukas]]*Taulukko5[[#This Row],[Asukasluku 31.12.2022]]</f>
        <v>-133213.02717707519</v>
      </c>
      <c r="S56" s="31">
        <f>Taulukko5[[#This Row],[Tasaus 2026, €/asukas]]*Taulukko5[[#This Row],[Asukasluku 31.12.2022]]</f>
        <v>-51419.637776272553</v>
      </c>
      <c r="T56" s="31">
        <f>Taulukko5[[#This Row],[Tasaus 2027, €/asukas]]*Taulukko5[[#This Row],[Asukasluku 31.12.2022]]</f>
        <v>-69511.12061450287</v>
      </c>
      <c r="U56" s="62">
        <f t="shared" si="28"/>
        <v>4.1539029044853493</v>
      </c>
      <c r="V56" s="31">
        <f t="shared" si="29"/>
        <v>15.491686424818635</v>
      </c>
      <c r="W56" s="31">
        <f t="shared" si="30"/>
        <v>28.011550804250724</v>
      </c>
      <c r="X56" s="31">
        <f t="shared" si="31"/>
        <v>34.624323817493725</v>
      </c>
      <c r="Y56" s="94">
        <f t="shared" si="32"/>
        <v>33.161676648100055</v>
      </c>
      <c r="Z56" s="105">
        <v>21</v>
      </c>
      <c r="AA56" s="33">
        <f t="shared" si="39"/>
        <v>8.36</v>
      </c>
      <c r="AB56" s="32">
        <f t="shared" si="33"/>
        <v>-12.64</v>
      </c>
      <c r="AC56" s="31">
        <v>168.60130653448098</v>
      </c>
      <c r="AD56" s="15">
        <f t="shared" si="22"/>
        <v>-2.4637430099842237E-2</v>
      </c>
      <c r="AE56" s="15">
        <f t="shared" si="23"/>
        <v>-9.1883549085370816E-2</v>
      </c>
      <c r="AF56" s="15">
        <f t="shared" si="24"/>
        <v>-0.16614076948758416</v>
      </c>
      <c r="AG56" s="15">
        <f t="shared" si="25"/>
        <v>-0.2053621322941091</v>
      </c>
      <c r="AH56" s="106">
        <f t="shared" si="26"/>
        <v>-0.19668694940580483</v>
      </c>
    </row>
    <row r="57" spans="1:34" ht="15.75" x14ac:dyDescent="0.25">
      <c r="A57" s="24">
        <v>146</v>
      </c>
      <c r="B57" s="25" t="s">
        <v>50</v>
      </c>
      <c r="C57" s="24">
        <v>12</v>
      </c>
      <c r="D57" s="24">
        <v>25</v>
      </c>
      <c r="E57" s="30">
        <f>'Tasapainon muutos, pl. tasaus'!D50</f>
        <v>4492</v>
      </c>
      <c r="F57" s="62">
        <v>26.994488166149239</v>
      </c>
      <c r="G57" s="31">
        <v>43.574759785691732</v>
      </c>
      <c r="H57" s="59">
        <f t="shared" si="34"/>
        <v>16.580271619542494</v>
      </c>
      <c r="I57" s="62">
        <f t="shared" si="35"/>
        <v>-12.426368715057144</v>
      </c>
      <c r="J57" s="31">
        <f t="shared" si="36"/>
        <v>-1.0885851947238585</v>
      </c>
      <c r="K57" s="31">
        <f t="shared" si="37"/>
        <v>-1.988449195749274</v>
      </c>
      <c r="L57" s="31">
        <f t="shared" si="38"/>
        <v>-4.1571378265237735</v>
      </c>
      <c r="M57" s="31">
        <f t="shared" si="27"/>
        <v>-5.6197849959174446</v>
      </c>
      <c r="N57" s="59">
        <f t="shared" si="40"/>
        <v>37.95497478977429</v>
      </c>
      <c r="O57" s="82">
        <f t="shared" si="41"/>
        <v>10.960486623625052</v>
      </c>
      <c r="P57" s="31">
        <f>Taulukko5[[#This Row],[Tasaus 2023, €/asukas]]*Taulukko5[[#This Row],[Asukasluku 31.12.2022]]</f>
        <v>-55819.248268036688</v>
      </c>
      <c r="Q57" s="31">
        <f>Taulukko5[[#This Row],[Tasaus 2024, €/asukas]]*Taulukko5[[#This Row],[Asukasluku 31.12.2022]]</f>
        <v>-4889.9246946995727</v>
      </c>
      <c r="R57" s="31">
        <f>Taulukko5[[#This Row],[Tasaus 2025, €/asukas]]*Taulukko5[[#This Row],[Asukasluku 31.12.2022]]</f>
        <v>-8932.1137873057396</v>
      </c>
      <c r="S57" s="31">
        <f>Taulukko5[[#This Row],[Tasaus 2026, €/asukas]]*Taulukko5[[#This Row],[Asukasluku 31.12.2022]]</f>
        <v>-18673.863116744789</v>
      </c>
      <c r="T57" s="31">
        <f>Taulukko5[[#This Row],[Tasaus 2027, €/asukas]]*Taulukko5[[#This Row],[Asukasluku 31.12.2022]]</f>
        <v>-25244.074201661162</v>
      </c>
      <c r="U57" s="62">
        <f t="shared" si="28"/>
        <v>4.1539029044853493</v>
      </c>
      <c r="V57" s="31">
        <f t="shared" si="29"/>
        <v>15.491686424818635</v>
      </c>
      <c r="W57" s="31">
        <f t="shared" si="30"/>
        <v>14.59182242379322</v>
      </c>
      <c r="X57" s="31">
        <f t="shared" si="31"/>
        <v>12.423133793018721</v>
      </c>
      <c r="Y57" s="94">
        <f t="shared" si="32"/>
        <v>10.960486623625048</v>
      </c>
      <c r="Z57" s="105">
        <v>21</v>
      </c>
      <c r="AA57" s="33">
        <f t="shared" si="39"/>
        <v>8.36</v>
      </c>
      <c r="AB57" s="32">
        <f t="shared" si="33"/>
        <v>-12.64</v>
      </c>
      <c r="AC57" s="31">
        <v>145.0533719738786</v>
      </c>
      <c r="AD57" s="15">
        <f t="shared" si="22"/>
        <v>-2.8637065432945533E-2</v>
      </c>
      <c r="AE57" s="15">
        <f t="shared" si="23"/>
        <v>-0.10679990553827592</v>
      </c>
      <c r="AF57" s="15">
        <f t="shared" si="24"/>
        <v>-0.10059623037526445</v>
      </c>
      <c r="AG57" s="15">
        <f t="shared" si="25"/>
        <v>-8.5645260251212191E-2</v>
      </c>
      <c r="AH57" s="106">
        <f t="shared" si="26"/>
        <v>-7.5561749957793647E-2</v>
      </c>
    </row>
    <row r="58" spans="1:34" ht="15.75" x14ac:dyDescent="0.25">
      <c r="A58" s="24">
        <v>148</v>
      </c>
      <c r="B58" s="25" t="s">
        <v>51</v>
      </c>
      <c r="C58" s="24">
        <v>19</v>
      </c>
      <c r="D58" s="24">
        <v>24</v>
      </c>
      <c r="E58" s="30">
        <f>'Tasapainon muutos, pl. tasaus'!D51</f>
        <v>7047</v>
      </c>
      <c r="F58" s="62">
        <v>538.83175657105005</v>
      </c>
      <c r="G58" s="31">
        <v>183.07312476586927</v>
      </c>
      <c r="H58" s="59">
        <f t="shared" si="34"/>
        <v>-355.75863180518081</v>
      </c>
      <c r="I58" s="62">
        <f t="shared" si="35"/>
        <v>359.91253470966615</v>
      </c>
      <c r="J58" s="31">
        <f t="shared" si="36"/>
        <v>341.25031822999944</v>
      </c>
      <c r="K58" s="31">
        <f t="shared" si="37"/>
        <v>323.77018260943152</v>
      </c>
      <c r="L58" s="31">
        <f t="shared" si="38"/>
        <v>306.60149397865706</v>
      </c>
      <c r="M58" s="31">
        <f t="shared" si="27"/>
        <v>290.13884680926338</v>
      </c>
      <c r="N58" s="59">
        <f t="shared" si="40"/>
        <v>473.21197157513268</v>
      </c>
      <c r="O58" s="82">
        <f t="shared" si="41"/>
        <v>-65.619784995917371</v>
      </c>
      <c r="P58" s="31">
        <f>Taulukko5[[#This Row],[Tasaus 2023, €/asukas]]*Taulukko5[[#This Row],[Asukasluku 31.12.2022]]</f>
        <v>2536303.6320990175</v>
      </c>
      <c r="Q58" s="31">
        <f>Taulukko5[[#This Row],[Tasaus 2024, €/asukas]]*Taulukko5[[#This Row],[Asukasluku 31.12.2022]]</f>
        <v>2404790.9925668058</v>
      </c>
      <c r="R58" s="31">
        <f>Taulukko5[[#This Row],[Tasaus 2025, €/asukas]]*Taulukko5[[#This Row],[Asukasluku 31.12.2022]]</f>
        <v>2281608.4768486638</v>
      </c>
      <c r="S58" s="31">
        <f>Taulukko5[[#This Row],[Tasaus 2026, €/asukas]]*Taulukko5[[#This Row],[Asukasluku 31.12.2022]]</f>
        <v>2160620.7280675964</v>
      </c>
      <c r="T58" s="31">
        <f>Taulukko5[[#This Row],[Tasaus 2027, €/asukas]]*Taulukko5[[#This Row],[Asukasluku 31.12.2022]]</f>
        <v>2044608.453464879</v>
      </c>
      <c r="U58" s="62">
        <f t="shared" si="28"/>
        <v>4.1539029044853351</v>
      </c>
      <c r="V58" s="31">
        <f t="shared" si="29"/>
        <v>-14.508313575181376</v>
      </c>
      <c r="W58" s="31">
        <f t="shared" si="30"/>
        <v>-31.988449195749297</v>
      </c>
      <c r="X58" s="31">
        <f t="shared" si="31"/>
        <v>-49.157137826523751</v>
      </c>
      <c r="Y58" s="94">
        <f t="shared" si="32"/>
        <v>-65.619784995917428</v>
      </c>
      <c r="Z58" s="105">
        <v>19</v>
      </c>
      <c r="AA58" s="33">
        <f t="shared" si="39"/>
        <v>6.3599999999999994</v>
      </c>
      <c r="AB58" s="32">
        <f t="shared" si="33"/>
        <v>-12.64</v>
      </c>
      <c r="AC58" s="31">
        <v>185.02094679374761</v>
      </c>
      <c r="AD58" s="15">
        <f t="shared" si="22"/>
        <v>-2.2450987179932144E-2</v>
      </c>
      <c r="AE58" s="15">
        <f t="shared" si="23"/>
        <v>7.8414438076325171E-2</v>
      </c>
      <c r="AF58" s="15">
        <f t="shared" si="24"/>
        <v>0.1728909604565394</v>
      </c>
      <c r="AG58" s="15">
        <f t="shared" si="25"/>
        <v>0.26568417618855744</v>
      </c>
      <c r="AH58" s="106">
        <f t="shared" si="26"/>
        <v>0.3546613836598036</v>
      </c>
    </row>
    <row r="59" spans="1:34" ht="15.75" x14ac:dyDescent="0.25">
      <c r="A59" s="24">
        <v>149</v>
      </c>
      <c r="B59" s="25" t="s">
        <v>52</v>
      </c>
      <c r="C59" s="24">
        <v>33</v>
      </c>
      <c r="D59" s="24">
        <v>24</v>
      </c>
      <c r="E59" s="30">
        <f>'Tasapainon muutos, pl. tasaus'!D52</f>
        <v>5384</v>
      </c>
      <c r="F59" s="62">
        <v>98.337790120164698</v>
      </c>
      <c r="G59" s="31">
        <v>8.0172636295111097</v>
      </c>
      <c r="H59" s="59">
        <f t="shared" si="34"/>
        <v>-90.320526490653592</v>
      </c>
      <c r="I59" s="62">
        <f t="shared" si="35"/>
        <v>94.474429395138941</v>
      </c>
      <c r="J59" s="31">
        <f t="shared" si="36"/>
        <v>75.81221291547223</v>
      </c>
      <c r="K59" s="31">
        <f t="shared" si="37"/>
        <v>58.332077294904316</v>
      </c>
      <c r="L59" s="31">
        <f t="shared" si="38"/>
        <v>41.163388664129819</v>
      </c>
      <c r="M59" s="31">
        <f t="shared" si="27"/>
        <v>24.700741494736146</v>
      </c>
      <c r="N59" s="59">
        <f t="shared" si="40"/>
        <v>32.718005124247256</v>
      </c>
      <c r="O59" s="82">
        <f t="shared" si="41"/>
        <v>-65.619784995917442</v>
      </c>
      <c r="P59" s="31">
        <f>Taulukko5[[#This Row],[Tasaus 2023, €/asukas]]*Taulukko5[[#This Row],[Asukasluku 31.12.2022]]</f>
        <v>508650.32786342804</v>
      </c>
      <c r="Q59" s="31">
        <f>Taulukko5[[#This Row],[Tasaus 2024, €/asukas]]*Taulukko5[[#This Row],[Asukasluku 31.12.2022]]</f>
        <v>408172.95433690248</v>
      </c>
      <c r="R59" s="31">
        <f>Taulukko5[[#This Row],[Tasaus 2025, €/asukas]]*Taulukko5[[#This Row],[Asukasluku 31.12.2022]]</f>
        <v>314059.90415576485</v>
      </c>
      <c r="S59" s="31">
        <f>Taulukko5[[#This Row],[Tasaus 2026, €/asukas]]*Taulukko5[[#This Row],[Asukasluku 31.12.2022]]</f>
        <v>221623.68456767494</v>
      </c>
      <c r="T59" s="31">
        <f>Taulukko5[[#This Row],[Tasaus 2027, €/asukas]]*Taulukko5[[#This Row],[Asukasluku 31.12.2022]]</f>
        <v>132988.7922076594</v>
      </c>
      <c r="U59" s="62">
        <f t="shared" si="28"/>
        <v>4.1539029044853493</v>
      </c>
      <c r="V59" s="31">
        <f t="shared" si="29"/>
        <v>-14.508313575181361</v>
      </c>
      <c r="W59" s="31">
        <f t="shared" si="30"/>
        <v>-31.988449195749276</v>
      </c>
      <c r="X59" s="31">
        <f t="shared" si="31"/>
        <v>-49.157137826523773</v>
      </c>
      <c r="Y59" s="94">
        <f t="shared" si="32"/>
        <v>-65.619784995917442</v>
      </c>
      <c r="Z59" s="105">
        <v>20.75</v>
      </c>
      <c r="AA59" s="33">
        <f t="shared" si="39"/>
        <v>8.11</v>
      </c>
      <c r="AB59" s="32">
        <f t="shared" si="33"/>
        <v>-12.64</v>
      </c>
      <c r="AC59" s="31">
        <v>219.42879602979184</v>
      </c>
      <c r="AD59" s="15">
        <f t="shared" si="22"/>
        <v>-1.8930527713971388E-2</v>
      </c>
      <c r="AE59" s="15">
        <f t="shared" si="23"/>
        <v>6.6118548876381605E-2</v>
      </c>
      <c r="AF59" s="15">
        <f t="shared" si="24"/>
        <v>0.14578054373231034</v>
      </c>
      <c r="AG59" s="15">
        <f t="shared" si="25"/>
        <v>0.22402318526985723</v>
      </c>
      <c r="AH59" s="106">
        <f t="shared" si="26"/>
        <v>0.29904819323261583</v>
      </c>
    </row>
    <row r="60" spans="1:34" ht="15.75" x14ac:dyDescent="0.25">
      <c r="A60" s="24">
        <v>151</v>
      </c>
      <c r="B60" s="25" t="s">
        <v>53</v>
      </c>
      <c r="C60" s="24">
        <v>14</v>
      </c>
      <c r="D60" s="24">
        <v>26</v>
      </c>
      <c r="E60" s="30">
        <f>'Tasapainon muutos, pl. tasaus'!D53</f>
        <v>1852</v>
      </c>
      <c r="F60" s="62">
        <v>287.81930041880111</v>
      </c>
      <c r="G60" s="31">
        <v>448.85787731267112</v>
      </c>
      <c r="H60" s="59">
        <f t="shared" si="34"/>
        <v>161.03857689387002</v>
      </c>
      <c r="I60" s="62">
        <f t="shared" si="35"/>
        <v>-156.88467398938468</v>
      </c>
      <c r="J60" s="31">
        <f t="shared" si="36"/>
        <v>-145.54689046905139</v>
      </c>
      <c r="K60" s="31">
        <f t="shared" si="37"/>
        <v>-133.02702608961928</v>
      </c>
      <c r="L60" s="31">
        <f t="shared" si="38"/>
        <v>-120.1957147203938</v>
      </c>
      <c r="M60" s="31">
        <f t="shared" si="27"/>
        <v>-106.65836188978746</v>
      </c>
      <c r="N60" s="59">
        <f t="shared" si="40"/>
        <v>342.19951542288368</v>
      </c>
      <c r="O60" s="82">
        <f t="shared" si="41"/>
        <v>54.380215004082572</v>
      </c>
      <c r="P60" s="31">
        <f>Taulukko5[[#This Row],[Tasaus 2023, €/asukas]]*Taulukko5[[#This Row],[Asukasluku 31.12.2022]]</f>
        <v>-290550.41622834041</v>
      </c>
      <c r="Q60" s="31">
        <f>Taulukko5[[#This Row],[Tasaus 2024, €/asukas]]*Taulukko5[[#This Row],[Asukasluku 31.12.2022]]</f>
        <v>-269552.84114868316</v>
      </c>
      <c r="R60" s="31">
        <f>Taulukko5[[#This Row],[Tasaus 2025, €/asukas]]*Taulukko5[[#This Row],[Asukasluku 31.12.2022]]</f>
        <v>-246366.05231797491</v>
      </c>
      <c r="S60" s="31">
        <f>Taulukko5[[#This Row],[Tasaus 2026, €/asukas]]*Taulukko5[[#This Row],[Asukasluku 31.12.2022]]</f>
        <v>-222602.46366216932</v>
      </c>
      <c r="T60" s="31">
        <f>Taulukko5[[#This Row],[Tasaus 2027, €/asukas]]*Taulukko5[[#This Row],[Asukasluku 31.12.2022]]</f>
        <v>-197531.28621988636</v>
      </c>
      <c r="U60" s="62">
        <f t="shared" si="28"/>
        <v>4.1539029044853351</v>
      </c>
      <c r="V60" s="31">
        <f t="shared" si="29"/>
        <v>15.491686424818624</v>
      </c>
      <c r="W60" s="31">
        <f t="shared" si="30"/>
        <v>28.011550804250732</v>
      </c>
      <c r="X60" s="31">
        <f t="shared" si="31"/>
        <v>40.84286217347622</v>
      </c>
      <c r="Y60" s="94">
        <f t="shared" si="32"/>
        <v>54.380215004082558</v>
      </c>
      <c r="Z60" s="105">
        <v>22.5</v>
      </c>
      <c r="AA60" s="33">
        <f t="shared" si="39"/>
        <v>9.86</v>
      </c>
      <c r="AB60" s="32">
        <f t="shared" si="33"/>
        <v>-12.64</v>
      </c>
      <c r="AC60" s="31">
        <v>146.08978747224688</v>
      </c>
      <c r="AD60" s="15">
        <f t="shared" si="22"/>
        <v>-2.8433903398445731E-2</v>
      </c>
      <c r="AE60" s="15">
        <f t="shared" si="23"/>
        <v>-0.10604222713214383</v>
      </c>
      <c r="AF60" s="15">
        <f t="shared" si="24"/>
        <v>-0.19174201899343696</v>
      </c>
      <c r="AG60" s="15">
        <f t="shared" si="25"/>
        <v>-0.27957369834106482</v>
      </c>
      <c r="AH60" s="106">
        <f t="shared" si="26"/>
        <v>-0.37223830594190804</v>
      </c>
    </row>
    <row r="61" spans="1:34" ht="15.75" x14ac:dyDescent="0.25">
      <c r="A61" s="24">
        <v>152</v>
      </c>
      <c r="B61" s="25" t="s">
        <v>54</v>
      </c>
      <c r="C61" s="24">
        <v>14</v>
      </c>
      <c r="D61" s="24">
        <v>25</v>
      </c>
      <c r="E61" s="30">
        <f>'Tasapainon muutos, pl. tasaus'!D54</f>
        <v>4406</v>
      </c>
      <c r="F61" s="62">
        <v>193.41884688504169</v>
      </c>
      <c r="G61" s="31">
        <v>248.77942596368163</v>
      </c>
      <c r="H61" s="59">
        <f t="shared" si="34"/>
        <v>55.360579078639944</v>
      </c>
      <c r="I61" s="62">
        <f t="shared" si="35"/>
        <v>-51.206676174154595</v>
      </c>
      <c r="J61" s="31">
        <f t="shared" si="36"/>
        <v>-39.868892653821312</v>
      </c>
      <c r="K61" s="31">
        <f t="shared" si="37"/>
        <v>-27.349028274389219</v>
      </c>
      <c r="L61" s="31">
        <f t="shared" si="38"/>
        <v>-14.517716905163716</v>
      </c>
      <c r="M61" s="31">
        <f t="shared" si="27"/>
        <v>-5.6197849959174446</v>
      </c>
      <c r="N61" s="59">
        <f t="shared" si="40"/>
        <v>243.15964096776418</v>
      </c>
      <c r="O61" s="82">
        <f t="shared" si="41"/>
        <v>49.740794082722488</v>
      </c>
      <c r="P61" s="31">
        <f>Taulukko5[[#This Row],[Tasaus 2023, €/asukas]]*Taulukko5[[#This Row],[Asukasluku 31.12.2022]]</f>
        <v>-225616.61522332515</v>
      </c>
      <c r="Q61" s="31">
        <f>Taulukko5[[#This Row],[Tasaus 2024, €/asukas]]*Taulukko5[[#This Row],[Asukasluku 31.12.2022]]</f>
        <v>-175662.3410327367</v>
      </c>
      <c r="R61" s="31">
        <f>Taulukko5[[#This Row],[Tasaus 2025, €/asukas]]*Taulukko5[[#This Row],[Asukasluku 31.12.2022]]</f>
        <v>-120499.8185769589</v>
      </c>
      <c r="S61" s="31">
        <f>Taulukko5[[#This Row],[Tasaus 2026, €/asukas]]*Taulukko5[[#This Row],[Asukasluku 31.12.2022]]</f>
        <v>-63965.060684151336</v>
      </c>
      <c r="T61" s="31">
        <f>Taulukko5[[#This Row],[Tasaus 2027, €/asukas]]*Taulukko5[[#This Row],[Asukasluku 31.12.2022]]</f>
        <v>-24760.772692012262</v>
      </c>
      <c r="U61" s="62">
        <f t="shared" si="28"/>
        <v>4.1539029044853493</v>
      </c>
      <c r="V61" s="31">
        <f t="shared" si="29"/>
        <v>15.491686424818631</v>
      </c>
      <c r="W61" s="31">
        <f t="shared" si="30"/>
        <v>28.011550804250724</v>
      </c>
      <c r="X61" s="31">
        <f t="shared" si="31"/>
        <v>40.842862173476227</v>
      </c>
      <c r="Y61" s="94">
        <f t="shared" si="32"/>
        <v>49.740794082722502</v>
      </c>
      <c r="Z61" s="105">
        <v>21.5</v>
      </c>
      <c r="AA61" s="33">
        <f t="shared" si="39"/>
        <v>8.86</v>
      </c>
      <c r="AB61" s="32">
        <f t="shared" si="33"/>
        <v>-12.64</v>
      </c>
      <c r="AC61" s="31">
        <v>164.0127476167481</v>
      </c>
      <c r="AD61" s="15">
        <f t="shared" si="22"/>
        <v>-2.532670761782406E-2</v>
      </c>
      <c r="AE61" s="15">
        <f t="shared" si="23"/>
        <v>-9.4454160727911032E-2</v>
      </c>
      <c r="AF61" s="15">
        <f t="shared" si="24"/>
        <v>-0.1707888637394569</v>
      </c>
      <c r="AG61" s="15">
        <f t="shared" si="25"/>
        <v>-0.24902248616012804</v>
      </c>
      <c r="AH61" s="106">
        <f t="shared" si="26"/>
        <v>-0.30327395160132808</v>
      </c>
    </row>
    <row r="62" spans="1:34" ht="15.75" x14ac:dyDescent="0.25">
      <c r="A62" s="24">
        <v>153</v>
      </c>
      <c r="B62" s="25" t="s">
        <v>55</v>
      </c>
      <c r="C62" s="24">
        <v>9</v>
      </c>
      <c r="D62" s="24">
        <v>22</v>
      </c>
      <c r="E62" s="30">
        <f>'Tasapainon muutos, pl. tasaus'!D55</f>
        <v>25208</v>
      </c>
      <c r="F62" s="62">
        <v>-36.574584914543387</v>
      </c>
      <c r="G62" s="31">
        <v>-216.76059788976943</v>
      </c>
      <c r="H62" s="59">
        <f t="shared" si="34"/>
        <v>-180.18601297522605</v>
      </c>
      <c r="I62" s="62">
        <f t="shared" si="35"/>
        <v>184.33991587971138</v>
      </c>
      <c r="J62" s="31">
        <f t="shared" si="36"/>
        <v>165.67769940004467</v>
      </c>
      <c r="K62" s="31">
        <f t="shared" si="37"/>
        <v>148.19756377947678</v>
      </c>
      <c r="L62" s="31">
        <f t="shared" si="38"/>
        <v>131.02887514870227</v>
      </c>
      <c r="M62" s="31">
        <f t="shared" si="27"/>
        <v>114.56622797930861</v>
      </c>
      <c r="N62" s="59">
        <f t="shared" si="40"/>
        <v>-102.19436991046082</v>
      </c>
      <c r="O62" s="82">
        <f t="shared" si="41"/>
        <v>-65.619784995917428</v>
      </c>
      <c r="P62" s="31">
        <f>Taulukko5[[#This Row],[Tasaus 2023, €/asukas]]*Taulukko5[[#This Row],[Asukasluku 31.12.2022]]</f>
        <v>4646840.5994957648</v>
      </c>
      <c r="Q62" s="31">
        <f>Taulukko5[[#This Row],[Tasaus 2024, €/asukas]]*Taulukko5[[#This Row],[Asukasluku 31.12.2022]]</f>
        <v>4176403.4464763263</v>
      </c>
      <c r="R62" s="31">
        <f>Taulukko5[[#This Row],[Tasaus 2025, €/asukas]]*Taulukko5[[#This Row],[Asukasluku 31.12.2022]]</f>
        <v>3735764.1877530506</v>
      </c>
      <c r="S62" s="31">
        <f>Taulukko5[[#This Row],[Tasaus 2026, €/asukas]]*Taulukko5[[#This Row],[Asukasluku 31.12.2022]]</f>
        <v>3302975.8847484868</v>
      </c>
      <c r="T62" s="31">
        <f>Taulukko5[[#This Row],[Tasaus 2027, €/asukas]]*Taulukko5[[#This Row],[Asukasluku 31.12.2022]]</f>
        <v>2887985.4749024115</v>
      </c>
      <c r="U62" s="62">
        <f t="shared" si="28"/>
        <v>4.1539029044853351</v>
      </c>
      <c r="V62" s="31">
        <f t="shared" si="29"/>
        <v>-14.508313575181376</v>
      </c>
      <c r="W62" s="31">
        <f t="shared" si="30"/>
        <v>-31.988449195749268</v>
      </c>
      <c r="X62" s="31">
        <f t="shared" si="31"/>
        <v>-49.15713782652378</v>
      </c>
      <c r="Y62" s="94">
        <f t="shared" si="32"/>
        <v>-65.619784995917442</v>
      </c>
      <c r="Z62" s="105">
        <v>20</v>
      </c>
      <c r="AA62" s="33">
        <f t="shared" si="39"/>
        <v>7.3599999999999994</v>
      </c>
      <c r="AB62" s="32">
        <f t="shared" si="33"/>
        <v>-12.64</v>
      </c>
      <c r="AC62" s="31">
        <v>189.06417572760202</v>
      </c>
      <c r="AD62" s="15">
        <f t="shared" si="22"/>
        <v>-2.1970861949384603E-2</v>
      </c>
      <c r="AE62" s="15">
        <f t="shared" si="23"/>
        <v>7.6737507353505818E-2</v>
      </c>
      <c r="AF62" s="15">
        <f t="shared" si="24"/>
        <v>0.16919360356156135</v>
      </c>
      <c r="AG62" s="15">
        <f t="shared" si="25"/>
        <v>0.26000239144907022</v>
      </c>
      <c r="AH62" s="106">
        <f t="shared" si="26"/>
        <v>0.34707677825999389</v>
      </c>
    </row>
    <row r="63" spans="1:34" ht="15.75" x14ac:dyDescent="0.25">
      <c r="A63" s="24">
        <v>165</v>
      </c>
      <c r="B63" s="25" t="s">
        <v>56</v>
      </c>
      <c r="C63" s="24">
        <v>5</v>
      </c>
      <c r="D63" s="24">
        <v>23</v>
      </c>
      <c r="E63" s="30">
        <f>'Tasapainon muutos, pl. tasaus'!D56</f>
        <v>16280</v>
      </c>
      <c r="F63" s="62">
        <v>21.085633300151446</v>
      </c>
      <c r="G63" s="31">
        <v>23.625542025819549</v>
      </c>
      <c r="H63" s="59">
        <f t="shared" si="34"/>
        <v>2.5399087256681021</v>
      </c>
      <c r="I63" s="62">
        <f t="shared" si="35"/>
        <v>1.6139941788172472</v>
      </c>
      <c r="J63" s="31">
        <f t="shared" si="36"/>
        <v>0.49168642481863489</v>
      </c>
      <c r="K63" s="31">
        <f t="shared" si="37"/>
        <v>-1.988449195749274</v>
      </c>
      <c r="L63" s="31">
        <f t="shared" si="38"/>
        <v>-4.1571378265237735</v>
      </c>
      <c r="M63" s="31">
        <f t="shared" si="27"/>
        <v>-5.6197849959174446</v>
      </c>
      <c r="N63" s="59">
        <f t="shared" si="40"/>
        <v>18.005757029902103</v>
      </c>
      <c r="O63" s="82">
        <f t="shared" si="41"/>
        <v>-3.0798762702493434</v>
      </c>
      <c r="P63" s="31">
        <f>Taulukko5[[#This Row],[Tasaus 2023, €/asukas]]*Taulukko5[[#This Row],[Asukasluku 31.12.2022]]</f>
        <v>26275.825231144783</v>
      </c>
      <c r="Q63" s="31">
        <f>Taulukko5[[#This Row],[Tasaus 2024, €/asukas]]*Taulukko5[[#This Row],[Asukasluku 31.12.2022]]</f>
        <v>8004.6549960473758</v>
      </c>
      <c r="R63" s="31">
        <f>Taulukko5[[#This Row],[Tasaus 2025, €/asukas]]*Taulukko5[[#This Row],[Asukasluku 31.12.2022]]</f>
        <v>-32371.952906798182</v>
      </c>
      <c r="S63" s="31">
        <f>Taulukko5[[#This Row],[Tasaus 2026, €/asukas]]*Taulukko5[[#This Row],[Asukasluku 31.12.2022]]</f>
        <v>-67678.203815807035</v>
      </c>
      <c r="T63" s="31">
        <f>Taulukko5[[#This Row],[Tasaus 2027, €/asukas]]*Taulukko5[[#This Row],[Asukasluku 31.12.2022]]</f>
        <v>-91490.099733536001</v>
      </c>
      <c r="U63" s="62">
        <f t="shared" si="28"/>
        <v>4.1539029044853493</v>
      </c>
      <c r="V63" s="31">
        <f t="shared" si="29"/>
        <v>3.0315951504867371</v>
      </c>
      <c r="W63" s="31">
        <f t="shared" si="30"/>
        <v>0.55145952991882807</v>
      </c>
      <c r="X63" s="31">
        <f t="shared" si="31"/>
        <v>-1.6172291008556714</v>
      </c>
      <c r="Y63" s="94">
        <f t="shared" si="32"/>
        <v>-3.0798762702493425</v>
      </c>
      <c r="Z63" s="105">
        <v>21</v>
      </c>
      <c r="AA63" s="33">
        <f t="shared" si="39"/>
        <v>8.36</v>
      </c>
      <c r="AB63" s="32">
        <f t="shared" si="33"/>
        <v>-12.64</v>
      </c>
      <c r="AC63" s="31">
        <v>190.42624022453899</v>
      </c>
      <c r="AD63" s="15">
        <f t="shared" si="22"/>
        <v>-2.1813710650314372E-2</v>
      </c>
      <c r="AE63" s="15">
        <f t="shared" si="23"/>
        <v>-1.5920049395041699E-2</v>
      </c>
      <c r="AF63" s="15">
        <f t="shared" si="24"/>
        <v>-2.8959219552335889E-3</v>
      </c>
      <c r="AG63" s="15">
        <f t="shared" si="25"/>
        <v>8.4926798898551665E-3</v>
      </c>
      <c r="AH63" s="106">
        <f t="shared" si="26"/>
        <v>1.6173591762446923E-2</v>
      </c>
    </row>
    <row r="64" spans="1:34" ht="15.75" x14ac:dyDescent="0.25">
      <c r="A64" s="24">
        <v>167</v>
      </c>
      <c r="B64" s="25" t="s">
        <v>57</v>
      </c>
      <c r="C64" s="24">
        <v>12</v>
      </c>
      <c r="D64" s="24">
        <v>21</v>
      </c>
      <c r="E64" s="30">
        <f>'Tasapainon muutos, pl. tasaus'!D57</f>
        <v>77513</v>
      </c>
      <c r="F64" s="62">
        <v>-169.60403829374232</v>
      </c>
      <c r="G64" s="31">
        <v>-203.21581845400667</v>
      </c>
      <c r="H64" s="59">
        <f t="shared" si="34"/>
        <v>-33.611780160264345</v>
      </c>
      <c r="I64" s="62">
        <f t="shared" si="35"/>
        <v>37.765683064749695</v>
      </c>
      <c r="J64" s="31">
        <f t="shared" si="36"/>
        <v>19.10346658508298</v>
      </c>
      <c r="K64" s="31">
        <f t="shared" si="37"/>
        <v>1.6233309645150713</v>
      </c>
      <c r="L64" s="31">
        <f t="shared" si="38"/>
        <v>-4.1571378265237735</v>
      </c>
      <c r="M64" s="31">
        <f t="shared" si="27"/>
        <v>-5.6197849959174446</v>
      </c>
      <c r="N64" s="59">
        <f t="shared" si="40"/>
        <v>-208.83560344992412</v>
      </c>
      <c r="O64" s="82">
        <f t="shared" si="41"/>
        <v>-39.231565156181802</v>
      </c>
      <c r="P64" s="31">
        <f>Taulukko5[[#This Row],[Tasaus 2023, €/asukas]]*Taulukko5[[#This Row],[Asukasluku 31.12.2022]]</f>
        <v>2927331.3913979433</v>
      </c>
      <c r="Q64" s="31">
        <f>Taulukko5[[#This Row],[Tasaus 2024, €/asukas]]*Taulukko5[[#This Row],[Asukasluku 31.12.2022]]</f>
        <v>1480767.0054095371</v>
      </c>
      <c r="R64" s="31">
        <f>Taulukko5[[#This Row],[Tasaus 2025, €/asukas]]*Taulukko5[[#This Row],[Asukasluku 31.12.2022]]</f>
        <v>125829.25305245673</v>
      </c>
      <c r="S64" s="31">
        <f>Taulukko5[[#This Row],[Tasaus 2026, €/asukas]]*Taulukko5[[#This Row],[Asukasluku 31.12.2022]]</f>
        <v>-322232.22434733727</v>
      </c>
      <c r="T64" s="31">
        <f>Taulukko5[[#This Row],[Tasaus 2027, €/asukas]]*Taulukko5[[#This Row],[Asukasluku 31.12.2022]]</f>
        <v>-435606.39438854891</v>
      </c>
      <c r="U64" s="62">
        <f t="shared" si="28"/>
        <v>4.1539029044853493</v>
      </c>
      <c r="V64" s="31">
        <f t="shared" si="29"/>
        <v>-14.508313575181365</v>
      </c>
      <c r="W64" s="31">
        <f t="shared" si="30"/>
        <v>-31.988449195749276</v>
      </c>
      <c r="X64" s="31">
        <f t="shared" si="31"/>
        <v>-37.768917986788118</v>
      </c>
      <c r="Y64" s="94">
        <f t="shared" si="32"/>
        <v>-39.231565156181787</v>
      </c>
      <c r="Z64" s="105">
        <v>20.5</v>
      </c>
      <c r="AA64" s="33">
        <f t="shared" si="39"/>
        <v>7.8599999999999994</v>
      </c>
      <c r="AB64" s="32">
        <f t="shared" si="33"/>
        <v>-12.64</v>
      </c>
      <c r="AC64" s="31">
        <v>163.36414355847469</v>
      </c>
      <c r="AD64" s="15">
        <f t="shared" si="22"/>
        <v>-2.5427262151920735E-2</v>
      </c>
      <c r="AE64" s="15">
        <f t="shared" si="23"/>
        <v>8.8809657120310789E-2</v>
      </c>
      <c r="AF64" s="15">
        <f t="shared" si="24"/>
        <v>0.19581071157330987</v>
      </c>
      <c r="AG64" s="15">
        <f t="shared" si="25"/>
        <v>0.23119466220731039</v>
      </c>
      <c r="AH64" s="106">
        <f t="shared" si="26"/>
        <v>0.24014795598116798</v>
      </c>
    </row>
    <row r="65" spans="1:34" ht="15.75" x14ac:dyDescent="0.25">
      <c r="A65" s="24">
        <v>169</v>
      </c>
      <c r="B65" s="25" t="s">
        <v>58</v>
      </c>
      <c r="C65" s="24">
        <v>5</v>
      </c>
      <c r="D65" s="24">
        <v>24</v>
      </c>
      <c r="E65" s="30">
        <f>'Tasapainon muutos, pl. tasaus'!D58</f>
        <v>4990</v>
      </c>
      <c r="F65" s="62">
        <v>-176.25752197290231</v>
      </c>
      <c r="G65" s="31">
        <v>-227.41559265961084</v>
      </c>
      <c r="H65" s="59">
        <f t="shared" si="34"/>
        <v>-51.158070686708527</v>
      </c>
      <c r="I65" s="62">
        <f t="shared" si="35"/>
        <v>55.311973591193876</v>
      </c>
      <c r="J65" s="31">
        <f t="shared" si="36"/>
        <v>36.649757111527158</v>
      </c>
      <c r="K65" s="31">
        <f t="shared" si="37"/>
        <v>19.169621490959251</v>
      </c>
      <c r="L65" s="31">
        <f t="shared" si="38"/>
        <v>2.0009328601847534</v>
      </c>
      <c r="M65" s="31">
        <f t="shared" si="27"/>
        <v>-5.6197849959174446</v>
      </c>
      <c r="N65" s="59">
        <f t="shared" si="40"/>
        <v>-233.03537765552829</v>
      </c>
      <c r="O65" s="82">
        <f t="shared" si="41"/>
        <v>-56.777855682625983</v>
      </c>
      <c r="P65" s="31">
        <f>Taulukko5[[#This Row],[Tasaus 2023, €/asukas]]*Taulukko5[[#This Row],[Asukasluku 31.12.2022]]</f>
        <v>276006.74822005746</v>
      </c>
      <c r="Q65" s="31">
        <f>Taulukko5[[#This Row],[Tasaus 2024, €/asukas]]*Taulukko5[[#This Row],[Asukasluku 31.12.2022]]</f>
        <v>182882.28798652053</v>
      </c>
      <c r="R65" s="31">
        <f>Taulukko5[[#This Row],[Tasaus 2025, €/asukas]]*Taulukko5[[#This Row],[Asukasluku 31.12.2022]]</f>
        <v>95656.411239886671</v>
      </c>
      <c r="S65" s="31">
        <f>Taulukko5[[#This Row],[Tasaus 2026, €/asukas]]*Taulukko5[[#This Row],[Asukasluku 31.12.2022]]</f>
        <v>9984.6549723219196</v>
      </c>
      <c r="T65" s="31">
        <f>Taulukko5[[#This Row],[Tasaus 2027, €/asukas]]*Taulukko5[[#This Row],[Asukasluku 31.12.2022]]</f>
        <v>-28042.727129628049</v>
      </c>
      <c r="U65" s="62">
        <f t="shared" si="28"/>
        <v>4.1539029044853493</v>
      </c>
      <c r="V65" s="31">
        <f t="shared" si="29"/>
        <v>-14.508313575181369</v>
      </c>
      <c r="W65" s="31">
        <f t="shared" si="30"/>
        <v>-31.988449195749276</v>
      </c>
      <c r="X65" s="31">
        <f t="shared" si="31"/>
        <v>-49.157137826523773</v>
      </c>
      <c r="Y65" s="94">
        <f t="shared" si="32"/>
        <v>-56.777855682625969</v>
      </c>
      <c r="Z65" s="105">
        <v>21.250000000000004</v>
      </c>
      <c r="AA65" s="33">
        <f t="shared" si="39"/>
        <v>8.610000000000003</v>
      </c>
      <c r="AB65" s="32">
        <f t="shared" si="33"/>
        <v>-12.64</v>
      </c>
      <c r="AC65" s="31">
        <v>182.1520079187718</v>
      </c>
      <c r="AD65" s="15">
        <f t="shared" si="22"/>
        <v>-2.28045957436699E-2</v>
      </c>
      <c r="AE65" s="15">
        <f t="shared" si="23"/>
        <v>7.9649484740520415E-2</v>
      </c>
      <c r="AF65" s="15">
        <f t="shared" si="24"/>
        <v>0.175614035558774</v>
      </c>
      <c r="AG65" s="15">
        <f t="shared" si="25"/>
        <v>0.26986876723557573</v>
      </c>
      <c r="AH65" s="106">
        <f t="shared" si="26"/>
        <v>0.3117059006450551</v>
      </c>
    </row>
    <row r="66" spans="1:34" ht="15.75" x14ac:dyDescent="0.25">
      <c r="A66" s="24">
        <v>171</v>
      </c>
      <c r="B66" s="25" t="s">
        <v>59</v>
      </c>
      <c r="C66" s="24">
        <v>11</v>
      </c>
      <c r="D66" s="24">
        <v>25</v>
      </c>
      <c r="E66" s="30">
        <f>'Tasapainon muutos, pl. tasaus'!D59</f>
        <v>4540</v>
      </c>
      <c r="F66" s="62">
        <v>78.995313966920037</v>
      </c>
      <c r="G66" s="31">
        <v>124.95204381555327</v>
      </c>
      <c r="H66" s="59">
        <f t="shared" si="34"/>
        <v>45.956729848633231</v>
      </c>
      <c r="I66" s="62">
        <f t="shared" si="35"/>
        <v>-41.802826944147881</v>
      </c>
      <c r="J66" s="31">
        <f t="shared" si="36"/>
        <v>-30.465043423814596</v>
      </c>
      <c r="K66" s="31">
        <f t="shared" si="37"/>
        <v>-17.945179044382506</v>
      </c>
      <c r="L66" s="31">
        <f t="shared" si="38"/>
        <v>-5.113867675157004</v>
      </c>
      <c r="M66" s="31">
        <f t="shared" si="27"/>
        <v>-5.6197849959174446</v>
      </c>
      <c r="N66" s="59">
        <f t="shared" si="40"/>
        <v>119.33225881963583</v>
      </c>
      <c r="O66" s="82">
        <f t="shared" si="41"/>
        <v>40.336944852715789</v>
      </c>
      <c r="P66" s="31">
        <f>Taulukko5[[#This Row],[Tasaus 2023, €/asukas]]*Taulukko5[[#This Row],[Asukasluku 31.12.2022]]</f>
        <v>-189784.83432643139</v>
      </c>
      <c r="Q66" s="31">
        <f>Taulukko5[[#This Row],[Tasaus 2024, €/asukas]]*Taulukko5[[#This Row],[Asukasluku 31.12.2022]]</f>
        <v>-138311.29714411826</v>
      </c>
      <c r="R66" s="31">
        <f>Taulukko5[[#This Row],[Tasaus 2025, €/asukas]]*Taulukko5[[#This Row],[Asukasluku 31.12.2022]]</f>
        <v>-81471.112861496571</v>
      </c>
      <c r="S66" s="31">
        <f>Taulukko5[[#This Row],[Tasaus 2026, €/asukas]]*Taulukko5[[#This Row],[Asukasluku 31.12.2022]]</f>
        <v>-23216.959245212798</v>
      </c>
      <c r="T66" s="31">
        <f>Taulukko5[[#This Row],[Tasaus 2027, €/asukas]]*Taulukko5[[#This Row],[Asukasluku 31.12.2022]]</f>
        <v>-25513.8238814652</v>
      </c>
      <c r="U66" s="62">
        <f t="shared" si="28"/>
        <v>4.1539029044853493</v>
      </c>
      <c r="V66" s="31">
        <f t="shared" si="29"/>
        <v>15.491686424818635</v>
      </c>
      <c r="W66" s="31">
        <f t="shared" si="30"/>
        <v>28.011550804250724</v>
      </c>
      <c r="X66" s="31">
        <f t="shared" si="31"/>
        <v>40.842862173476227</v>
      </c>
      <c r="Y66" s="94">
        <f t="shared" si="32"/>
        <v>40.336944852715789</v>
      </c>
      <c r="Z66" s="105">
        <v>21.25</v>
      </c>
      <c r="AA66" s="33">
        <f t="shared" si="39"/>
        <v>8.61</v>
      </c>
      <c r="AB66" s="32">
        <f t="shared" si="33"/>
        <v>-12.64</v>
      </c>
      <c r="AC66" s="31">
        <v>171.9298388646566</v>
      </c>
      <c r="AD66" s="15">
        <f t="shared" si="22"/>
        <v>-2.4160453658979505E-2</v>
      </c>
      <c r="AE66" s="15">
        <f t="shared" si="23"/>
        <v>-9.0104699260572865E-2</v>
      </c>
      <c r="AF66" s="15">
        <f t="shared" si="24"/>
        <v>-0.16292431255229323</v>
      </c>
      <c r="AG66" s="15">
        <f t="shared" si="25"/>
        <v>-0.23755540308292722</v>
      </c>
      <c r="AH66" s="106">
        <f t="shared" si="26"/>
        <v>-0.23461282299269229</v>
      </c>
    </row>
    <row r="67" spans="1:34" ht="15.75" x14ac:dyDescent="0.25">
      <c r="A67" s="24">
        <v>172</v>
      </c>
      <c r="B67" s="25" t="s">
        <v>60</v>
      </c>
      <c r="C67" s="24">
        <v>13</v>
      </c>
      <c r="D67" s="24">
        <v>25</v>
      </c>
      <c r="E67" s="30">
        <f>'Tasapainon muutos, pl. tasaus'!D60</f>
        <v>4171</v>
      </c>
      <c r="F67" s="62">
        <v>-227.3562184099668</v>
      </c>
      <c r="G67" s="31">
        <v>-190.90239899111518</v>
      </c>
      <c r="H67" s="59">
        <f t="shared" si="34"/>
        <v>36.453819418851623</v>
      </c>
      <c r="I67" s="62">
        <f t="shared" si="35"/>
        <v>-32.299916514366274</v>
      </c>
      <c r="J67" s="31">
        <f t="shared" si="36"/>
        <v>-20.962132994032988</v>
      </c>
      <c r="K67" s="31">
        <f t="shared" si="37"/>
        <v>-8.4422686146008967</v>
      </c>
      <c r="L67" s="31">
        <f t="shared" si="38"/>
        <v>-4.1571378265237735</v>
      </c>
      <c r="M67" s="31">
        <f t="shared" si="27"/>
        <v>-5.6197849959174446</v>
      </c>
      <c r="N67" s="59">
        <f t="shared" si="40"/>
        <v>-196.52218398703263</v>
      </c>
      <c r="O67" s="82">
        <f t="shared" si="41"/>
        <v>30.834034422934167</v>
      </c>
      <c r="P67" s="31">
        <f>Taulukko5[[#This Row],[Tasaus 2023, €/asukas]]*Taulukko5[[#This Row],[Asukasluku 31.12.2022]]</f>
        <v>-134722.95178142173</v>
      </c>
      <c r="Q67" s="31">
        <f>Taulukko5[[#This Row],[Tasaus 2024, €/asukas]]*Taulukko5[[#This Row],[Asukasluku 31.12.2022]]</f>
        <v>-87433.056718111591</v>
      </c>
      <c r="R67" s="31">
        <f>Taulukko5[[#This Row],[Tasaus 2025, €/asukas]]*Taulukko5[[#This Row],[Asukasluku 31.12.2022]]</f>
        <v>-35212.702391500337</v>
      </c>
      <c r="S67" s="31">
        <f>Taulukko5[[#This Row],[Tasaus 2026, €/asukas]]*Taulukko5[[#This Row],[Asukasluku 31.12.2022]]</f>
        <v>-17339.42187443066</v>
      </c>
      <c r="T67" s="31">
        <f>Taulukko5[[#This Row],[Tasaus 2027, €/asukas]]*Taulukko5[[#This Row],[Asukasluku 31.12.2022]]</f>
        <v>-23440.123217971661</v>
      </c>
      <c r="U67" s="62">
        <f t="shared" si="28"/>
        <v>4.1539029044853493</v>
      </c>
      <c r="V67" s="31">
        <f t="shared" si="29"/>
        <v>15.491686424818635</v>
      </c>
      <c r="W67" s="31">
        <f t="shared" si="30"/>
        <v>28.011550804250724</v>
      </c>
      <c r="X67" s="31">
        <f t="shared" si="31"/>
        <v>32.29668159232785</v>
      </c>
      <c r="Y67" s="94">
        <f t="shared" si="32"/>
        <v>30.834034422934177</v>
      </c>
      <c r="Z67" s="105">
        <v>21</v>
      </c>
      <c r="AA67" s="33">
        <f t="shared" si="39"/>
        <v>8.36</v>
      </c>
      <c r="AB67" s="32">
        <f t="shared" si="33"/>
        <v>-12.64</v>
      </c>
      <c r="AC67" s="31">
        <v>146.25269441066183</v>
      </c>
      <c r="AD67" s="15">
        <f t="shared" si="22"/>
        <v>-2.8402231639040008E-2</v>
      </c>
      <c r="AE67" s="15">
        <f t="shared" si="23"/>
        <v>-0.10592410955055397</v>
      </c>
      <c r="AF67" s="15">
        <f t="shared" si="24"/>
        <v>-0.19152844272118025</v>
      </c>
      <c r="AG67" s="15">
        <f t="shared" si="25"/>
        <v>-0.22082794250369325</v>
      </c>
      <c r="AH67" s="106">
        <f t="shared" si="26"/>
        <v>-0.2108271204655931</v>
      </c>
    </row>
    <row r="68" spans="1:34" ht="15.75" x14ac:dyDescent="0.25">
      <c r="A68" s="24">
        <v>176</v>
      </c>
      <c r="B68" s="25" t="s">
        <v>61</v>
      </c>
      <c r="C68" s="24">
        <v>12</v>
      </c>
      <c r="D68" s="24">
        <v>25</v>
      </c>
      <c r="E68" s="30">
        <f>'Tasapainon muutos, pl. tasaus'!D61</f>
        <v>4352</v>
      </c>
      <c r="F68" s="62">
        <v>-61.217541003911343</v>
      </c>
      <c r="G68" s="31">
        <v>153.39630744919936</v>
      </c>
      <c r="H68" s="59">
        <f t="shared" si="34"/>
        <v>214.61384845311071</v>
      </c>
      <c r="I68" s="62">
        <f t="shared" si="35"/>
        <v>-210.45994554862534</v>
      </c>
      <c r="J68" s="31">
        <f t="shared" si="36"/>
        <v>-199.12216202829208</v>
      </c>
      <c r="K68" s="31">
        <f t="shared" si="37"/>
        <v>-186.60229764885997</v>
      </c>
      <c r="L68" s="31">
        <f t="shared" si="38"/>
        <v>-173.77098627963449</v>
      </c>
      <c r="M68" s="31">
        <f t="shared" si="27"/>
        <v>-160.23363344902816</v>
      </c>
      <c r="N68" s="59">
        <f t="shared" si="40"/>
        <v>-6.8373259998288063</v>
      </c>
      <c r="O68" s="82">
        <f t="shared" si="41"/>
        <v>54.380215004082537</v>
      </c>
      <c r="P68" s="31">
        <f>Taulukko5[[#This Row],[Tasaus 2023, €/asukas]]*Taulukko5[[#This Row],[Asukasluku 31.12.2022]]</f>
        <v>-915921.68302761752</v>
      </c>
      <c r="Q68" s="31">
        <f>Taulukko5[[#This Row],[Tasaus 2024, €/asukas]]*Taulukko5[[#This Row],[Asukasluku 31.12.2022]]</f>
        <v>-866579.64914712717</v>
      </c>
      <c r="R68" s="31">
        <f>Taulukko5[[#This Row],[Tasaus 2025, €/asukas]]*Taulukko5[[#This Row],[Asukasluku 31.12.2022]]</f>
        <v>-812093.19936783856</v>
      </c>
      <c r="S68" s="31">
        <f>Taulukko5[[#This Row],[Tasaus 2026, €/asukas]]*Taulukko5[[#This Row],[Asukasluku 31.12.2022]]</f>
        <v>-756251.33228896931</v>
      </c>
      <c r="T68" s="31">
        <f>Taulukko5[[#This Row],[Tasaus 2027, €/asukas]]*Taulukko5[[#This Row],[Asukasluku 31.12.2022]]</f>
        <v>-697336.77277017059</v>
      </c>
      <c r="U68" s="62">
        <f t="shared" si="28"/>
        <v>4.1539029044853635</v>
      </c>
      <c r="V68" s="31">
        <f t="shared" si="29"/>
        <v>15.491686424818624</v>
      </c>
      <c r="W68" s="31">
        <f t="shared" si="30"/>
        <v>28.011550804250732</v>
      </c>
      <c r="X68" s="31">
        <f t="shared" si="31"/>
        <v>40.84286217347622</v>
      </c>
      <c r="Y68" s="94">
        <f t="shared" si="32"/>
        <v>54.380215004082544</v>
      </c>
      <c r="Z68" s="105">
        <v>20.75</v>
      </c>
      <c r="AA68" s="33">
        <f t="shared" si="39"/>
        <v>8.11</v>
      </c>
      <c r="AB68" s="32">
        <f t="shared" si="33"/>
        <v>-12.64</v>
      </c>
      <c r="AC68" s="31">
        <v>135.59324996519345</v>
      </c>
      <c r="AD68" s="15">
        <f t="shared" si="22"/>
        <v>-3.0635027227031309E-2</v>
      </c>
      <c r="AE68" s="15">
        <f t="shared" si="23"/>
        <v>-0.11425116241992365</v>
      </c>
      <c r="AF68" s="15">
        <f t="shared" si="24"/>
        <v>-0.20658514204387937</v>
      </c>
      <c r="AG68" s="15">
        <f t="shared" si="25"/>
        <v>-0.30121604271569941</v>
      </c>
      <c r="AH68" s="106">
        <f t="shared" si="26"/>
        <v>-0.40105399802749658</v>
      </c>
    </row>
    <row r="69" spans="1:34" ht="15.75" x14ac:dyDescent="0.25">
      <c r="A69" s="24">
        <v>177</v>
      </c>
      <c r="B69" s="25" t="s">
        <v>62</v>
      </c>
      <c r="C69" s="24">
        <v>6</v>
      </c>
      <c r="D69" s="24">
        <v>26</v>
      </c>
      <c r="E69" s="30">
        <f>'Tasapainon muutos, pl. tasaus'!D62</f>
        <v>1768</v>
      </c>
      <c r="F69" s="62">
        <v>81.049278274013105</v>
      </c>
      <c r="G69" s="31">
        <v>-120.70251130429044</v>
      </c>
      <c r="H69" s="59">
        <f t="shared" si="34"/>
        <v>-201.75178957830354</v>
      </c>
      <c r="I69" s="62">
        <f t="shared" si="35"/>
        <v>205.90569248278888</v>
      </c>
      <c r="J69" s="31">
        <f t="shared" si="36"/>
        <v>187.24347600312217</v>
      </c>
      <c r="K69" s="31">
        <f t="shared" si="37"/>
        <v>169.76334038255428</v>
      </c>
      <c r="L69" s="31">
        <f t="shared" si="38"/>
        <v>152.59465175177976</v>
      </c>
      <c r="M69" s="31">
        <f t="shared" si="27"/>
        <v>136.13200458238609</v>
      </c>
      <c r="N69" s="59">
        <f t="shared" si="40"/>
        <v>15.429493278095649</v>
      </c>
      <c r="O69" s="82">
        <f t="shared" si="41"/>
        <v>-65.619784995917456</v>
      </c>
      <c r="P69" s="31">
        <f>Taulukko5[[#This Row],[Tasaus 2023, €/asukas]]*Taulukko5[[#This Row],[Asukasluku 31.12.2022]]</f>
        <v>364041.26430957072</v>
      </c>
      <c r="Q69" s="31">
        <f>Taulukko5[[#This Row],[Tasaus 2024, €/asukas]]*Taulukko5[[#This Row],[Asukasluku 31.12.2022]]</f>
        <v>331046.46557351999</v>
      </c>
      <c r="R69" s="31">
        <f>Taulukko5[[#This Row],[Tasaus 2025, €/asukas]]*Taulukko5[[#This Row],[Asukasluku 31.12.2022]]</f>
        <v>300141.58579635597</v>
      </c>
      <c r="S69" s="31">
        <f>Taulukko5[[#This Row],[Tasaus 2026, €/asukas]]*Taulukko5[[#This Row],[Asukasluku 31.12.2022]]</f>
        <v>269787.3442971466</v>
      </c>
      <c r="T69" s="31">
        <f>Taulukko5[[#This Row],[Tasaus 2027, €/asukas]]*Taulukko5[[#This Row],[Asukasluku 31.12.2022]]</f>
        <v>240681.38410165859</v>
      </c>
      <c r="U69" s="62">
        <f t="shared" si="28"/>
        <v>4.1539029044853351</v>
      </c>
      <c r="V69" s="31">
        <f t="shared" si="29"/>
        <v>-14.508313575181376</v>
      </c>
      <c r="W69" s="31">
        <f t="shared" si="30"/>
        <v>-31.988449195749268</v>
      </c>
      <c r="X69" s="31">
        <f t="shared" si="31"/>
        <v>-49.15713782652378</v>
      </c>
      <c r="Y69" s="94">
        <f t="shared" si="32"/>
        <v>-65.619784995917456</v>
      </c>
      <c r="Z69" s="105">
        <v>21</v>
      </c>
      <c r="AA69" s="33">
        <f t="shared" si="39"/>
        <v>8.36</v>
      </c>
      <c r="AB69" s="32">
        <f t="shared" si="33"/>
        <v>-12.64</v>
      </c>
      <c r="AC69" s="31">
        <v>161.39405712420094</v>
      </c>
      <c r="AD69" s="15">
        <f t="shared" si="22"/>
        <v>-2.5737644734271072E-2</v>
      </c>
      <c r="AE69" s="15">
        <f t="shared" si="23"/>
        <v>8.9893728639688947E-2</v>
      </c>
      <c r="AF69" s="15">
        <f t="shared" si="24"/>
        <v>0.1982009112710546</v>
      </c>
      <c r="AG69" s="15">
        <f t="shared" si="25"/>
        <v>0.30457836367974106</v>
      </c>
      <c r="AH69" s="106">
        <f t="shared" si="26"/>
        <v>0.40658117259806964</v>
      </c>
    </row>
    <row r="70" spans="1:34" ht="15.75" x14ac:dyDescent="0.25">
      <c r="A70" s="24">
        <v>178</v>
      </c>
      <c r="B70" s="25" t="s">
        <v>63</v>
      </c>
      <c r="C70" s="24">
        <v>10</v>
      </c>
      <c r="D70" s="24">
        <v>24</v>
      </c>
      <c r="E70" s="30">
        <f>'Tasapainon muutos, pl. tasaus'!D63</f>
        <v>5769</v>
      </c>
      <c r="F70" s="62">
        <v>-136.27941632559202</v>
      </c>
      <c r="G70" s="31">
        <v>-163.47473956342199</v>
      </c>
      <c r="H70" s="59">
        <f t="shared" si="34"/>
        <v>-27.195323237829967</v>
      </c>
      <c r="I70" s="62">
        <f t="shared" si="35"/>
        <v>31.349226142315317</v>
      </c>
      <c r="J70" s="31">
        <f t="shared" si="36"/>
        <v>12.687009662648602</v>
      </c>
      <c r="K70" s="31">
        <f t="shared" si="37"/>
        <v>-1.988449195749274</v>
      </c>
      <c r="L70" s="31">
        <f t="shared" si="38"/>
        <v>-4.1571378265237735</v>
      </c>
      <c r="M70" s="31">
        <f t="shared" si="27"/>
        <v>-5.6197849959174446</v>
      </c>
      <c r="N70" s="59">
        <f t="shared" si="40"/>
        <v>-169.09452455933945</v>
      </c>
      <c r="O70" s="82">
        <f t="shared" si="41"/>
        <v>-32.815108233747424</v>
      </c>
      <c r="P70" s="31">
        <f>Taulukko5[[#This Row],[Tasaus 2023, €/asukas]]*Taulukko5[[#This Row],[Asukasluku 31.12.2022]]</f>
        <v>180853.68561501705</v>
      </c>
      <c r="Q70" s="31">
        <f>Taulukko5[[#This Row],[Tasaus 2024, €/asukas]]*Taulukko5[[#This Row],[Asukasluku 31.12.2022]]</f>
        <v>73191.358743819786</v>
      </c>
      <c r="R70" s="31">
        <f>Taulukko5[[#This Row],[Tasaus 2025, €/asukas]]*Taulukko5[[#This Row],[Asukasluku 31.12.2022]]</f>
        <v>-11471.363410277561</v>
      </c>
      <c r="S70" s="31">
        <f>Taulukko5[[#This Row],[Tasaus 2026, €/asukas]]*Taulukko5[[#This Row],[Asukasluku 31.12.2022]]</f>
        <v>-23982.528121215648</v>
      </c>
      <c r="T70" s="31">
        <f>Taulukko5[[#This Row],[Tasaus 2027, €/asukas]]*Taulukko5[[#This Row],[Asukasluku 31.12.2022]]</f>
        <v>-32420.539641447736</v>
      </c>
      <c r="U70" s="62">
        <f t="shared" si="28"/>
        <v>4.1539029044853493</v>
      </c>
      <c r="V70" s="31">
        <f t="shared" si="29"/>
        <v>-14.508313575181365</v>
      </c>
      <c r="W70" s="31">
        <f t="shared" si="30"/>
        <v>-29.183772433579243</v>
      </c>
      <c r="X70" s="31">
        <f t="shared" si="31"/>
        <v>-31.35246106435374</v>
      </c>
      <c r="Y70" s="94">
        <f t="shared" si="32"/>
        <v>-32.815108233747409</v>
      </c>
      <c r="Z70" s="105">
        <v>20.75</v>
      </c>
      <c r="AA70" s="33">
        <f t="shared" si="39"/>
        <v>8.11</v>
      </c>
      <c r="AB70" s="32">
        <f t="shared" si="33"/>
        <v>-12.64</v>
      </c>
      <c r="AC70" s="31">
        <v>149.06125364042674</v>
      </c>
      <c r="AD70" s="15">
        <f t="shared" si="22"/>
        <v>-2.7867086872257283E-2</v>
      </c>
      <c r="AE70" s="15">
        <f t="shared" si="23"/>
        <v>9.733121935348181E-2</v>
      </c>
      <c r="AF70" s="15">
        <f t="shared" si="24"/>
        <v>0.19578375815876234</v>
      </c>
      <c r="AG70" s="15">
        <f t="shared" si="25"/>
        <v>0.2103327343535146</v>
      </c>
      <c r="AH70" s="106">
        <f t="shared" si="26"/>
        <v>0.22014512445270124</v>
      </c>
    </row>
    <row r="71" spans="1:34" ht="15.75" x14ac:dyDescent="0.25">
      <c r="A71" s="24">
        <v>179</v>
      </c>
      <c r="B71" s="25" t="s">
        <v>64</v>
      </c>
      <c r="C71" s="24">
        <v>13</v>
      </c>
      <c r="D71" s="24">
        <v>20</v>
      </c>
      <c r="E71" s="30">
        <f>'Tasapainon muutos, pl. tasaus'!D64</f>
        <v>145887</v>
      </c>
      <c r="F71" s="62">
        <v>-296.61360606187935</v>
      </c>
      <c r="G71" s="31">
        <v>-254.65772803143096</v>
      </c>
      <c r="H71" s="59">
        <f t="shared" si="34"/>
        <v>41.955878030448389</v>
      </c>
      <c r="I71" s="62">
        <f t="shared" si="35"/>
        <v>-37.80197512596304</v>
      </c>
      <c r="J71" s="31">
        <f t="shared" si="36"/>
        <v>-26.464191605629754</v>
      </c>
      <c r="K71" s="31">
        <f t="shared" si="37"/>
        <v>-13.944327226197663</v>
      </c>
      <c r="L71" s="31">
        <f t="shared" si="38"/>
        <v>-4.1571378265237735</v>
      </c>
      <c r="M71" s="31">
        <f t="shared" si="27"/>
        <v>-5.6197849959174446</v>
      </c>
      <c r="N71" s="59">
        <f t="shared" si="40"/>
        <v>-260.27751302734839</v>
      </c>
      <c r="O71" s="82">
        <f t="shared" si="41"/>
        <v>36.336093034530961</v>
      </c>
      <c r="P71" s="31">
        <f>Taulukko5[[#This Row],[Tasaus 2023, €/asukas]]*Taulukko5[[#This Row],[Asukasluku 31.12.2022]]</f>
        <v>-5514816.7452013697</v>
      </c>
      <c r="Q71" s="31">
        <f>Taulukko5[[#This Row],[Tasaus 2024, €/asukas]]*Taulukko5[[#This Row],[Asukasluku 31.12.2022]]</f>
        <v>-3860781.5207705079</v>
      </c>
      <c r="R71" s="31">
        <f>Taulukko5[[#This Row],[Tasaus 2025, €/asukas]]*Taulukko5[[#This Row],[Asukasluku 31.12.2022]]</f>
        <v>-2034296.0660482985</v>
      </c>
      <c r="S71" s="31">
        <f>Taulukko5[[#This Row],[Tasaus 2026, €/asukas]]*Taulukko5[[#This Row],[Asukasluku 31.12.2022]]</f>
        <v>-606472.36609807378</v>
      </c>
      <c r="T71" s="31">
        <f>Taulukko5[[#This Row],[Tasaus 2027, €/asukas]]*Taulukko5[[#This Row],[Asukasluku 31.12.2022]]</f>
        <v>-819853.57369940821</v>
      </c>
      <c r="U71" s="62">
        <f t="shared" si="28"/>
        <v>4.1539029044853493</v>
      </c>
      <c r="V71" s="31">
        <f t="shared" si="29"/>
        <v>15.491686424818635</v>
      </c>
      <c r="W71" s="31">
        <f t="shared" si="30"/>
        <v>28.011550804250724</v>
      </c>
      <c r="X71" s="31">
        <f t="shared" si="31"/>
        <v>37.798740203924616</v>
      </c>
      <c r="Y71" s="94">
        <f t="shared" si="32"/>
        <v>36.336093034530947</v>
      </c>
      <c r="Z71" s="105">
        <v>20</v>
      </c>
      <c r="AA71" s="33">
        <f t="shared" si="39"/>
        <v>7.3599999999999994</v>
      </c>
      <c r="AB71" s="32">
        <f t="shared" si="33"/>
        <v>-12.64</v>
      </c>
      <c r="AC71" s="31">
        <v>179.42911929534418</v>
      </c>
      <c r="AD71" s="15">
        <f t="shared" si="22"/>
        <v>-2.3150662059751494E-2</v>
      </c>
      <c r="AE71" s="15">
        <f t="shared" si="23"/>
        <v>-8.6338753072286931E-2</v>
      </c>
      <c r="AF71" s="15">
        <f t="shared" si="24"/>
        <v>-0.15611485423468591</v>
      </c>
      <c r="AG71" s="15">
        <f t="shared" si="25"/>
        <v>-0.21066112542026738</v>
      </c>
      <c r="AH71" s="106">
        <f t="shared" si="26"/>
        <v>-0.2025094543027933</v>
      </c>
    </row>
    <row r="72" spans="1:34" ht="15.75" x14ac:dyDescent="0.25">
      <c r="A72" s="24">
        <v>181</v>
      </c>
      <c r="B72" s="25" t="s">
        <v>65</v>
      </c>
      <c r="C72" s="24">
        <v>4</v>
      </c>
      <c r="D72" s="24">
        <v>26</v>
      </c>
      <c r="E72" s="30">
        <f>'Tasapainon muutos, pl. tasaus'!D65</f>
        <v>1683</v>
      </c>
      <c r="F72" s="62">
        <v>-117.6506683451538</v>
      </c>
      <c r="G72" s="31">
        <v>-277.97571993583841</v>
      </c>
      <c r="H72" s="59">
        <f t="shared" si="34"/>
        <v>-160.32505159068461</v>
      </c>
      <c r="I72" s="62">
        <f t="shared" si="35"/>
        <v>164.47895449516994</v>
      </c>
      <c r="J72" s="31">
        <f t="shared" si="36"/>
        <v>145.81673801550323</v>
      </c>
      <c r="K72" s="31">
        <f t="shared" si="37"/>
        <v>128.33660239493534</v>
      </c>
      <c r="L72" s="31">
        <f t="shared" si="38"/>
        <v>111.16791376416083</v>
      </c>
      <c r="M72" s="31">
        <f t="shared" si="27"/>
        <v>94.705266594767167</v>
      </c>
      <c r="N72" s="59">
        <f t="shared" si="40"/>
        <v>-183.27045334107123</v>
      </c>
      <c r="O72" s="82">
        <f t="shared" si="41"/>
        <v>-65.619784995917428</v>
      </c>
      <c r="P72" s="31">
        <f>Taulukko5[[#This Row],[Tasaus 2023, €/asukas]]*Taulukko5[[#This Row],[Asukasluku 31.12.2022]]</f>
        <v>276818.08041537099</v>
      </c>
      <c r="Q72" s="31">
        <f>Taulukko5[[#This Row],[Tasaus 2024, €/asukas]]*Taulukko5[[#This Row],[Asukasluku 31.12.2022]]</f>
        <v>245409.57008009194</v>
      </c>
      <c r="R72" s="31">
        <f>Taulukko5[[#This Row],[Tasaus 2025, €/asukas]]*Taulukko5[[#This Row],[Asukasluku 31.12.2022]]</f>
        <v>215990.50183067619</v>
      </c>
      <c r="S72" s="31">
        <f>Taulukko5[[#This Row],[Tasaus 2026, €/asukas]]*Taulukko5[[#This Row],[Asukasluku 31.12.2022]]</f>
        <v>187095.59886508266</v>
      </c>
      <c r="T72" s="31">
        <f>Taulukko5[[#This Row],[Tasaus 2027, €/asukas]]*Taulukko5[[#This Row],[Asukasluku 31.12.2022]]</f>
        <v>159388.96367899314</v>
      </c>
      <c r="U72" s="62">
        <f t="shared" si="28"/>
        <v>4.1539029044853351</v>
      </c>
      <c r="V72" s="31">
        <f t="shared" si="29"/>
        <v>-14.508313575181376</v>
      </c>
      <c r="W72" s="31">
        <f t="shared" si="30"/>
        <v>-31.988449195749268</v>
      </c>
      <c r="X72" s="31">
        <f t="shared" si="31"/>
        <v>-49.15713782652378</v>
      </c>
      <c r="Y72" s="94">
        <f t="shared" si="32"/>
        <v>-65.619784995917442</v>
      </c>
      <c r="Z72" s="105">
        <v>22.5</v>
      </c>
      <c r="AA72" s="33">
        <f t="shared" si="39"/>
        <v>9.86</v>
      </c>
      <c r="AB72" s="32">
        <f t="shared" si="33"/>
        <v>-12.64</v>
      </c>
      <c r="AC72" s="31">
        <v>147.13134769103644</v>
      </c>
      <c r="AD72" s="15">
        <f t="shared" si="22"/>
        <v>-2.8232616432007304E-2</v>
      </c>
      <c r="AE72" s="15">
        <f t="shared" si="23"/>
        <v>9.8607902414158705E-2</v>
      </c>
      <c r="AF72" s="15">
        <f t="shared" si="24"/>
        <v>0.21741423359298212</v>
      </c>
      <c r="AG72" s="15">
        <f t="shared" si="25"/>
        <v>0.33410376916923012</v>
      </c>
      <c r="AH72" s="106">
        <f t="shared" si="26"/>
        <v>0.44599458936319619</v>
      </c>
    </row>
    <row r="73" spans="1:34" ht="15.75" x14ac:dyDescent="0.25">
      <c r="A73" s="24">
        <v>182</v>
      </c>
      <c r="B73" s="25" t="s">
        <v>66</v>
      </c>
      <c r="C73" s="24">
        <v>13</v>
      </c>
      <c r="D73" s="24">
        <v>22</v>
      </c>
      <c r="E73" s="30">
        <f>'Tasapainon muutos, pl. tasaus'!D66</f>
        <v>19347</v>
      </c>
      <c r="F73" s="62">
        <v>-539.12161909114729</v>
      </c>
      <c r="G73" s="31">
        <v>-523.07968014032235</v>
      </c>
      <c r="H73" s="59">
        <f t="shared" si="34"/>
        <v>16.041938950824942</v>
      </c>
      <c r="I73" s="62">
        <f t="shared" si="35"/>
        <v>-11.888036046339593</v>
      </c>
      <c r="J73" s="31">
        <f t="shared" si="36"/>
        <v>-0.55025252600630747</v>
      </c>
      <c r="K73" s="31">
        <f t="shared" si="37"/>
        <v>-1.988449195749274</v>
      </c>
      <c r="L73" s="31">
        <f t="shared" si="38"/>
        <v>-4.1571378265237735</v>
      </c>
      <c r="M73" s="31">
        <f t="shared" si="27"/>
        <v>-5.6197849959174446</v>
      </c>
      <c r="N73" s="59">
        <f t="shared" si="40"/>
        <v>-528.69946513623984</v>
      </c>
      <c r="O73" s="82">
        <f t="shared" si="41"/>
        <v>10.422153954907458</v>
      </c>
      <c r="P73" s="31">
        <f>Taulukko5[[#This Row],[Tasaus 2023, €/asukas]]*Taulukko5[[#This Row],[Asukasluku 31.12.2022]]</f>
        <v>-229997.8333885321</v>
      </c>
      <c r="Q73" s="31">
        <f>Taulukko5[[#This Row],[Tasaus 2024, €/asukas]]*Taulukko5[[#This Row],[Asukasluku 31.12.2022]]</f>
        <v>-10645.735620644031</v>
      </c>
      <c r="R73" s="31">
        <f>Taulukko5[[#This Row],[Tasaus 2025, €/asukas]]*Taulukko5[[#This Row],[Asukasluku 31.12.2022]]</f>
        <v>-38470.526590161207</v>
      </c>
      <c r="S73" s="31">
        <f>Taulukko5[[#This Row],[Tasaus 2026, €/asukas]]*Taulukko5[[#This Row],[Asukasluku 31.12.2022]]</f>
        <v>-80428.145529755449</v>
      </c>
      <c r="T73" s="31">
        <f>Taulukko5[[#This Row],[Tasaus 2027, €/asukas]]*Taulukko5[[#This Row],[Asukasluku 31.12.2022]]</f>
        <v>-108725.9803160148</v>
      </c>
      <c r="U73" s="62">
        <f t="shared" si="28"/>
        <v>4.1539029044853493</v>
      </c>
      <c r="V73" s="31">
        <f t="shared" si="29"/>
        <v>15.491686424818635</v>
      </c>
      <c r="W73" s="31">
        <f t="shared" si="30"/>
        <v>14.053489755075669</v>
      </c>
      <c r="X73" s="31">
        <f t="shared" si="31"/>
        <v>11.88480112430117</v>
      </c>
      <c r="Y73" s="94">
        <f t="shared" si="32"/>
        <v>10.422153954907497</v>
      </c>
      <c r="Z73" s="105">
        <v>21</v>
      </c>
      <c r="AA73" s="33">
        <f t="shared" si="39"/>
        <v>8.36</v>
      </c>
      <c r="AB73" s="32">
        <f t="shared" si="33"/>
        <v>-12.64</v>
      </c>
      <c r="AC73" s="31">
        <v>178.10017701499444</v>
      </c>
      <c r="AD73" s="15">
        <f t="shared" si="22"/>
        <v>-2.3323406939318357E-2</v>
      </c>
      <c r="AE73" s="15">
        <f t="shared" si="23"/>
        <v>-8.6982992855275901E-2</v>
      </c>
      <c r="AF73" s="15">
        <f t="shared" si="24"/>
        <v>-7.8907780950113762E-2</v>
      </c>
      <c r="AG73" s="15">
        <f t="shared" si="25"/>
        <v>-6.6730989960220963E-2</v>
      </c>
      <c r="AH73" s="106">
        <f t="shared" si="26"/>
        <v>-5.8518492960453625E-2</v>
      </c>
    </row>
    <row r="74" spans="1:34" ht="15.75" x14ac:dyDescent="0.25">
      <c r="A74" s="24">
        <v>186</v>
      </c>
      <c r="B74" s="25" t="s">
        <v>67</v>
      </c>
      <c r="C74" s="24">
        <v>35</v>
      </c>
      <c r="D74" s="24">
        <v>21</v>
      </c>
      <c r="E74" s="30">
        <f>'Tasapainon muutos, pl. tasaus'!D67</f>
        <v>45630</v>
      </c>
      <c r="F74" s="62">
        <v>-50.857092992041473</v>
      </c>
      <c r="G74" s="31">
        <v>4.3941876676608773</v>
      </c>
      <c r="H74" s="59">
        <f t="shared" si="34"/>
        <v>55.251280659702353</v>
      </c>
      <c r="I74" s="62">
        <f t="shared" si="35"/>
        <v>-51.097377755217003</v>
      </c>
      <c r="J74" s="31">
        <f t="shared" si="36"/>
        <v>-39.759594234883721</v>
      </c>
      <c r="K74" s="31">
        <f t="shared" si="37"/>
        <v>-27.239729855451628</v>
      </c>
      <c r="L74" s="31">
        <f t="shared" si="38"/>
        <v>-14.408418486226125</v>
      </c>
      <c r="M74" s="31">
        <f t="shared" si="27"/>
        <v>-5.6197849959174446</v>
      </c>
      <c r="N74" s="59">
        <f t="shared" si="40"/>
        <v>-1.2255973282565673</v>
      </c>
      <c r="O74" s="82">
        <f t="shared" si="41"/>
        <v>49.631495663784904</v>
      </c>
      <c r="P74" s="31">
        <f>Taulukko5[[#This Row],[Tasaus 2023, €/asukas]]*Taulukko5[[#This Row],[Asukasluku 31.12.2022]]</f>
        <v>-2331573.3469705516</v>
      </c>
      <c r="Q74" s="31">
        <f>Taulukko5[[#This Row],[Tasaus 2024, €/asukas]]*Taulukko5[[#This Row],[Asukasluku 31.12.2022]]</f>
        <v>-1814230.2849377443</v>
      </c>
      <c r="R74" s="31">
        <f>Taulukko5[[#This Row],[Tasaus 2025, €/asukas]]*Taulukko5[[#This Row],[Asukasluku 31.12.2022]]</f>
        <v>-1242948.8733042579</v>
      </c>
      <c r="S74" s="31">
        <f>Taulukko5[[#This Row],[Tasaus 2026, €/asukas]]*Taulukko5[[#This Row],[Asukasluku 31.12.2022]]</f>
        <v>-657456.13552649808</v>
      </c>
      <c r="T74" s="31">
        <f>Taulukko5[[#This Row],[Tasaus 2027, €/asukas]]*Taulukko5[[#This Row],[Asukasluku 31.12.2022]]</f>
        <v>-256430.789363713</v>
      </c>
      <c r="U74" s="62">
        <f t="shared" si="28"/>
        <v>4.1539029044853493</v>
      </c>
      <c r="V74" s="31">
        <f t="shared" si="29"/>
        <v>15.491686424818631</v>
      </c>
      <c r="W74" s="31">
        <f t="shared" si="30"/>
        <v>28.011550804250724</v>
      </c>
      <c r="X74" s="31">
        <f t="shared" si="31"/>
        <v>40.842862173476227</v>
      </c>
      <c r="Y74" s="94">
        <f t="shared" si="32"/>
        <v>49.631495663784911</v>
      </c>
      <c r="Z74" s="105">
        <v>20.25</v>
      </c>
      <c r="AA74" s="33">
        <f t="shared" si="39"/>
        <v>7.6099999999999994</v>
      </c>
      <c r="AB74" s="32">
        <f t="shared" si="33"/>
        <v>-12.64</v>
      </c>
      <c r="AC74" s="31">
        <v>225.11949817435772</v>
      </c>
      <c r="AD74" s="15">
        <f t="shared" si="22"/>
        <v>-1.8451990778995529E-2</v>
      </c>
      <c r="AE74" s="15">
        <f t="shared" si="23"/>
        <v>-6.8815391605129367E-2</v>
      </c>
      <c r="AF74" s="15">
        <f t="shared" si="24"/>
        <v>-0.12442969636755075</v>
      </c>
      <c r="AG74" s="15">
        <f t="shared" si="25"/>
        <v>-0.18142747520627001</v>
      </c>
      <c r="AH74" s="106">
        <f t="shared" si="26"/>
        <v>-0.22046733431035251</v>
      </c>
    </row>
    <row r="75" spans="1:34" ht="15.75" x14ac:dyDescent="0.25">
      <c r="A75" s="24">
        <v>202</v>
      </c>
      <c r="B75" s="25" t="s">
        <v>68</v>
      </c>
      <c r="C75" s="24">
        <v>2</v>
      </c>
      <c r="D75" s="24">
        <v>22</v>
      </c>
      <c r="E75" s="30">
        <f>'Tasapainon muutos, pl. tasaus'!D68</f>
        <v>35848</v>
      </c>
      <c r="F75" s="62">
        <v>231.90723952429053</v>
      </c>
      <c r="G75" s="31">
        <v>148.11914112115031</v>
      </c>
      <c r="H75" s="59">
        <f t="shared" si="34"/>
        <v>-83.788098403140225</v>
      </c>
      <c r="I75" s="62">
        <f t="shared" si="35"/>
        <v>87.942001307625574</v>
      </c>
      <c r="J75" s="31">
        <f t="shared" si="36"/>
        <v>69.279784827958864</v>
      </c>
      <c r="K75" s="31">
        <f t="shared" si="37"/>
        <v>51.799649207390949</v>
      </c>
      <c r="L75" s="31">
        <f t="shared" si="38"/>
        <v>34.630960576616452</v>
      </c>
      <c r="M75" s="31">
        <f t="shared" si="27"/>
        <v>18.168313407222779</v>
      </c>
      <c r="N75" s="59">
        <f t="shared" si="40"/>
        <v>166.28745452837308</v>
      </c>
      <c r="O75" s="82">
        <f t="shared" si="41"/>
        <v>-65.619784995917456</v>
      </c>
      <c r="P75" s="31">
        <f>Taulukko5[[#This Row],[Tasaus 2023, €/asukas]]*Taulukko5[[#This Row],[Asukasluku 31.12.2022]]</f>
        <v>3152544.8628757615</v>
      </c>
      <c r="Q75" s="31">
        <f>Taulukko5[[#This Row],[Tasaus 2024, €/asukas]]*Taulukko5[[#This Row],[Asukasluku 31.12.2022]]</f>
        <v>2483541.7265126691</v>
      </c>
      <c r="R75" s="31">
        <f>Taulukko5[[#This Row],[Tasaus 2025, €/asukas]]*Taulukko5[[#This Row],[Asukasluku 31.12.2022]]</f>
        <v>1856913.8247865508</v>
      </c>
      <c r="S75" s="31">
        <f>Taulukko5[[#This Row],[Tasaus 2026, €/asukas]]*Taulukko5[[#This Row],[Asukasluku 31.12.2022]]</f>
        <v>1241450.6747505467</v>
      </c>
      <c r="T75" s="31">
        <f>Taulukko5[[#This Row],[Tasaus 2027, €/asukas]]*Taulukko5[[#This Row],[Asukasluku 31.12.2022]]</f>
        <v>651297.69902212219</v>
      </c>
      <c r="U75" s="62">
        <f t="shared" si="28"/>
        <v>4.1539029044853493</v>
      </c>
      <c r="V75" s="31">
        <f t="shared" si="29"/>
        <v>-14.508313575181361</v>
      </c>
      <c r="W75" s="31">
        <f t="shared" si="30"/>
        <v>-31.988449195749276</v>
      </c>
      <c r="X75" s="31">
        <f t="shared" si="31"/>
        <v>-49.157137826523773</v>
      </c>
      <c r="Y75" s="94">
        <f t="shared" si="32"/>
        <v>-65.619784995917442</v>
      </c>
      <c r="Z75" s="105">
        <v>20.25</v>
      </c>
      <c r="AA75" s="33">
        <f t="shared" si="39"/>
        <v>7.6099999999999994</v>
      </c>
      <c r="AB75" s="32">
        <f t="shared" si="33"/>
        <v>-12.64</v>
      </c>
      <c r="AC75" s="31">
        <v>219.96637026133948</v>
      </c>
      <c r="AD75" s="15">
        <f t="shared" si="22"/>
        <v>-1.8884263533330781E-2</v>
      </c>
      <c r="AE75" s="15">
        <f t="shared" si="23"/>
        <v>6.5956962229927252E-2</v>
      </c>
      <c r="AF75" s="15">
        <f t="shared" si="24"/>
        <v>0.14542427170909886</v>
      </c>
      <c r="AG75" s="15">
        <f t="shared" si="25"/>
        <v>0.22347569661726358</v>
      </c>
      <c r="AH75" s="106">
        <f t="shared" si="26"/>
        <v>0.29831735150221073</v>
      </c>
    </row>
    <row r="76" spans="1:34" ht="15.75" x14ac:dyDescent="0.25">
      <c r="A76" s="24">
        <v>204</v>
      </c>
      <c r="B76" s="25" t="s">
        <v>69</v>
      </c>
      <c r="C76" s="24">
        <v>11</v>
      </c>
      <c r="D76" s="24">
        <v>25</v>
      </c>
      <c r="E76" s="30">
        <f>'Tasapainon muutos, pl. tasaus'!D69</f>
        <v>2689</v>
      </c>
      <c r="F76" s="62">
        <v>-139.12955673934471</v>
      </c>
      <c r="G76" s="31">
        <v>212.35913427168066</v>
      </c>
      <c r="H76" s="59">
        <f t="shared" si="34"/>
        <v>351.48869101102537</v>
      </c>
      <c r="I76" s="62">
        <f t="shared" si="35"/>
        <v>-347.33478810654003</v>
      </c>
      <c r="J76" s="31">
        <f t="shared" si="36"/>
        <v>-335.99700458620674</v>
      </c>
      <c r="K76" s="31">
        <f t="shared" si="37"/>
        <v>-323.47714020677466</v>
      </c>
      <c r="L76" s="31">
        <f t="shared" si="38"/>
        <v>-310.64582883754912</v>
      </c>
      <c r="M76" s="31">
        <f t="shared" si="27"/>
        <v>-297.10847600694279</v>
      </c>
      <c r="N76" s="59">
        <f t="shared" si="40"/>
        <v>-84.749341735262135</v>
      </c>
      <c r="O76" s="82">
        <f t="shared" si="41"/>
        <v>54.380215004082572</v>
      </c>
      <c r="P76" s="31">
        <f>Taulukko5[[#This Row],[Tasaus 2023, €/asukas]]*Taulukko5[[#This Row],[Asukasluku 31.12.2022]]</f>
        <v>-933983.24521848618</v>
      </c>
      <c r="Q76" s="31">
        <f>Taulukko5[[#This Row],[Tasaus 2024, €/asukas]]*Taulukko5[[#This Row],[Asukasluku 31.12.2022]]</f>
        <v>-903495.94533230993</v>
      </c>
      <c r="R76" s="31">
        <f>Taulukko5[[#This Row],[Tasaus 2025, €/asukas]]*Taulukko5[[#This Row],[Asukasluku 31.12.2022]]</f>
        <v>-869830.03001601703</v>
      </c>
      <c r="S76" s="31">
        <f>Taulukko5[[#This Row],[Tasaus 2026, €/asukas]]*Taulukko5[[#This Row],[Asukasluku 31.12.2022]]</f>
        <v>-835326.63374416961</v>
      </c>
      <c r="T76" s="31">
        <f>Taulukko5[[#This Row],[Tasaus 2027, €/asukas]]*Taulukko5[[#This Row],[Asukasluku 31.12.2022]]</f>
        <v>-798924.69198266917</v>
      </c>
      <c r="U76" s="62">
        <f t="shared" si="28"/>
        <v>4.1539029044853351</v>
      </c>
      <c r="V76" s="31">
        <f t="shared" si="29"/>
        <v>15.491686424818624</v>
      </c>
      <c r="W76" s="31">
        <f t="shared" si="30"/>
        <v>28.011550804250703</v>
      </c>
      <c r="X76" s="31">
        <f t="shared" si="31"/>
        <v>40.842862173476249</v>
      </c>
      <c r="Y76" s="94">
        <f t="shared" si="32"/>
        <v>54.380215004082572</v>
      </c>
      <c r="Z76" s="105">
        <v>22</v>
      </c>
      <c r="AA76" s="33">
        <f t="shared" si="39"/>
        <v>9.36</v>
      </c>
      <c r="AB76" s="32">
        <f t="shared" si="33"/>
        <v>-12.64</v>
      </c>
      <c r="AC76" s="31">
        <v>135.91645289176881</v>
      </c>
      <c r="AD76" s="15">
        <f t="shared" si="22"/>
        <v>-3.0562178574459385E-2</v>
      </c>
      <c r="AE76" s="15">
        <f t="shared" si="23"/>
        <v>-0.11397947853417539</v>
      </c>
      <c r="AF76" s="15">
        <f t="shared" si="24"/>
        <v>-0.20609389230129843</v>
      </c>
      <c r="AG76" s="15">
        <f t="shared" si="25"/>
        <v>-0.30049976514616444</v>
      </c>
      <c r="AH76" s="106">
        <f t="shared" si="26"/>
        <v>-0.40010031050020045</v>
      </c>
    </row>
    <row r="77" spans="1:34" ht="15.75" x14ac:dyDescent="0.25">
      <c r="A77" s="24">
        <v>205</v>
      </c>
      <c r="B77" s="25" t="s">
        <v>70</v>
      </c>
      <c r="C77" s="24">
        <v>18</v>
      </c>
      <c r="D77" s="24">
        <v>22</v>
      </c>
      <c r="E77" s="30">
        <f>'Tasapainon muutos, pl. tasaus'!D70</f>
        <v>36297</v>
      </c>
      <c r="F77" s="62">
        <v>-121.97772463527623</v>
      </c>
      <c r="G77" s="31">
        <v>-23.569739418080019</v>
      </c>
      <c r="H77" s="59">
        <f t="shared" si="34"/>
        <v>98.407985217196213</v>
      </c>
      <c r="I77" s="62">
        <f t="shared" si="35"/>
        <v>-94.254082312710864</v>
      </c>
      <c r="J77" s="31">
        <f t="shared" si="36"/>
        <v>-82.916298792377575</v>
      </c>
      <c r="K77" s="31">
        <f t="shared" si="37"/>
        <v>-70.396434412945482</v>
      </c>
      <c r="L77" s="31">
        <f t="shared" si="38"/>
        <v>-57.565123043719986</v>
      </c>
      <c r="M77" s="31">
        <f t="shared" si="27"/>
        <v>-44.027770213113655</v>
      </c>
      <c r="N77" s="59">
        <f t="shared" si="40"/>
        <v>-67.597509631193674</v>
      </c>
      <c r="O77" s="82">
        <f t="shared" si="41"/>
        <v>54.380215004082558</v>
      </c>
      <c r="P77" s="31">
        <f>Taulukko5[[#This Row],[Tasaus 2023, €/asukas]]*Taulukko5[[#This Row],[Asukasluku 31.12.2022]]</f>
        <v>-3421140.4257044662</v>
      </c>
      <c r="Q77" s="31">
        <f>Taulukko5[[#This Row],[Tasaus 2024, €/asukas]]*Taulukko5[[#This Row],[Asukasluku 31.12.2022]]</f>
        <v>-3009612.897266929</v>
      </c>
      <c r="R77" s="31">
        <f>Taulukko5[[#This Row],[Tasaus 2025, €/asukas]]*Taulukko5[[#This Row],[Asukasluku 31.12.2022]]</f>
        <v>-2555179.3798866821</v>
      </c>
      <c r="S77" s="31">
        <f>Taulukko5[[#This Row],[Tasaus 2026, €/asukas]]*Taulukko5[[#This Row],[Asukasluku 31.12.2022]]</f>
        <v>-2089441.2711179042</v>
      </c>
      <c r="T77" s="31">
        <f>Taulukko5[[#This Row],[Tasaus 2027, €/asukas]]*Taulukko5[[#This Row],[Asukasluku 31.12.2022]]</f>
        <v>-1598075.9754253863</v>
      </c>
      <c r="U77" s="62">
        <f t="shared" si="28"/>
        <v>4.1539029044853493</v>
      </c>
      <c r="V77" s="31">
        <f t="shared" si="29"/>
        <v>15.491686424818639</v>
      </c>
      <c r="W77" s="31">
        <f t="shared" si="30"/>
        <v>28.011550804250732</v>
      </c>
      <c r="X77" s="31">
        <f t="shared" si="31"/>
        <v>40.842862173476227</v>
      </c>
      <c r="Y77" s="94">
        <f t="shared" si="32"/>
        <v>54.380215004082558</v>
      </c>
      <c r="Z77" s="105">
        <v>21</v>
      </c>
      <c r="AA77" s="33">
        <f t="shared" si="39"/>
        <v>8.36</v>
      </c>
      <c r="AB77" s="32">
        <f t="shared" si="33"/>
        <v>-12.64</v>
      </c>
      <c r="AC77" s="31">
        <v>178.97938462464404</v>
      </c>
      <c r="AD77" s="15">
        <f t="shared" si="22"/>
        <v>-2.320883443194826E-2</v>
      </c>
      <c r="AE77" s="15">
        <f t="shared" si="23"/>
        <v>-8.6555702810733409E-2</v>
      </c>
      <c r="AF77" s="15">
        <f t="shared" si="24"/>
        <v>-0.15650713551729223</v>
      </c>
      <c r="AG77" s="15">
        <f t="shared" si="25"/>
        <v>-0.22819869595111172</v>
      </c>
      <c r="AH77" s="106">
        <f t="shared" si="26"/>
        <v>-0.30383507641468799</v>
      </c>
    </row>
    <row r="78" spans="1:34" ht="15.75" x14ac:dyDescent="0.25">
      <c r="A78" s="24">
        <v>208</v>
      </c>
      <c r="B78" s="25" t="s">
        <v>71</v>
      </c>
      <c r="C78" s="24">
        <v>17</v>
      </c>
      <c r="D78" s="24">
        <v>23</v>
      </c>
      <c r="E78" s="30">
        <f>'Tasapainon muutos, pl. tasaus'!D71</f>
        <v>12335</v>
      </c>
      <c r="F78" s="62">
        <v>342.85755846643792</v>
      </c>
      <c r="G78" s="31">
        <v>316.6743405986881</v>
      </c>
      <c r="H78" s="59">
        <f t="shared" si="34"/>
        <v>-26.183217867749818</v>
      </c>
      <c r="I78" s="62">
        <f t="shared" si="35"/>
        <v>30.337120772235167</v>
      </c>
      <c r="J78" s="31">
        <f t="shared" si="36"/>
        <v>11.674904292568453</v>
      </c>
      <c r="K78" s="31">
        <f t="shared" si="37"/>
        <v>-1.988449195749274</v>
      </c>
      <c r="L78" s="31">
        <f t="shared" si="38"/>
        <v>-4.1571378265237735</v>
      </c>
      <c r="M78" s="31">
        <f t="shared" si="27"/>
        <v>-5.6197849959174446</v>
      </c>
      <c r="N78" s="59">
        <f t="shared" si="40"/>
        <v>311.05455560277068</v>
      </c>
      <c r="O78" s="82">
        <f t="shared" ref="O78:O141" si="42">N78-F78</f>
        <v>-31.803002863667245</v>
      </c>
      <c r="P78" s="31">
        <f>Taulukko5[[#This Row],[Tasaus 2023, €/asukas]]*Taulukko5[[#This Row],[Asukasluku 31.12.2022]]</f>
        <v>374208.38472552079</v>
      </c>
      <c r="Q78" s="31">
        <f>Taulukko5[[#This Row],[Tasaus 2024, €/asukas]]*Taulukko5[[#This Row],[Asukasluku 31.12.2022]]</f>
        <v>144009.94444883187</v>
      </c>
      <c r="R78" s="31">
        <f>Taulukko5[[#This Row],[Tasaus 2025, €/asukas]]*Taulukko5[[#This Row],[Asukasluku 31.12.2022]]</f>
        <v>-24527.520829567296</v>
      </c>
      <c r="S78" s="31">
        <f>Taulukko5[[#This Row],[Tasaus 2026, €/asukas]]*Taulukko5[[#This Row],[Asukasluku 31.12.2022]]</f>
        <v>-51278.295090170745</v>
      </c>
      <c r="T78" s="31">
        <f>Taulukko5[[#This Row],[Tasaus 2027, €/asukas]]*Taulukko5[[#This Row],[Asukasluku 31.12.2022]]</f>
        <v>-69320.04792464168</v>
      </c>
      <c r="U78" s="62">
        <f t="shared" si="28"/>
        <v>4.1539029044853493</v>
      </c>
      <c r="V78" s="31">
        <f t="shared" si="29"/>
        <v>-14.508313575181365</v>
      </c>
      <c r="W78" s="31">
        <f t="shared" si="30"/>
        <v>-28.171667063499093</v>
      </c>
      <c r="X78" s="31">
        <f t="shared" si="31"/>
        <v>-30.34035569427359</v>
      </c>
      <c r="Y78" s="94">
        <f t="shared" si="32"/>
        <v>-31.803002863667263</v>
      </c>
      <c r="Z78" s="105">
        <v>21</v>
      </c>
      <c r="AA78" s="33">
        <f t="shared" si="39"/>
        <v>8.36</v>
      </c>
      <c r="AB78" s="32">
        <f t="shared" ref="AB78:AB141" si="43">AA78-Z78</f>
        <v>-12.64</v>
      </c>
      <c r="AC78" s="31">
        <v>156.25150772028911</v>
      </c>
      <c r="AD78" s="15">
        <f t="shared" ref="AD78:AD141" si="44">-U78/$AC78</f>
        <v>-2.6584722061827305E-2</v>
      </c>
      <c r="AE78" s="15">
        <f t="shared" ref="AE78:AE141" si="45">-V78/$AC78</f>
        <v>9.2852310911157199E-2</v>
      </c>
      <c r="AF78" s="15">
        <f t="shared" ref="AF78:AF141" si="46">-W78/$AC78</f>
        <v>0.1802969294474272</v>
      </c>
      <c r="AG78" s="15">
        <f t="shared" ref="AG78:AG141" si="47">-X78/$AC78</f>
        <v>0.19417640275565753</v>
      </c>
      <c r="AH78" s="106">
        <f t="shared" ref="AH78:AH141" si="48">-Y78/$AC78</f>
        <v>0.20353725431308381</v>
      </c>
    </row>
    <row r="79" spans="1:34" ht="15.75" x14ac:dyDescent="0.25">
      <c r="A79" s="24">
        <v>211</v>
      </c>
      <c r="B79" s="25" t="s">
        <v>72</v>
      </c>
      <c r="C79" s="24">
        <v>6</v>
      </c>
      <c r="D79" s="24">
        <v>22</v>
      </c>
      <c r="E79" s="30">
        <f>'Tasapainon muutos, pl. tasaus'!D72</f>
        <v>32959</v>
      </c>
      <c r="F79" s="62">
        <v>-3.876379401620186</v>
      </c>
      <c r="G79" s="31">
        <v>1.5018985368897568</v>
      </c>
      <c r="H79" s="59">
        <f t="shared" si="34"/>
        <v>5.3782779385099424</v>
      </c>
      <c r="I79" s="62">
        <f t="shared" ref="I79:I142" si="49">H79*(-1)+$H$14</f>
        <v>-1.2243750340245931</v>
      </c>
      <c r="J79" s="31">
        <f t="shared" ref="J79:J142" si="50">IF($H79&lt;-15,-$H79-15,IF($H79&gt;15,15-$H79,0))-$J$14</f>
        <v>0.49168642481863489</v>
      </c>
      <c r="K79" s="31">
        <f t="shared" ref="K79:K142" si="51">IF($H79&lt;-30,-$H79-30,IF($H79&gt;30,30-$H79,0))-$K$14</f>
        <v>-1.988449195749274</v>
      </c>
      <c r="L79" s="31">
        <f t="shared" ref="L79:L142" si="52">IF($H79&lt;-45,-$H79-45,IF($H79&gt;45,45-$H79,0))-$L$14</f>
        <v>-4.1571378265237735</v>
      </c>
      <c r="M79" s="31">
        <f t="shared" ref="M79:M142" si="53">IF($H79&lt;-60,-$H79-60,IF($H79&gt;60,60-$H79,0))-$M$14</f>
        <v>-5.6197849959174446</v>
      </c>
      <c r="N79" s="59">
        <f t="shared" ref="N79:N142" si="54">G79+M79</f>
        <v>-4.1178864590276874</v>
      </c>
      <c r="O79" s="82">
        <f t="shared" si="42"/>
        <v>-0.24150705740750134</v>
      </c>
      <c r="P79" s="31">
        <f>Taulukko5[[#This Row],[Tasaus 2023, €/asukas]]*Taulukko5[[#This Row],[Asukasluku 31.12.2022]]</f>
        <v>-40354.176746416568</v>
      </c>
      <c r="Q79" s="31">
        <f>Taulukko5[[#This Row],[Tasaus 2024, €/asukas]]*Taulukko5[[#This Row],[Asukasluku 31.12.2022]]</f>
        <v>16205.492875597387</v>
      </c>
      <c r="R79" s="31">
        <f>Taulukko5[[#This Row],[Tasaus 2025, €/asukas]]*Taulukko5[[#This Row],[Asukasluku 31.12.2022]]</f>
        <v>-65537.297042700317</v>
      </c>
      <c r="S79" s="31">
        <f>Taulukko5[[#This Row],[Tasaus 2026, €/asukas]]*Taulukko5[[#This Row],[Asukasluku 31.12.2022]]</f>
        <v>-137015.10562439705</v>
      </c>
      <c r="T79" s="31">
        <f>Taulukko5[[#This Row],[Tasaus 2027, €/asukas]]*Taulukko5[[#This Row],[Asukasluku 31.12.2022]]</f>
        <v>-185222.49368044306</v>
      </c>
      <c r="U79" s="62">
        <f t="shared" ref="U79:U142" si="55">$H79+I79</f>
        <v>4.1539029044853493</v>
      </c>
      <c r="V79" s="31">
        <f t="shared" ref="V79:V142" si="56">$H79+J79</f>
        <v>5.8699643633285774</v>
      </c>
      <c r="W79" s="31">
        <f t="shared" ref="W79:W142" si="57">$H79+K79</f>
        <v>3.3898287427606686</v>
      </c>
      <c r="X79" s="31">
        <f t="shared" ref="X79:X142" si="58">$H79+L79</f>
        <v>1.2211401119861689</v>
      </c>
      <c r="Y79" s="94">
        <f t="shared" ref="Y79:Y142" si="59">$H79+M79</f>
        <v>-0.24150705740750222</v>
      </c>
      <c r="Z79" s="105">
        <v>21</v>
      </c>
      <c r="AA79" s="33">
        <f t="shared" si="39"/>
        <v>8.36</v>
      </c>
      <c r="AB79" s="32">
        <f t="shared" si="43"/>
        <v>-12.64</v>
      </c>
      <c r="AC79" s="31">
        <v>202.04071441725594</v>
      </c>
      <c r="AD79" s="15">
        <f t="shared" si="44"/>
        <v>-2.0559731816759859E-2</v>
      </c>
      <c r="AE79" s="15">
        <f t="shared" si="45"/>
        <v>-2.9053373624515526E-2</v>
      </c>
      <c r="AF79" s="15">
        <f t="shared" si="46"/>
        <v>-1.6777948704734678E-2</v>
      </c>
      <c r="AG79" s="15">
        <f t="shared" si="47"/>
        <v>-6.0440298655065209E-3</v>
      </c>
      <c r="AH79" s="106">
        <f t="shared" si="48"/>
        <v>1.1953385638339216E-3</v>
      </c>
    </row>
    <row r="80" spans="1:34" ht="15.75" x14ac:dyDescent="0.25">
      <c r="A80" s="24">
        <v>213</v>
      </c>
      <c r="B80" s="25" t="s">
        <v>73</v>
      </c>
      <c r="C80" s="24">
        <v>10</v>
      </c>
      <c r="D80" s="24">
        <v>24</v>
      </c>
      <c r="E80" s="30">
        <f>'Tasapainon muutos, pl. tasaus'!D73</f>
        <v>5154</v>
      </c>
      <c r="F80" s="62">
        <v>77.763047271530652</v>
      </c>
      <c r="G80" s="31">
        <v>112.71506586093831</v>
      </c>
      <c r="H80" s="59">
        <f t="shared" ref="H80:H143" si="60">G80-F80</f>
        <v>34.952018589407658</v>
      </c>
      <c r="I80" s="62">
        <f t="shared" si="49"/>
        <v>-30.798115684922308</v>
      </c>
      <c r="J80" s="31">
        <f t="shared" si="50"/>
        <v>-19.460332164589023</v>
      </c>
      <c r="K80" s="31">
        <f t="shared" si="51"/>
        <v>-6.9404677851569314</v>
      </c>
      <c r="L80" s="31">
        <f t="shared" si="52"/>
        <v>-4.1571378265237735</v>
      </c>
      <c r="M80" s="31">
        <f t="shared" si="53"/>
        <v>-5.6197849959174446</v>
      </c>
      <c r="N80" s="59">
        <f t="shared" si="54"/>
        <v>107.09528086502087</v>
      </c>
      <c r="O80" s="82">
        <f t="shared" si="42"/>
        <v>29.332233593490216</v>
      </c>
      <c r="P80" s="31">
        <f>Taulukko5[[#This Row],[Tasaus 2023, €/asukas]]*Taulukko5[[#This Row],[Asukasluku 31.12.2022]]</f>
        <v>-158733.48824008959</v>
      </c>
      <c r="Q80" s="31">
        <f>Taulukko5[[#This Row],[Tasaus 2024, €/asukas]]*Taulukko5[[#This Row],[Asukasluku 31.12.2022]]</f>
        <v>-100298.55197629183</v>
      </c>
      <c r="R80" s="31">
        <f>Taulukko5[[#This Row],[Tasaus 2025, €/asukas]]*Taulukko5[[#This Row],[Asukasluku 31.12.2022]]</f>
        <v>-35771.170964698824</v>
      </c>
      <c r="S80" s="31">
        <f>Taulukko5[[#This Row],[Tasaus 2026, €/asukas]]*Taulukko5[[#This Row],[Asukasluku 31.12.2022]]</f>
        <v>-21425.888357903528</v>
      </c>
      <c r="T80" s="31">
        <f>Taulukko5[[#This Row],[Tasaus 2027, €/asukas]]*Taulukko5[[#This Row],[Asukasluku 31.12.2022]]</f>
        <v>-28964.371868958511</v>
      </c>
      <c r="U80" s="62">
        <f t="shared" si="55"/>
        <v>4.1539029044853493</v>
      </c>
      <c r="V80" s="31">
        <f t="shared" si="56"/>
        <v>15.491686424818635</v>
      </c>
      <c r="W80" s="31">
        <f t="shared" si="57"/>
        <v>28.011550804250724</v>
      </c>
      <c r="X80" s="31">
        <f t="shared" si="58"/>
        <v>30.794880762883885</v>
      </c>
      <c r="Y80" s="94">
        <f t="shared" si="59"/>
        <v>29.332233593490212</v>
      </c>
      <c r="Z80" s="105">
        <v>21.5</v>
      </c>
      <c r="AA80" s="33">
        <f t="shared" ref="AA80:AA143" si="61">Z80-$AA$7</f>
        <v>8.86</v>
      </c>
      <c r="AB80" s="32">
        <f t="shared" si="43"/>
        <v>-12.64</v>
      </c>
      <c r="AC80" s="31">
        <v>149.20371579119012</v>
      </c>
      <c r="AD80" s="15">
        <f t="shared" si="44"/>
        <v>-2.7840478921441314E-2</v>
      </c>
      <c r="AE80" s="15">
        <f t="shared" si="45"/>
        <v>-0.10382909261119995</v>
      </c>
      <c r="AF80" s="15">
        <f t="shared" si="46"/>
        <v>-0.18774030295232563</v>
      </c>
      <c r="AG80" s="15">
        <f t="shared" si="47"/>
        <v>-0.20639486489720651</v>
      </c>
      <c r="AH80" s="106">
        <f t="shared" si="48"/>
        <v>-0.19659184382874573</v>
      </c>
    </row>
    <row r="81" spans="1:34" ht="15.75" x14ac:dyDescent="0.25">
      <c r="A81" s="24">
        <v>214</v>
      </c>
      <c r="B81" s="25" t="s">
        <v>74</v>
      </c>
      <c r="C81" s="24">
        <v>4</v>
      </c>
      <c r="D81" s="24">
        <v>23</v>
      </c>
      <c r="E81" s="30">
        <f>'Tasapainon muutos, pl. tasaus'!D74</f>
        <v>12528</v>
      </c>
      <c r="F81" s="62">
        <v>135.74185035781315</v>
      </c>
      <c r="G81" s="31">
        <v>105.49606026761177</v>
      </c>
      <c r="H81" s="59">
        <f t="shared" si="60"/>
        <v>-30.245790090201382</v>
      </c>
      <c r="I81" s="62">
        <f t="shared" si="49"/>
        <v>34.399692994686731</v>
      </c>
      <c r="J81" s="31">
        <f t="shared" si="50"/>
        <v>15.737476515020017</v>
      </c>
      <c r="K81" s="31">
        <f t="shared" si="51"/>
        <v>-1.7426591055478922</v>
      </c>
      <c r="L81" s="31">
        <f t="shared" si="52"/>
        <v>-4.1571378265237735</v>
      </c>
      <c r="M81" s="31">
        <f t="shared" si="53"/>
        <v>-5.6197849959174446</v>
      </c>
      <c r="N81" s="59">
        <f t="shared" si="54"/>
        <v>99.876275271694325</v>
      </c>
      <c r="O81" s="82">
        <f t="shared" si="42"/>
        <v>-35.865575086118824</v>
      </c>
      <c r="P81" s="31">
        <f>Taulukko5[[#This Row],[Tasaus 2023, €/asukas]]*Taulukko5[[#This Row],[Asukasluku 31.12.2022]]</f>
        <v>430959.35383743537</v>
      </c>
      <c r="Q81" s="31">
        <f>Taulukko5[[#This Row],[Tasaus 2024, €/asukas]]*Taulukko5[[#This Row],[Asukasluku 31.12.2022]]</f>
        <v>197159.10578017076</v>
      </c>
      <c r="R81" s="31">
        <f>Taulukko5[[#This Row],[Tasaus 2025, €/asukas]]*Taulukko5[[#This Row],[Asukasluku 31.12.2022]]</f>
        <v>-21832.033274303994</v>
      </c>
      <c r="S81" s="31">
        <f>Taulukko5[[#This Row],[Tasaus 2026, €/asukas]]*Taulukko5[[#This Row],[Asukasluku 31.12.2022]]</f>
        <v>-52080.622690689837</v>
      </c>
      <c r="T81" s="31">
        <f>Taulukko5[[#This Row],[Tasaus 2027, €/asukas]]*Taulukko5[[#This Row],[Asukasluku 31.12.2022]]</f>
        <v>-70404.666428853743</v>
      </c>
      <c r="U81" s="62">
        <f t="shared" si="55"/>
        <v>4.1539029044853493</v>
      </c>
      <c r="V81" s="31">
        <f t="shared" si="56"/>
        <v>-14.508313575181365</v>
      </c>
      <c r="W81" s="31">
        <f t="shared" si="57"/>
        <v>-31.988449195749276</v>
      </c>
      <c r="X81" s="31">
        <f t="shared" si="58"/>
        <v>-34.402927916725154</v>
      </c>
      <c r="Y81" s="94">
        <f t="shared" si="59"/>
        <v>-35.865575086118824</v>
      </c>
      <c r="Z81" s="105">
        <v>21.75</v>
      </c>
      <c r="AA81" s="33">
        <f t="shared" si="61"/>
        <v>9.11</v>
      </c>
      <c r="AB81" s="32">
        <f t="shared" si="43"/>
        <v>-12.64</v>
      </c>
      <c r="AC81" s="31">
        <v>156.82112098142272</v>
      </c>
      <c r="AD81" s="15">
        <f t="shared" si="44"/>
        <v>-2.6488159748439925E-2</v>
      </c>
      <c r="AE81" s="15">
        <f t="shared" si="45"/>
        <v>9.2515048256159596E-2</v>
      </c>
      <c r="AF81" s="15">
        <f t="shared" si="46"/>
        <v>0.20398049060967163</v>
      </c>
      <c r="AG81" s="15">
        <f t="shared" si="47"/>
        <v>0.21937687794490757</v>
      </c>
      <c r="AH81" s="106">
        <f t="shared" si="48"/>
        <v>0.22870372856451854</v>
      </c>
    </row>
    <row r="82" spans="1:34" ht="15.75" x14ac:dyDescent="0.25">
      <c r="A82" s="24">
        <v>216</v>
      </c>
      <c r="B82" s="25" t="s">
        <v>75</v>
      </c>
      <c r="C82" s="24">
        <v>13</v>
      </c>
      <c r="D82" s="24">
        <v>26</v>
      </c>
      <c r="E82" s="30">
        <f>'Tasapainon muutos, pl. tasaus'!D75</f>
        <v>1269</v>
      </c>
      <c r="F82" s="62">
        <v>-985.00049310487418</v>
      </c>
      <c r="G82" s="31">
        <v>-960.04667751281579</v>
      </c>
      <c r="H82" s="59">
        <f t="shared" si="60"/>
        <v>24.95381559205839</v>
      </c>
      <c r="I82" s="62">
        <f t="shared" si="49"/>
        <v>-20.799912687573041</v>
      </c>
      <c r="J82" s="31">
        <f t="shared" si="50"/>
        <v>-9.4621291672397554</v>
      </c>
      <c r="K82" s="31">
        <f t="shared" si="51"/>
        <v>-1.988449195749274</v>
      </c>
      <c r="L82" s="31">
        <f t="shared" si="52"/>
        <v>-4.1571378265237735</v>
      </c>
      <c r="M82" s="31">
        <f t="shared" si="53"/>
        <v>-5.6197849959174446</v>
      </c>
      <c r="N82" s="59">
        <f t="shared" si="54"/>
        <v>-965.66646250873328</v>
      </c>
      <c r="O82" s="82">
        <f t="shared" si="42"/>
        <v>19.334030596140906</v>
      </c>
      <c r="P82" s="31">
        <f>Taulukko5[[#This Row],[Tasaus 2023, €/asukas]]*Taulukko5[[#This Row],[Asukasluku 31.12.2022]]</f>
        <v>-26395.08920053019</v>
      </c>
      <c r="Q82" s="31">
        <f>Taulukko5[[#This Row],[Tasaus 2024, €/asukas]]*Taulukko5[[#This Row],[Asukasluku 31.12.2022]]</f>
        <v>-12007.441913227249</v>
      </c>
      <c r="R82" s="31">
        <f>Taulukko5[[#This Row],[Tasaus 2025, €/asukas]]*Taulukko5[[#This Row],[Asukasluku 31.12.2022]]</f>
        <v>-2523.3420294058287</v>
      </c>
      <c r="S82" s="31">
        <f>Taulukko5[[#This Row],[Tasaus 2026, €/asukas]]*Taulukko5[[#This Row],[Asukasluku 31.12.2022]]</f>
        <v>-5275.407901858669</v>
      </c>
      <c r="T82" s="31">
        <f>Taulukko5[[#This Row],[Tasaus 2027, €/asukas]]*Taulukko5[[#This Row],[Asukasluku 31.12.2022]]</f>
        <v>-7131.5071598192371</v>
      </c>
      <c r="U82" s="62">
        <f t="shared" si="55"/>
        <v>4.1539029044853493</v>
      </c>
      <c r="V82" s="31">
        <f t="shared" si="56"/>
        <v>15.491686424818635</v>
      </c>
      <c r="W82" s="31">
        <f t="shared" si="57"/>
        <v>22.965366396309115</v>
      </c>
      <c r="X82" s="31">
        <f t="shared" si="58"/>
        <v>20.796677765534618</v>
      </c>
      <c r="Y82" s="94">
        <f t="shared" si="59"/>
        <v>19.334030596140945</v>
      </c>
      <c r="Z82" s="105">
        <v>21.5</v>
      </c>
      <c r="AA82" s="33">
        <f t="shared" si="61"/>
        <v>8.86</v>
      </c>
      <c r="AB82" s="32">
        <f t="shared" si="43"/>
        <v>-12.64</v>
      </c>
      <c r="AC82" s="31">
        <v>135.39495275487403</v>
      </c>
      <c r="AD82" s="15">
        <f t="shared" si="44"/>
        <v>-3.0679894781645137E-2</v>
      </c>
      <c r="AE82" s="15">
        <f t="shared" si="45"/>
        <v>-0.1144184927843328</v>
      </c>
      <c r="AF82" s="15">
        <f t="shared" si="46"/>
        <v>-0.16961759599626133</v>
      </c>
      <c r="AG82" s="15">
        <f t="shared" si="47"/>
        <v>-0.15360009618073422</v>
      </c>
      <c r="AH82" s="106">
        <f t="shared" si="48"/>
        <v>-0.14279727717136004</v>
      </c>
    </row>
    <row r="83" spans="1:34" ht="15.75" x14ac:dyDescent="0.25">
      <c r="A83" s="24">
        <v>217</v>
      </c>
      <c r="B83" s="25" t="s">
        <v>76</v>
      </c>
      <c r="C83" s="24">
        <v>16</v>
      </c>
      <c r="D83" s="24">
        <v>24</v>
      </c>
      <c r="E83" s="30">
        <f>'Tasapainon muutos, pl. tasaus'!D76</f>
        <v>5352</v>
      </c>
      <c r="F83" s="62">
        <v>-31.529382877296843</v>
      </c>
      <c r="G83" s="31">
        <v>137.81320475882563</v>
      </c>
      <c r="H83" s="59">
        <f t="shared" si="60"/>
        <v>169.34258763612249</v>
      </c>
      <c r="I83" s="62">
        <f t="shared" si="49"/>
        <v>-165.18868473163712</v>
      </c>
      <c r="J83" s="31">
        <f t="shared" si="50"/>
        <v>-153.85090121130386</v>
      </c>
      <c r="K83" s="31">
        <f t="shared" si="51"/>
        <v>-141.33103683187176</v>
      </c>
      <c r="L83" s="31">
        <f t="shared" si="52"/>
        <v>-128.49972546264627</v>
      </c>
      <c r="M83" s="31">
        <f t="shared" si="53"/>
        <v>-114.96237263203993</v>
      </c>
      <c r="N83" s="59">
        <f t="shared" si="54"/>
        <v>22.850832126785704</v>
      </c>
      <c r="O83" s="82">
        <f t="shared" si="42"/>
        <v>54.380215004082544</v>
      </c>
      <c r="P83" s="31">
        <f>Taulukko5[[#This Row],[Tasaus 2023, €/asukas]]*Taulukko5[[#This Row],[Asukasluku 31.12.2022]]</f>
        <v>-884089.84068372194</v>
      </c>
      <c r="Q83" s="31">
        <f>Taulukko5[[#This Row],[Tasaus 2024, €/asukas]]*Taulukko5[[#This Row],[Asukasluku 31.12.2022]]</f>
        <v>-823410.02328289824</v>
      </c>
      <c r="R83" s="31">
        <f>Taulukko5[[#This Row],[Tasaus 2025, €/asukas]]*Taulukko5[[#This Row],[Asukasluku 31.12.2022]]</f>
        <v>-756403.70912417769</v>
      </c>
      <c r="S83" s="31">
        <f>Taulukko5[[#This Row],[Tasaus 2026, €/asukas]]*Taulukko5[[#This Row],[Asukasluku 31.12.2022]]</f>
        <v>-687730.53067608282</v>
      </c>
      <c r="T83" s="31">
        <f>Taulukko5[[#This Row],[Tasaus 2027, €/asukas]]*Taulukko5[[#This Row],[Asukasluku 31.12.2022]]</f>
        <v>-615278.61832667771</v>
      </c>
      <c r="U83" s="62">
        <f t="shared" si="55"/>
        <v>4.1539029044853635</v>
      </c>
      <c r="V83" s="31">
        <f t="shared" si="56"/>
        <v>15.491686424818624</v>
      </c>
      <c r="W83" s="31">
        <f t="shared" si="57"/>
        <v>28.011550804250732</v>
      </c>
      <c r="X83" s="31">
        <f t="shared" si="58"/>
        <v>40.84286217347622</v>
      </c>
      <c r="Y83" s="94">
        <f t="shared" si="59"/>
        <v>54.380215004082558</v>
      </c>
      <c r="Z83" s="105">
        <v>21.5</v>
      </c>
      <c r="AA83" s="33">
        <f t="shared" si="61"/>
        <v>8.86</v>
      </c>
      <c r="AB83" s="32">
        <f t="shared" si="43"/>
        <v>-12.64</v>
      </c>
      <c r="AC83" s="31">
        <v>157.81828831377678</v>
      </c>
      <c r="AD83" s="15">
        <f t="shared" si="44"/>
        <v>-2.6320795573618876E-2</v>
      </c>
      <c r="AE83" s="15">
        <f t="shared" si="45"/>
        <v>-9.8161541291195684E-2</v>
      </c>
      <c r="AF83" s="15">
        <f t="shared" si="46"/>
        <v>-0.17749242564687898</v>
      </c>
      <c r="AG83" s="15">
        <f t="shared" si="47"/>
        <v>-0.25879676309929178</v>
      </c>
      <c r="AH83" s="106">
        <f t="shared" si="48"/>
        <v>-0.34457486255308362</v>
      </c>
    </row>
    <row r="84" spans="1:34" ht="15.75" x14ac:dyDescent="0.25">
      <c r="A84" s="24">
        <v>218</v>
      </c>
      <c r="B84" s="25" t="s">
        <v>77</v>
      </c>
      <c r="C84" s="24">
        <v>14</v>
      </c>
      <c r="D84" s="24">
        <v>26</v>
      </c>
      <c r="E84" s="30">
        <f>'Tasapainon muutos, pl. tasaus'!D77</f>
        <v>1200</v>
      </c>
      <c r="F84" s="62">
        <v>348.0514040942428</v>
      </c>
      <c r="G84" s="31">
        <v>202.26474384716363</v>
      </c>
      <c r="H84" s="59">
        <f t="shared" si="60"/>
        <v>-145.78666024707917</v>
      </c>
      <c r="I84" s="62">
        <f t="shared" si="49"/>
        <v>149.9405631515645</v>
      </c>
      <c r="J84" s="31">
        <f t="shared" si="50"/>
        <v>131.27834667189779</v>
      </c>
      <c r="K84" s="31">
        <f t="shared" si="51"/>
        <v>113.7982110513299</v>
      </c>
      <c r="L84" s="31">
        <f t="shared" si="52"/>
        <v>96.629522420555389</v>
      </c>
      <c r="M84" s="31">
        <f t="shared" si="53"/>
        <v>80.166875251161727</v>
      </c>
      <c r="N84" s="59">
        <f t="shared" si="54"/>
        <v>282.43161909832537</v>
      </c>
      <c r="O84" s="82">
        <f t="shared" si="42"/>
        <v>-65.619784995917428</v>
      </c>
      <c r="P84" s="31">
        <f>Taulukko5[[#This Row],[Tasaus 2023, €/asukas]]*Taulukko5[[#This Row],[Asukasluku 31.12.2022]]</f>
        <v>179928.67578187739</v>
      </c>
      <c r="Q84" s="31">
        <f>Taulukko5[[#This Row],[Tasaus 2024, €/asukas]]*Taulukko5[[#This Row],[Asukasluku 31.12.2022]]</f>
        <v>157534.01600627735</v>
      </c>
      <c r="R84" s="31">
        <f>Taulukko5[[#This Row],[Tasaus 2025, €/asukas]]*Taulukko5[[#This Row],[Asukasluku 31.12.2022]]</f>
        <v>136557.85326159588</v>
      </c>
      <c r="S84" s="31">
        <f>Taulukko5[[#This Row],[Tasaus 2026, €/asukas]]*Taulukko5[[#This Row],[Asukasluku 31.12.2022]]</f>
        <v>115955.42690466647</v>
      </c>
      <c r="T84" s="31">
        <f>Taulukko5[[#This Row],[Tasaus 2027, €/asukas]]*Taulukko5[[#This Row],[Asukasluku 31.12.2022]]</f>
        <v>96200.250301394073</v>
      </c>
      <c r="U84" s="62">
        <f t="shared" si="55"/>
        <v>4.1539029044853351</v>
      </c>
      <c r="V84" s="31">
        <f t="shared" si="56"/>
        <v>-14.508313575181376</v>
      </c>
      <c r="W84" s="31">
        <f t="shared" si="57"/>
        <v>-31.988449195749268</v>
      </c>
      <c r="X84" s="31">
        <f t="shared" si="58"/>
        <v>-49.15713782652378</v>
      </c>
      <c r="Y84" s="94">
        <f t="shared" si="59"/>
        <v>-65.619784995917442</v>
      </c>
      <c r="Z84" s="105">
        <v>22.5</v>
      </c>
      <c r="AA84" s="33">
        <f t="shared" si="61"/>
        <v>9.86</v>
      </c>
      <c r="AB84" s="32">
        <f t="shared" si="43"/>
        <v>-12.64</v>
      </c>
      <c r="AC84" s="31">
        <v>139.21389398077147</v>
      </c>
      <c r="AD84" s="15">
        <f t="shared" si="44"/>
        <v>-2.9838278247278114E-2</v>
      </c>
      <c r="AE84" s="15">
        <f t="shared" si="45"/>
        <v>0.10421598850747825</v>
      </c>
      <c r="AF84" s="15">
        <f t="shared" si="46"/>
        <v>0.22977914259166965</v>
      </c>
      <c r="AG84" s="15">
        <f t="shared" si="47"/>
        <v>0.3531051134401389</v>
      </c>
      <c r="AH84" s="106">
        <f t="shared" si="48"/>
        <v>0.47135945356848497</v>
      </c>
    </row>
    <row r="85" spans="1:34" ht="15.75" x14ac:dyDescent="0.25">
      <c r="A85" s="24">
        <v>224</v>
      </c>
      <c r="B85" s="25" t="s">
        <v>78</v>
      </c>
      <c r="C85" s="24">
        <v>33</v>
      </c>
      <c r="D85" s="24">
        <v>24</v>
      </c>
      <c r="E85" s="30">
        <f>'Tasapainon muutos, pl. tasaus'!D78</f>
        <v>8603</v>
      </c>
      <c r="F85" s="62">
        <v>246.57985569081927</v>
      </c>
      <c r="G85" s="31">
        <v>282.947897008876</v>
      </c>
      <c r="H85" s="59">
        <f t="shared" si="60"/>
        <v>36.368041318056726</v>
      </c>
      <c r="I85" s="62">
        <f t="shared" si="49"/>
        <v>-32.214138413571376</v>
      </c>
      <c r="J85" s="31">
        <f t="shared" si="50"/>
        <v>-20.876354893238091</v>
      </c>
      <c r="K85" s="31">
        <f t="shared" si="51"/>
        <v>-8.3564905138059995</v>
      </c>
      <c r="L85" s="31">
        <f t="shared" si="52"/>
        <v>-4.1571378265237735</v>
      </c>
      <c r="M85" s="31">
        <f t="shared" si="53"/>
        <v>-5.6197849959174446</v>
      </c>
      <c r="N85" s="59">
        <f t="shared" si="54"/>
        <v>277.32811201295857</v>
      </c>
      <c r="O85" s="82">
        <f t="shared" si="42"/>
        <v>30.748256322139298</v>
      </c>
      <c r="P85" s="31">
        <f>Taulukko5[[#This Row],[Tasaus 2023, €/asukas]]*Taulukko5[[#This Row],[Asukasluku 31.12.2022]]</f>
        <v>-277138.23277195456</v>
      </c>
      <c r="Q85" s="31">
        <f>Taulukko5[[#This Row],[Tasaus 2024, €/asukas]]*Taulukko5[[#This Row],[Asukasluku 31.12.2022]]</f>
        <v>-179599.2811465273</v>
      </c>
      <c r="R85" s="31">
        <f>Taulukko5[[#This Row],[Tasaus 2025, €/asukas]]*Taulukko5[[#This Row],[Asukasluku 31.12.2022]]</f>
        <v>-71890.887890273007</v>
      </c>
      <c r="S85" s="31">
        <f>Taulukko5[[#This Row],[Tasaus 2026, €/asukas]]*Taulukko5[[#This Row],[Asukasluku 31.12.2022]]</f>
        <v>-35763.856721584023</v>
      </c>
      <c r="T85" s="31">
        <f>Taulukko5[[#This Row],[Tasaus 2027, €/asukas]]*Taulukko5[[#This Row],[Asukasluku 31.12.2022]]</f>
        <v>-48347.01031987778</v>
      </c>
      <c r="U85" s="62">
        <f t="shared" si="55"/>
        <v>4.1539029044853493</v>
      </c>
      <c r="V85" s="31">
        <f t="shared" si="56"/>
        <v>15.491686424818635</v>
      </c>
      <c r="W85" s="31">
        <f t="shared" si="57"/>
        <v>28.011550804250724</v>
      </c>
      <c r="X85" s="31">
        <f t="shared" si="58"/>
        <v>32.210903491532953</v>
      </c>
      <c r="Y85" s="94">
        <f t="shared" si="59"/>
        <v>30.74825632213928</v>
      </c>
      <c r="Z85" s="105">
        <v>21.25</v>
      </c>
      <c r="AA85" s="33">
        <f t="shared" si="61"/>
        <v>8.61</v>
      </c>
      <c r="AB85" s="32">
        <f t="shared" si="43"/>
        <v>-12.64</v>
      </c>
      <c r="AC85" s="31">
        <v>174.25161749082071</v>
      </c>
      <c r="AD85" s="15">
        <f t="shared" si="44"/>
        <v>-2.3838532831433661E-2</v>
      </c>
      <c r="AE85" s="15">
        <f t="shared" si="45"/>
        <v>-8.8904118354222517E-2</v>
      </c>
      <c r="AF85" s="15">
        <f t="shared" si="46"/>
        <v>-0.16075346219225958</v>
      </c>
      <c r="AG85" s="15">
        <f t="shared" si="47"/>
        <v>-0.18485282349376053</v>
      </c>
      <c r="AH85" s="106">
        <f t="shared" si="48"/>
        <v>-0.1764589434801605</v>
      </c>
    </row>
    <row r="86" spans="1:34" ht="15.75" x14ac:dyDescent="0.25">
      <c r="A86" s="24">
        <v>226</v>
      </c>
      <c r="B86" s="25" t="s">
        <v>79</v>
      </c>
      <c r="C86" s="24">
        <v>13</v>
      </c>
      <c r="D86" s="24">
        <v>25</v>
      </c>
      <c r="E86" s="30">
        <f>'Tasapainon muutos, pl. tasaus'!D79</f>
        <v>3665</v>
      </c>
      <c r="F86" s="62">
        <v>126.83629595700951</v>
      </c>
      <c r="G86" s="31">
        <v>57.061499029011202</v>
      </c>
      <c r="H86" s="59">
        <f t="shared" si="60"/>
        <v>-69.77479692799831</v>
      </c>
      <c r="I86" s="62">
        <f t="shared" si="49"/>
        <v>73.928699832483659</v>
      </c>
      <c r="J86" s="31">
        <f t="shared" si="50"/>
        <v>55.266483352816941</v>
      </c>
      <c r="K86" s="31">
        <f t="shared" si="51"/>
        <v>37.786347732249034</v>
      </c>
      <c r="L86" s="31">
        <f t="shared" si="52"/>
        <v>20.617659101474537</v>
      </c>
      <c r="M86" s="31">
        <f t="shared" si="53"/>
        <v>4.1550119320808649</v>
      </c>
      <c r="N86" s="59">
        <f t="shared" si="54"/>
        <v>61.216510961092069</v>
      </c>
      <c r="O86" s="82">
        <f t="shared" si="42"/>
        <v>-65.619784995917442</v>
      </c>
      <c r="P86" s="31">
        <f>Taulukko5[[#This Row],[Tasaus 2023, €/asukas]]*Taulukko5[[#This Row],[Asukasluku 31.12.2022]]</f>
        <v>270948.68488605262</v>
      </c>
      <c r="Q86" s="31">
        <f>Taulukko5[[#This Row],[Tasaus 2024, €/asukas]]*Taulukko5[[#This Row],[Asukasluku 31.12.2022]]</f>
        <v>202551.66148807408</v>
      </c>
      <c r="R86" s="31">
        <f>Taulukko5[[#This Row],[Tasaus 2025, €/asukas]]*Taulukko5[[#This Row],[Asukasluku 31.12.2022]]</f>
        <v>138486.9644386927</v>
      </c>
      <c r="S86" s="31">
        <f>Taulukko5[[#This Row],[Tasaus 2026, €/asukas]]*Taulukko5[[#This Row],[Asukasluku 31.12.2022]]</f>
        <v>75563.720606904171</v>
      </c>
      <c r="T86" s="31">
        <f>Taulukko5[[#This Row],[Tasaus 2027, €/asukas]]*Taulukko5[[#This Row],[Asukasluku 31.12.2022]]</f>
        <v>15228.118731076371</v>
      </c>
      <c r="U86" s="62">
        <f t="shared" si="55"/>
        <v>4.1539029044853493</v>
      </c>
      <c r="V86" s="31">
        <f t="shared" si="56"/>
        <v>-14.508313575181369</v>
      </c>
      <c r="W86" s="31">
        <f t="shared" si="57"/>
        <v>-31.988449195749276</v>
      </c>
      <c r="X86" s="31">
        <f t="shared" si="58"/>
        <v>-49.157137826523773</v>
      </c>
      <c r="Y86" s="94">
        <f t="shared" si="59"/>
        <v>-65.619784995917442</v>
      </c>
      <c r="Z86" s="105">
        <v>21.5</v>
      </c>
      <c r="AA86" s="33">
        <f t="shared" si="61"/>
        <v>8.86</v>
      </c>
      <c r="AB86" s="32">
        <f t="shared" si="43"/>
        <v>-12.64</v>
      </c>
      <c r="AC86" s="31">
        <v>141.26553365034954</v>
      </c>
      <c r="AD86" s="15">
        <f t="shared" si="44"/>
        <v>-2.9404928414929546E-2</v>
      </c>
      <c r="AE86" s="15">
        <f t="shared" si="45"/>
        <v>0.10270242995783614</v>
      </c>
      <c r="AF86" s="15">
        <f t="shared" si="46"/>
        <v>0.22644199451314731</v>
      </c>
      <c r="AG86" s="15">
        <f t="shared" si="47"/>
        <v>0.34797686708347447</v>
      </c>
      <c r="AH86" s="106">
        <f t="shared" si="48"/>
        <v>0.46451376567432856</v>
      </c>
    </row>
    <row r="87" spans="1:34" ht="15.75" x14ac:dyDescent="0.25">
      <c r="A87" s="24">
        <v>230</v>
      </c>
      <c r="B87" s="25" t="s">
        <v>80</v>
      </c>
      <c r="C87" s="24">
        <v>4</v>
      </c>
      <c r="D87" s="24">
        <v>25</v>
      </c>
      <c r="E87" s="30">
        <f>'Tasapainon muutos, pl. tasaus'!D80</f>
        <v>2240</v>
      </c>
      <c r="F87" s="62">
        <v>-156.84068579156551</v>
      </c>
      <c r="G87" s="31">
        <v>-141.53222265282071</v>
      </c>
      <c r="H87" s="59">
        <f t="shared" si="60"/>
        <v>15.308463138744798</v>
      </c>
      <c r="I87" s="62">
        <f t="shared" si="49"/>
        <v>-11.154560234259449</v>
      </c>
      <c r="J87" s="31">
        <f t="shared" si="50"/>
        <v>0.18322328607383642</v>
      </c>
      <c r="K87" s="31">
        <f t="shared" si="51"/>
        <v>-1.988449195749274</v>
      </c>
      <c r="L87" s="31">
        <f t="shared" si="52"/>
        <v>-4.1571378265237735</v>
      </c>
      <c r="M87" s="31">
        <f t="shared" si="53"/>
        <v>-5.6197849959174446</v>
      </c>
      <c r="N87" s="59">
        <f t="shared" si="54"/>
        <v>-147.15200764873816</v>
      </c>
      <c r="O87" s="82">
        <f t="shared" si="42"/>
        <v>9.6886781428273423</v>
      </c>
      <c r="P87" s="31">
        <f>Taulukko5[[#This Row],[Tasaus 2023, €/asukas]]*Taulukko5[[#This Row],[Asukasluku 31.12.2022]]</f>
        <v>-24986.214924741165</v>
      </c>
      <c r="Q87" s="31">
        <f>Taulukko5[[#This Row],[Tasaus 2024, €/asukas]]*Taulukko5[[#This Row],[Asukasluku 31.12.2022]]</f>
        <v>410.42016080539361</v>
      </c>
      <c r="R87" s="31">
        <f>Taulukko5[[#This Row],[Tasaus 2025, €/asukas]]*Taulukko5[[#This Row],[Asukasluku 31.12.2022]]</f>
        <v>-4454.1261984783741</v>
      </c>
      <c r="S87" s="31">
        <f>Taulukko5[[#This Row],[Tasaus 2026, €/asukas]]*Taulukko5[[#This Row],[Asukasluku 31.12.2022]]</f>
        <v>-9311.988731413252</v>
      </c>
      <c r="T87" s="31">
        <f>Taulukko5[[#This Row],[Tasaus 2027, €/asukas]]*Taulukko5[[#This Row],[Asukasluku 31.12.2022]]</f>
        <v>-12588.318390855076</v>
      </c>
      <c r="U87" s="62">
        <f t="shared" si="55"/>
        <v>4.1539029044853493</v>
      </c>
      <c r="V87" s="31">
        <f t="shared" si="56"/>
        <v>15.491686424818635</v>
      </c>
      <c r="W87" s="31">
        <f t="shared" si="57"/>
        <v>13.320013942995525</v>
      </c>
      <c r="X87" s="31">
        <f t="shared" si="58"/>
        <v>11.151325312221026</v>
      </c>
      <c r="Y87" s="94">
        <f t="shared" si="59"/>
        <v>9.688678142827353</v>
      </c>
      <c r="Z87" s="105">
        <v>20.5</v>
      </c>
      <c r="AA87" s="33">
        <f t="shared" si="61"/>
        <v>7.8599999999999994</v>
      </c>
      <c r="AB87" s="32">
        <f t="shared" si="43"/>
        <v>-12.64</v>
      </c>
      <c r="AC87" s="31">
        <v>137.955445319635</v>
      </c>
      <c r="AD87" s="15">
        <f t="shared" si="44"/>
        <v>-3.011046715018019E-2</v>
      </c>
      <c r="AE87" s="15">
        <f t="shared" si="45"/>
        <v>-0.11229485279776576</v>
      </c>
      <c r="AF87" s="15">
        <f t="shared" si="46"/>
        <v>-9.6553013272754853E-2</v>
      </c>
      <c r="AG87" s="15">
        <f t="shared" si="47"/>
        <v>-8.0832802839960624E-2</v>
      </c>
      <c r="AH87" s="106">
        <f t="shared" si="48"/>
        <v>-7.0230487244481221E-2</v>
      </c>
    </row>
    <row r="88" spans="1:34" ht="15.75" x14ac:dyDescent="0.25">
      <c r="A88" s="24">
        <v>231</v>
      </c>
      <c r="B88" s="25" t="s">
        <v>81</v>
      </c>
      <c r="C88" s="24">
        <v>15</v>
      </c>
      <c r="D88" s="24">
        <v>26</v>
      </c>
      <c r="E88" s="30">
        <f>'Tasapainon muutos, pl. tasaus'!D81</f>
        <v>1256</v>
      </c>
      <c r="F88" s="62">
        <v>-347.71448107875858</v>
      </c>
      <c r="G88" s="31">
        <v>79.985469035614443</v>
      </c>
      <c r="H88" s="59">
        <f t="shared" si="60"/>
        <v>427.699950114373</v>
      </c>
      <c r="I88" s="62">
        <f t="shared" si="49"/>
        <v>-423.54604720988766</v>
      </c>
      <c r="J88" s="31">
        <f t="shared" si="50"/>
        <v>-412.20826368955437</v>
      </c>
      <c r="K88" s="31">
        <f t="shared" si="51"/>
        <v>-399.68839931012229</v>
      </c>
      <c r="L88" s="31">
        <f t="shared" si="52"/>
        <v>-386.85708794089675</v>
      </c>
      <c r="M88" s="31">
        <f t="shared" si="53"/>
        <v>-373.31973511029042</v>
      </c>
      <c r="N88" s="59">
        <f t="shared" si="54"/>
        <v>-293.33426607467595</v>
      </c>
      <c r="O88" s="82">
        <f t="shared" si="42"/>
        <v>54.380215004082629</v>
      </c>
      <c r="P88" s="31">
        <f>Taulukko5[[#This Row],[Tasaus 2023, €/asukas]]*Taulukko5[[#This Row],[Asukasluku 31.12.2022]]</f>
        <v>-531973.83529561886</v>
      </c>
      <c r="Q88" s="31">
        <f>Taulukko5[[#This Row],[Tasaus 2024, €/asukas]]*Taulukko5[[#This Row],[Asukasluku 31.12.2022]]</f>
        <v>-517733.57919408032</v>
      </c>
      <c r="R88" s="31">
        <f>Taulukko5[[#This Row],[Tasaus 2025, €/asukas]]*Taulukko5[[#This Row],[Asukasluku 31.12.2022]]</f>
        <v>-502008.62953351362</v>
      </c>
      <c r="S88" s="31">
        <f>Taulukko5[[#This Row],[Tasaus 2026, €/asukas]]*Taulukko5[[#This Row],[Asukasluku 31.12.2022]]</f>
        <v>-485892.5024537663</v>
      </c>
      <c r="T88" s="31">
        <f>Taulukko5[[#This Row],[Tasaus 2027, €/asukas]]*Taulukko5[[#This Row],[Asukasluku 31.12.2022]]</f>
        <v>-468889.5872985248</v>
      </c>
      <c r="U88" s="62">
        <f t="shared" si="55"/>
        <v>4.1539029044853351</v>
      </c>
      <c r="V88" s="31">
        <f t="shared" si="56"/>
        <v>15.491686424818624</v>
      </c>
      <c r="W88" s="31">
        <f t="shared" si="57"/>
        <v>28.011550804250703</v>
      </c>
      <c r="X88" s="31">
        <f t="shared" si="58"/>
        <v>40.842862173476249</v>
      </c>
      <c r="Y88" s="94">
        <f t="shared" si="59"/>
        <v>54.380215004082572</v>
      </c>
      <c r="Z88" s="105">
        <v>23</v>
      </c>
      <c r="AA88" s="33">
        <f t="shared" si="61"/>
        <v>10.36</v>
      </c>
      <c r="AB88" s="32">
        <f t="shared" si="43"/>
        <v>-12.64</v>
      </c>
      <c r="AC88" s="31">
        <v>184.25158589304232</v>
      </c>
      <c r="AD88" s="15">
        <f t="shared" si="44"/>
        <v>-2.2544733519399215E-2</v>
      </c>
      <c r="AE88" s="15">
        <f t="shared" si="45"/>
        <v>-8.4078985533462477E-2</v>
      </c>
      <c r="AF88" s="15">
        <f t="shared" si="46"/>
        <v>-0.15202881792567774</v>
      </c>
      <c r="AG88" s="15">
        <f t="shared" si="47"/>
        <v>-0.22166898578113434</v>
      </c>
      <c r="AH88" s="106">
        <f t="shared" si="48"/>
        <v>-0.29514109602101435</v>
      </c>
    </row>
    <row r="89" spans="1:34" ht="15.75" x14ac:dyDescent="0.25">
      <c r="A89" s="24">
        <v>232</v>
      </c>
      <c r="B89" s="25" t="s">
        <v>82</v>
      </c>
      <c r="C89" s="24">
        <v>14</v>
      </c>
      <c r="D89" s="24">
        <v>23</v>
      </c>
      <c r="E89" s="30">
        <f>'Tasapainon muutos, pl. tasaus'!D82</f>
        <v>12750</v>
      </c>
      <c r="F89" s="62">
        <v>-56.861874686775252</v>
      </c>
      <c r="G89" s="31">
        <v>-28.015045993320498</v>
      </c>
      <c r="H89" s="59">
        <f t="shared" si="60"/>
        <v>28.846828693454754</v>
      </c>
      <c r="I89" s="62">
        <f t="shared" si="49"/>
        <v>-24.692925788969404</v>
      </c>
      <c r="J89" s="31">
        <f t="shared" si="50"/>
        <v>-13.355142268636119</v>
      </c>
      <c r="K89" s="31">
        <f t="shared" si="51"/>
        <v>-1.988449195749274</v>
      </c>
      <c r="L89" s="31">
        <f t="shared" si="52"/>
        <v>-4.1571378265237735</v>
      </c>
      <c r="M89" s="31">
        <f t="shared" si="53"/>
        <v>-5.6197849959174446</v>
      </c>
      <c r="N89" s="59">
        <f t="shared" si="54"/>
        <v>-33.63483098923794</v>
      </c>
      <c r="O89" s="82">
        <f t="shared" si="42"/>
        <v>23.227043697537312</v>
      </c>
      <c r="P89" s="31">
        <f>Taulukko5[[#This Row],[Tasaus 2023, €/asukas]]*Taulukko5[[#This Row],[Asukasluku 31.12.2022]]</f>
        <v>-314834.8038093599</v>
      </c>
      <c r="Q89" s="31">
        <f>Taulukko5[[#This Row],[Tasaus 2024, €/asukas]]*Taulukko5[[#This Row],[Asukasluku 31.12.2022]]</f>
        <v>-170278.0639251105</v>
      </c>
      <c r="R89" s="31">
        <f>Taulukko5[[#This Row],[Tasaus 2025, €/asukas]]*Taulukko5[[#This Row],[Asukasluku 31.12.2022]]</f>
        <v>-25352.727245803246</v>
      </c>
      <c r="S89" s="31">
        <f>Taulukko5[[#This Row],[Tasaus 2026, €/asukas]]*Taulukko5[[#This Row],[Asukasluku 31.12.2022]]</f>
        <v>-53003.507288178109</v>
      </c>
      <c r="T89" s="31">
        <f>Taulukko5[[#This Row],[Tasaus 2027, €/asukas]]*Taulukko5[[#This Row],[Asukasluku 31.12.2022]]</f>
        <v>-71652.258697947414</v>
      </c>
      <c r="U89" s="62">
        <f t="shared" si="55"/>
        <v>4.1539029044853493</v>
      </c>
      <c r="V89" s="31">
        <f t="shared" si="56"/>
        <v>15.491686424818635</v>
      </c>
      <c r="W89" s="31">
        <f t="shared" si="57"/>
        <v>26.858379497705478</v>
      </c>
      <c r="X89" s="31">
        <f t="shared" si="58"/>
        <v>24.689690866930981</v>
      </c>
      <c r="Y89" s="94">
        <f t="shared" si="59"/>
        <v>23.227043697537308</v>
      </c>
      <c r="Z89" s="105">
        <v>22</v>
      </c>
      <c r="AA89" s="33">
        <f t="shared" si="61"/>
        <v>9.36</v>
      </c>
      <c r="AB89" s="32">
        <f t="shared" si="43"/>
        <v>-12.64</v>
      </c>
      <c r="AC89" s="31">
        <v>151.68528386881368</v>
      </c>
      <c r="AD89" s="15">
        <f t="shared" si="44"/>
        <v>-2.7385009267463862E-2</v>
      </c>
      <c r="AE89" s="15">
        <f t="shared" si="45"/>
        <v>-0.10213045082354036</v>
      </c>
      <c r="AF89" s="15">
        <f t="shared" si="46"/>
        <v>-0.17706648141908202</v>
      </c>
      <c r="AG89" s="15">
        <f t="shared" si="47"/>
        <v>-0.16276919050554747</v>
      </c>
      <c r="AH89" s="106">
        <f t="shared" si="48"/>
        <v>-0.15312654665712605</v>
      </c>
    </row>
    <row r="90" spans="1:34" ht="15.75" x14ac:dyDescent="0.25">
      <c r="A90" s="24">
        <v>233</v>
      </c>
      <c r="B90" s="25" t="s">
        <v>83</v>
      </c>
      <c r="C90" s="24">
        <v>14</v>
      </c>
      <c r="D90" s="24">
        <v>23</v>
      </c>
      <c r="E90" s="30">
        <f>'Tasapainon muutos, pl. tasaus'!D83</f>
        <v>15116</v>
      </c>
      <c r="F90" s="62">
        <v>106.82669743048049</v>
      </c>
      <c r="G90" s="31">
        <v>76.303132975244807</v>
      </c>
      <c r="H90" s="59">
        <f t="shared" si="60"/>
        <v>-30.523564455235686</v>
      </c>
      <c r="I90" s="62">
        <f t="shared" si="49"/>
        <v>34.677467359721035</v>
      </c>
      <c r="J90" s="31">
        <f t="shared" si="50"/>
        <v>16.015250880054321</v>
      </c>
      <c r="K90" s="31">
        <f t="shared" si="51"/>
        <v>-1.4648847405135881</v>
      </c>
      <c r="L90" s="31">
        <f t="shared" si="52"/>
        <v>-4.1571378265237735</v>
      </c>
      <c r="M90" s="31">
        <f t="shared" si="53"/>
        <v>-5.6197849959174446</v>
      </c>
      <c r="N90" s="59">
        <f t="shared" si="54"/>
        <v>70.683347979327365</v>
      </c>
      <c r="O90" s="82">
        <f t="shared" si="42"/>
        <v>-36.143349451153128</v>
      </c>
      <c r="P90" s="31">
        <f>Taulukko5[[#This Row],[Tasaus 2023, €/asukas]]*Taulukko5[[#This Row],[Asukasluku 31.12.2022]]</f>
        <v>524184.59660954319</v>
      </c>
      <c r="Q90" s="31">
        <f>Taulukko5[[#This Row],[Tasaus 2024, €/asukas]]*Taulukko5[[#This Row],[Asukasluku 31.12.2022]]</f>
        <v>242086.53230290112</v>
      </c>
      <c r="R90" s="31">
        <f>Taulukko5[[#This Row],[Tasaus 2025, €/asukas]]*Taulukko5[[#This Row],[Asukasluku 31.12.2022]]</f>
        <v>-22143.197737603397</v>
      </c>
      <c r="S90" s="31">
        <f>Taulukko5[[#This Row],[Tasaus 2026, €/asukas]]*Taulukko5[[#This Row],[Asukasluku 31.12.2022]]</f>
        <v>-62839.295385733363</v>
      </c>
      <c r="T90" s="31">
        <f>Taulukko5[[#This Row],[Tasaus 2027, €/asukas]]*Taulukko5[[#This Row],[Asukasluku 31.12.2022]]</f>
        <v>-84948.669998288096</v>
      </c>
      <c r="U90" s="62">
        <f t="shared" si="55"/>
        <v>4.1539029044853493</v>
      </c>
      <c r="V90" s="31">
        <f t="shared" si="56"/>
        <v>-14.508313575181365</v>
      </c>
      <c r="W90" s="31">
        <f t="shared" si="57"/>
        <v>-31.988449195749276</v>
      </c>
      <c r="X90" s="31">
        <f t="shared" si="58"/>
        <v>-34.680702281759459</v>
      </c>
      <c r="Y90" s="94">
        <f t="shared" si="59"/>
        <v>-36.143349451153128</v>
      </c>
      <c r="Z90" s="105">
        <v>21.75</v>
      </c>
      <c r="AA90" s="33">
        <f t="shared" si="61"/>
        <v>9.11</v>
      </c>
      <c r="AB90" s="32">
        <f t="shared" si="43"/>
        <v>-12.64</v>
      </c>
      <c r="AC90" s="31">
        <v>158.05587922005054</v>
      </c>
      <c r="AD90" s="15">
        <f t="shared" si="44"/>
        <v>-2.6281229935788408E-2</v>
      </c>
      <c r="AE90" s="15">
        <f t="shared" si="45"/>
        <v>9.1792305650221451E-2</v>
      </c>
      <c r="AF90" s="15">
        <f t="shared" si="46"/>
        <v>0.20238696183654084</v>
      </c>
      <c r="AG90" s="15">
        <f t="shared" si="47"/>
        <v>0.21942051414282321</v>
      </c>
      <c r="AH90" s="106">
        <f t="shared" si="48"/>
        <v>0.22867450188824157</v>
      </c>
    </row>
    <row r="91" spans="1:34" ht="15.75" x14ac:dyDescent="0.25">
      <c r="A91" s="24">
        <v>235</v>
      </c>
      <c r="B91" s="25" t="s">
        <v>84</v>
      </c>
      <c r="C91" s="24">
        <v>33</v>
      </c>
      <c r="D91" s="24">
        <v>24</v>
      </c>
      <c r="E91" s="30">
        <f>'Tasapainon muutos, pl. tasaus'!D84</f>
        <v>10284</v>
      </c>
      <c r="F91" s="62">
        <v>694.17739677173017</v>
      </c>
      <c r="G91" s="31">
        <v>385.79351659911208</v>
      </c>
      <c r="H91" s="59">
        <f t="shared" si="60"/>
        <v>-308.38388017261809</v>
      </c>
      <c r="I91" s="62">
        <f t="shared" si="49"/>
        <v>312.53778307710343</v>
      </c>
      <c r="J91" s="31">
        <f t="shared" si="50"/>
        <v>293.87556659743672</v>
      </c>
      <c r="K91" s="31">
        <f t="shared" si="51"/>
        <v>276.39543097686879</v>
      </c>
      <c r="L91" s="31">
        <f t="shared" si="52"/>
        <v>259.22674234609434</v>
      </c>
      <c r="M91" s="31">
        <f t="shared" si="53"/>
        <v>242.76409517670064</v>
      </c>
      <c r="N91" s="59">
        <f t="shared" si="54"/>
        <v>628.55761177581269</v>
      </c>
      <c r="O91" s="82">
        <f t="shared" si="42"/>
        <v>-65.619784995917485</v>
      </c>
      <c r="P91" s="31">
        <f>Taulukko5[[#This Row],[Tasaus 2023, €/asukas]]*Taulukko5[[#This Row],[Asukasluku 31.12.2022]]</f>
        <v>3214138.5611649319</v>
      </c>
      <c r="Q91" s="31">
        <f>Taulukko5[[#This Row],[Tasaus 2024, €/asukas]]*Taulukko5[[#This Row],[Asukasluku 31.12.2022]]</f>
        <v>3022216.3268880392</v>
      </c>
      <c r="R91" s="31">
        <f>Taulukko5[[#This Row],[Tasaus 2025, €/asukas]]*Taulukko5[[#This Row],[Asukasluku 31.12.2022]]</f>
        <v>2842450.6121661188</v>
      </c>
      <c r="S91" s="31">
        <f>Taulukko5[[#This Row],[Tasaus 2026, €/asukas]]*Taulukko5[[#This Row],[Asukasluku 31.12.2022]]</f>
        <v>2665887.8182872343</v>
      </c>
      <c r="T91" s="31">
        <f>Taulukko5[[#This Row],[Tasaus 2027, €/asukas]]*Taulukko5[[#This Row],[Asukasluku 31.12.2022]]</f>
        <v>2496585.9547971892</v>
      </c>
      <c r="U91" s="62">
        <f t="shared" si="55"/>
        <v>4.1539029044853351</v>
      </c>
      <c r="V91" s="31">
        <f t="shared" si="56"/>
        <v>-14.508313575181376</v>
      </c>
      <c r="W91" s="31">
        <f t="shared" si="57"/>
        <v>-31.988449195749297</v>
      </c>
      <c r="X91" s="31">
        <f t="shared" si="58"/>
        <v>-49.157137826523751</v>
      </c>
      <c r="Y91" s="94">
        <f t="shared" si="59"/>
        <v>-65.619784995917456</v>
      </c>
      <c r="Z91" s="105">
        <v>17</v>
      </c>
      <c r="AA91" s="33">
        <f t="shared" si="61"/>
        <v>4.3599999999999994</v>
      </c>
      <c r="AB91" s="32">
        <f t="shared" si="43"/>
        <v>-12.64</v>
      </c>
      <c r="AC91" s="31">
        <v>421.86038674914448</v>
      </c>
      <c r="AD91" s="15">
        <f t="shared" si="44"/>
        <v>-9.8466294417812131E-3</v>
      </c>
      <c r="AE91" s="15">
        <f t="shared" si="45"/>
        <v>3.4391267895481768E-2</v>
      </c>
      <c r="AF91" s="15">
        <f t="shared" si="46"/>
        <v>7.582709872868662E-2</v>
      </c>
      <c r="AG91" s="15">
        <f t="shared" si="47"/>
        <v>0.11652465927253465</v>
      </c>
      <c r="AH91" s="106">
        <f t="shared" si="48"/>
        <v>0.15554858208324185</v>
      </c>
    </row>
    <row r="92" spans="1:34" ht="15.75" x14ac:dyDescent="0.25">
      <c r="A92" s="24">
        <v>236</v>
      </c>
      <c r="B92" s="25" t="s">
        <v>85</v>
      </c>
      <c r="C92" s="24">
        <v>16</v>
      </c>
      <c r="D92" s="24">
        <v>25</v>
      </c>
      <c r="E92" s="30">
        <f>'Tasapainon muutos, pl. tasaus'!D85</f>
        <v>4198</v>
      </c>
      <c r="F92" s="62">
        <v>326.0662017369491</v>
      </c>
      <c r="G92" s="31">
        <v>404.13397233466571</v>
      </c>
      <c r="H92" s="59">
        <f t="shared" si="60"/>
        <v>78.067770597716617</v>
      </c>
      <c r="I92" s="62">
        <f t="shared" si="49"/>
        <v>-73.913867693231268</v>
      </c>
      <c r="J92" s="31">
        <f t="shared" si="50"/>
        <v>-62.576084172897986</v>
      </c>
      <c r="K92" s="31">
        <f t="shared" si="51"/>
        <v>-50.056219793465893</v>
      </c>
      <c r="L92" s="31">
        <f t="shared" si="52"/>
        <v>-37.22490842424039</v>
      </c>
      <c r="M92" s="31">
        <f t="shared" si="53"/>
        <v>-23.687555593634062</v>
      </c>
      <c r="N92" s="59">
        <f t="shared" si="54"/>
        <v>380.44641674103167</v>
      </c>
      <c r="O92" s="82">
        <f t="shared" si="42"/>
        <v>54.380215004082572</v>
      </c>
      <c r="P92" s="31">
        <f>Taulukko5[[#This Row],[Tasaus 2023, €/asukas]]*Taulukko5[[#This Row],[Asukasluku 31.12.2022]]</f>
        <v>-310290.41657618486</v>
      </c>
      <c r="Q92" s="31">
        <f>Taulukko5[[#This Row],[Tasaus 2024, €/asukas]]*Taulukko5[[#This Row],[Asukasluku 31.12.2022]]</f>
        <v>-262694.40135782573</v>
      </c>
      <c r="R92" s="31">
        <f>Taulukko5[[#This Row],[Tasaus 2025, €/asukas]]*Taulukko5[[#This Row],[Asukasluku 31.12.2022]]</f>
        <v>-210136.01069296981</v>
      </c>
      <c r="S92" s="31">
        <f>Taulukko5[[#This Row],[Tasaus 2026, €/asukas]]*Taulukko5[[#This Row],[Asukasluku 31.12.2022]]</f>
        <v>-156270.16556496115</v>
      </c>
      <c r="T92" s="31">
        <f>Taulukko5[[#This Row],[Tasaus 2027, €/asukas]]*Taulukko5[[#This Row],[Asukasluku 31.12.2022]]</f>
        <v>-99440.358382075792</v>
      </c>
      <c r="U92" s="62">
        <f t="shared" si="55"/>
        <v>4.1539029044853493</v>
      </c>
      <c r="V92" s="31">
        <f t="shared" si="56"/>
        <v>15.491686424818631</v>
      </c>
      <c r="W92" s="31">
        <f t="shared" si="57"/>
        <v>28.011550804250724</v>
      </c>
      <c r="X92" s="31">
        <f t="shared" si="58"/>
        <v>40.842862173476227</v>
      </c>
      <c r="Y92" s="94">
        <f t="shared" si="59"/>
        <v>54.380215004082558</v>
      </c>
      <c r="Z92" s="105">
        <v>22</v>
      </c>
      <c r="AA92" s="33">
        <f t="shared" si="61"/>
        <v>9.36</v>
      </c>
      <c r="AB92" s="32">
        <f t="shared" si="43"/>
        <v>-12.64</v>
      </c>
      <c r="AC92" s="31">
        <v>152.62507430553492</v>
      </c>
      <c r="AD92" s="15">
        <f t="shared" si="44"/>
        <v>-2.7216385796280058E-2</v>
      </c>
      <c r="AE92" s="15">
        <f t="shared" si="45"/>
        <v>-0.10150158154096196</v>
      </c>
      <c r="AF92" s="15">
        <f t="shared" si="46"/>
        <v>-0.18353177504880591</v>
      </c>
      <c r="AG92" s="15">
        <f t="shared" si="47"/>
        <v>-0.26760257028091133</v>
      </c>
      <c r="AH92" s="106">
        <f t="shared" si="48"/>
        <v>-0.35629935154180931</v>
      </c>
    </row>
    <row r="93" spans="1:34" ht="15.75" x14ac:dyDescent="0.25">
      <c r="A93" s="24">
        <v>239</v>
      </c>
      <c r="B93" s="25" t="s">
        <v>86</v>
      </c>
      <c r="C93" s="24">
        <v>11</v>
      </c>
      <c r="D93" s="24">
        <v>25</v>
      </c>
      <c r="E93" s="30">
        <f>'Tasapainon muutos, pl. tasaus'!D86</f>
        <v>2029</v>
      </c>
      <c r="F93" s="62">
        <v>2.7853619211788039</v>
      </c>
      <c r="G93" s="31">
        <v>123.06313383029365</v>
      </c>
      <c r="H93" s="59">
        <f t="shared" si="60"/>
        <v>120.27777190911485</v>
      </c>
      <c r="I93" s="62">
        <f t="shared" si="49"/>
        <v>-116.1238690046295</v>
      </c>
      <c r="J93" s="31">
        <f t="shared" si="50"/>
        <v>-104.78608548429621</v>
      </c>
      <c r="K93" s="31">
        <f t="shared" si="51"/>
        <v>-92.266221104864115</v>
      </c>
      <c r="L93" s="31">
        <f t="shared" si="52"/>
        <v>-79.434909735638627</v>
      </c>
      <c r="M93" s="31">
        <f t="shared" si="53"/>
        <v>-65.897556905032289</v>
      </c>
      <c r="N93" s="59">
        <f t="shared" si="54"/>
        <v>57.165576925261362</v>
      </c>
      <c r="O93" s="82">
        <f t="shared" si="42"/>
        <v>54.380215004082558</v>
      </c>
      <c r="P93" s="31">
        <f>Taulukko5[[#This Row],[Tasaus 2023, €/asukas]]*Taulukko5[[#This Row],[Asukasluku 31.12.2022]]</f>
        <v>-235615.33021039324</v>
      </c>
      <c r="Q93" s="31">
        <f>Taulukko5[[#This Row],[Tasaus 2024, €/asukas]]*Taulukko5[[#This Row],[Asukasluku 31.12.2022]]</f>
        <v>-212610.967447637</v>
      </c>
      <c r="R93" s="31">
        <f>Taulukko5[[#This Row],[Tasaus 2025, €/asukas]]*Taulukko5[[#This Row],[Asukasluku 31.12.2022]]</f>
        <v>-187208.1626217693</v>
      </c>
      <c r="S93" s="31">
        <f>Taulukko5[[#This Row],[Tasaus 2026, €/asukas]]*Taulukko5[[#This Row],[Asukasluku 31.12.2022]]</f>
        <v>-161173.43185361076</v>
      </c>
      <c r="T93" s="31">
        <f>Taulukko5[[#This Row],[Tasaus 2027, €/asukas]]*Taulukko5[[#This Row],[Asukasluku 31.12.2022]]</f>
        <v>-133706.14296031051</v>
      </c>
      <c r="U93" s="62">
        <f t="shared" si="55"/>
        <v>4.1539029044853493</v>
      </c>
      <c r="V93" s="31">
        <f t="shared" si="56"/>
        <v>15.491686424818639</v>
      </c>
      <c r="W93" s="31">
        <f t="shared" si="57"/>
        <v>28.011550804250732</v>
      </c>
      <c r="X93" s="31">
        <f t="shared" si="58"/>
        <v>40.84286217347622</v>
      </c>
      <c r="Y93" s="94">
        <f t="shared" si="59"/>
        <v>54.380215004082558</v>
      </c>
      <c r="Z93" s="105">
        <v>20.500000000000004</v>
      </c>
      <c r="AA93" s="33">
        <f t="shared" si="61"/>
        <v>7.860000000000003</v>
      </c>
      <c r="AB93" s="32">
        <f t="shared" si="43"/>
        <v>-12.64</v>
      </c>
      <c r="AC93" s="31">
        <v>151.25952022491225</v>
      </c>
      <c r="AD93" s="15">
        <f t="shared" si="44"/>
        <v>-2.7462092292166392E-2</v>
      </c>
      <c r="AE93" s="15">
        <f t="shared" si="45"/>
        <v>-0.10241792649998885</v>
      </c>
      <c r="AF93" s="15">
        <f t="shared" si="46"/>
        <v>-0.18518867944708226</v>
      </c>
      <c r="AG93" s="15">
        <f t="shared" si="47"/>
        <v>-0.27001845644324246</v>
      </c>
      <c r="AH93" s="106">
        <f t="shared" si="48"/>
        <v>-0.35951598235418841</v>
      </c>
    </row>
    <row r="94" spans="1:34" ht="15.75" x14ac:dyDescent="0.25">
      <c r="A94" s="24">
        <v>240</v>
      </c>
      <c r="B94" s="25" t="s">
        <v>87</v>
      </c>
      <c r="C94" s="24">
        <v>19</v>
      </c>
      <c r="D94" s="24">
        <v>22</v>
      </c>
      <c r="E94" s="30">
        <f>'Tasapainon muutos, pl. tasaus'!D87</f>
        <v>19499</v>
      </c>
      <c r="F94" s="62">
        <v>-263.6359537089948</v>
      </c>
      <c r="G94" s="31">
        <v>-5.3095241056406426</v>
      </c>
      <c r="H94" s="59">
        <f t="shared" si="60"/>
        <v>258.32642960335414</v>
      </c>
      <c r="I94" s="62">
        <f t="shared" si="49"/>
        <v>-254.17252669886881</v>
      </c>
      <c r="J94" s="31">
        <f t="shared" si="50"/>
        <v>-242.83474317853552</v>
      </c>
      <c r="K94" s="31">
        <f t="shared" si="51"/>
        <v>-230.31487879910341</v>
      </c>
      <c r="L94" s="31">
        <f t="shared" si="52"/>
        <v>-217.48356742987792</v>
      </c>
      <c r="M94" s="31">
        <f t="shared" si="53"/>
        <v>-203.9462145992716</v>
      </c>
      <c r="N94" s="59">
        <f t="shared" si="54"/>
        <v>-209.25573870491223</v>
      </c>
      <c r="O94" s="82">
        <f t="shared" si="42"/>
        <v>54.380215004082572</v>
      </c>
      <c r="P94" s="31">
        <f>Taulukko5[[#This Row],[Tasaus 2023, €/asukas]]*Taulukko5[[#This Row],[Asukasluku 31.12.2022]]</f>
        <v>-4956110.0981012424</v>
      </c>
      <c r="Q94" s="31">
        <f>Taulukko5[[#This Row],[Tasaus 2024, €/asukas]]*Taulukko5[[#This Row],[Asukasluku 31.12.2022]]</f>
        <v>-4735034.6572382636</v>
      </c>
      <c r="R94" s="31">
        <f>Taulukko5[[#This Row],[Tasaus 2025, €/asukas]]*Taulukko5[[#This Row],[Asukasluku 31.12.2022]]</f>
        <v>-4490909.8217037171</v>
      </c>
      <c r="S94" s="31">
        <f>Taulukko5[[#This Row],[Tasaus 2026, €/asukas]]*Taulukko5[[#This Row],[Asukasluku 31.12.2022]]</f>
        <v>-4240712.0813151896</v>
      </c>
      <c r="T94" s="31">
        <f>Taulukko5[[#This Row],[Tasaus 2027, €/asukas]]*Taulukko5[[#This Row],[Asukasluku 31.12.2022]]</f>
        <v>-3976747.238471197</v>
      </c>
      <c r="U94" s="62">
        <f t="shared" si="55"/>
        <v>4.1539029044853351</v>
      </c>
      <c r="V94" s="31">
        <f t="shared" si="56"/>
        <v>15.491686424818624</v>
      </c>
      <c r="W94" s="31">
        <f t="shared" si="57"/>
        <v>28.011550804250732</v>
      </c>
      <c r="X94" s="31">
        <f t="shared" si="58"/>
        <v>40.84286217347622</v>
      </c>
      <c r="Y94" s="94">
        <f t="shared" si="59"/>
        <v>54.380215004082544</v>
      </c>
      <c r="Z94" s="105">
        <v>21.750000000000004</v>
      </c>
      <c r="AA94" s="33">
        <f t="shared" si="61"/>
        <v>9.110000000000003</v>
      </c>
      <c r="AB94" s="32">
        <f t="shared" si="43"/>
        <v>-12.64</v>
      </c>
      <c r="AC94" s="31">
        <v>186.92890407147945</v>
      </c>
      <c r="AD94" s="15">
        <f t="shared" si="44"/>
        <v>-2.2221833082041346E-2</v>
      </c>
      <c r="AE94" s="15">
        <f t="shared" si="45"/>
        <v>-8.287475124175972E-2</v>
      </c>
      <c r="AF94" s="15">
        <f t="shared" si="46"/>
        <v>-0.14985136163607657</v>
      </c>
      <c r="AG94" s="15">
        <f t="shared" si="47"/>
        <v>-0.21849409740217801</v>
      </c>
      <c r="AH94" s="106">
        <f t="shared" si="48"/>
        <v>-0.29091389196444534</v>
      </c>
    </row>
    <row r="95" spans="1:34" ht="15.75" x14ac:dyDescent="0.25">
      <c r="A95" s="24">
        <v>241</v>
      </c>
      <c r="B95" s="25" t="s">
        <v>88</v>
      </c>
      <c r="C95" s="24">
        <v>19</v>
      </c>
      <c r="D95" s="24">
        <v>24</v>
      </c>
      <c r="E95" s="30">
        <f>'Tasapainon muutos, pl. tasaus'!D88</f>
        <v>7771</v>
      </c>
      <c r="F95" s="62">
        <v>14.144784802857851</v>
      </c>
      <c r="G95" s="31">
        <v>173.34119215835733</v>
      </c>
      <c r="H95" s="59">
        <f t="shared" si="60"/>
        <v>159.19640735549947</v>
      </c>
      <c r="I95" s="62">
        <f t="shared" si="49"/>
        <v>-155.04250445101411</v>
      </c>
      <c r="J95" s="31">
        <f t="shared" si="50"/>
        <v>-143.70472093068085</v>
      </c>
      <c r="K95" s="31">
        <f t="shared" si="51"/>
        <v>-131.18485655124874</v>
      </c>
      <c r="L95" s="31">
        <f t="shared" si="52"/>
        <v>-118.35354518202325</v>
      </c>
      <c r="M95" s="31">
        <f t="shared" si="53"/>
        <v>-104.81619235141692</v>
      </c>
      <c r="N95" s="59">
        <f t="shared" si="54"/>
        <v>68.524999806940414</v>
      </c>
      <c r="O95" s="82">
        <f t="shared" si="42"/>
        <v>54.380215004082565</v>
      </c>
      <c r="P95" s="31">
        <f>Taulukko5[[#This Row],[Tasaus 2023, €/asukas]]*Taulukko5[[#This Row],[Asukasluku 31.12.2022]]</f>
        <v>-1204835.3020888306</v>
      </c>
      <c r="Q95" s="31">
        <f>Taulukko5[[#This Row],[Tasaus 2024, €/asukas]]*Taulukko5[[#This Row],[Asukasluku 31.12.2022]]</f>
        <v>-1116729.3863523209</v>
      </c>
      <c r="R95" s="31">
        <f>Taulukko5[[#This Row],[Tasaus 2025, €/asukas]]*Taulukko5[[#This Row],[Asukasluku 31.12.2022]]</f>
        <v>-1019437.520259754</v>
      </c>
      <c r="S95" s="31">
        <f>Taulukko5[[#This Row],[Tasaus 2026, €/asukas]]*Taulukko5[[#This Row],[Asukasluku 31.12.2022]]</f>
        <v>-919725.39960950275</v>
      </c>
      <c r="T95" s="31">
        <f>Taulukko5[[#This Row],[Tasaus 2027, €/asukas]]*Taulukko5[[#This Row],[Asukasluku 31.12.2022]]</f>
        <v>-814526.63076286088</v>
      </c>
      <c r="U95" s="62">
        <f t="shared" si="55"/>
        <v>4.1539029044853635</v>
      </c>
      <c r="V95" s="31">
        <f t="shared" si="56"/>
        <v>15.491686424818624</v>
      </c>
      <c r="W95" s="31">
        <f t="shared" si="57"/>
        <v>28.011550804250732</v>
      </c>
      <c r="X95" s="31">
        <f t="shared" si="58"/>
        <v>40.84286217347622</v>
      </c>
      <c r="Y95" s="94">
        <f t="shared" si="59"/>
        <v>54.380215004082558</v>
      </c>
      <c r="Z95" s="105">
        <v>21.25</v>
      </c>
      <c r="AA95" s="33">
        <f t="shared" si="61"/>
        <v>8.61</v>
      </c>
      <c r="AB95" s="32">
        <f t="shared" si="43"/>
        <v>-12.64</v>
      </c>
      <c r="AC95" s="31">
        <v>201.76396592907469</v>
      </c>
      <c r="AD95" s="15">
        <f t="shared" si="44"/>
        <v>-2.0587932465332134E-2</v>
      </c>
      <c r="AE95" s="15">
        <f t="shared" si="45"/>
        <v>-7.6781234713954608E-2</v>
      </c>
      <c r="AF95" s="15">
        <f t="shared" si="46"/>
        <v>-0.13883326824621164</v>
      </c>
      <c r="AG95" s="15">
        <f t="shared" si="47"/>
        <v>-0.20242892225777101</v>
      </c>
      <c r="AH95" s="106">
        <f t="shared" si="48"/>
        <v>-0.2695239199610035</v>
      </c>
    </row>
    <row r="96" spans="1:34" ht="15.75" x14ac:dyDescent="0.25">
      <c r="A96" s="24">
        <v>244</v>
      </c>
      <c r="B96" s="25" t="s">
        <v>89</v>
      </c>
      <c r="C96" s="24">
        <v>17</v>
      </c>
      <c r="D96" s="24">
        <v>23</v>
      </c>
      <c r="E96" s="30">
        <f>'Tasapainon muutos, pl. tasaus'!D89</f>
        <v>19300</v>
      </c>
      <c r="F96" s="62">
        <v>86.295266159636981</v>
      </c>
      <c r="G96" s="31">
        <v>123.75569569737105</v>
      </c>
      <c r="H96" s="59">
        <f t="shared" si="60"/>
        <v>37.460429537734072</v>
      </c>
      <c r="I96" s="62">
        <f t="shared" si="49"/>
        <v>-33.306526633248723</v>
      </c>
      <c r="J96" s="31">
        <f t="shared" si="50"/>
        <v>-21.968743112915437</v>
      </c>
      <c r="K96" s="31">
        <f t="shared" si="51"/>
        <v>-9.4488787334833457</v>
      </c>
      <c r="L96" s="31">
        <f t="shared" si="52"/>
        <v>-4.1571378265237735</v>
      </c>
      <c r="M96" s="31">
        <f t="shared" si="53"/>
        <v>-5.6197849959174446</v>
      </c>
      <c r="N96" s="59">
        <f t="shared" si="54"/>
        <v>118.13591070145361</v>
      </c>
      <c r="O96" s="82">
        <f t="shared" si="42"/>
        <v>31.84064454181663</v>
      </c>
      <c r="P96" s="31">
        <f>Taulukko5[[#This Row],[Tasaus 2023, €/asukas]]*Taulukko5[[#This Row],[Asukasluku 31.12.2022]]</f>
        <v>-642815.96402170032</v>
      </c>
      <c r="Q96" s="31">
        <f>Taulukko5[[#This Row],[Tasaus 2024, €/asukas]]*Taulukko5[[#This Row],[Asukasluku 31.12.2022]]</f>
        <v>-423996.74207926792</v>
      </c>
      <c r="R96" s="31">
        <f>Taulukko5[[#This Row],[Tasaus 2025, €/asukas]]*Taulukko5[[#This Row],[Asukasluku 31.12.2022]]</f>
        <v>-182363.35955622856</v>
      </c>
      <c r="S96" s="31">
        <f>Taulukko5[[#This Row],[Tasaus 2026, €/asukas]]*Taulukko5[[#This Row],[Asukasluku 31.12.2022]]</f>
        <v>-80232.76005190883</v>
      </c>
      <c r="T96" s="31">
        <f>Taulukko5[[#This Row],[Tasaus 2027, €/asukas]]*Taulukko5[[#This Row],[Asukasluku 31.12.2022]]</f>
        <v>-108461.85042120668</v>
      </c>
      <c r="U96" s="62">
        <f t="shared" si="55"/>
        <v>4.1539029044853493</v>
      </c>
      <c r="V96" s="31">
        <f t="shared" si="56"/>
        <v>15.491686424818635</v>
      </c>
      <c r="W96" s="31">
        <f t="shared" si="57"/>
        <v>28.011550804250724</v>
      </c>
      <c r="X96" s="31">
        <f t="shared" si="58"/>
        <v>33.303291711210299</v>
      </c>
      <c r="Y96" s="94">
        <f t="shared" si="59"/>
        <v>31.840644541816626</v>
      </c>
      <c r="Z96" s="105">
        <v>20.5</v>
      </c>
      <c r="AA96" s="33">
        <f t="shared" si="61"/>
        <v>7.8599999999999994</v>
      </c>
      <c r="AB96" s="32">
        <f t="shared" si="43"/>
        <v>-12.64</v>
      </c>
      <c r="AC96" s="31">
        <v>195.35404830620271</v>
      </c>
      <c r="AD96" s="15">
        <f t="shared" si="44"/>
        <v>-2.1263459552035596E-2</v>
      </c>
      <c r="AE96" s="15">
        <f t="shared" si="45"/>
        <v>-7.9300565097768477E-2</v>
      </c>
      <c r="AF96" s="15">
        <f t="shared" si="46"/>
        <v>-0.14338863743609109</v>
      </c>
      <c r="AG96" s="15">
        <f t="shared" si="47"/>
        <v>-0.17047658853227299</v>
      </c>
      <c r="AH96" s="106">
        <f t="shared" si="48"/>
        <v>-0.16298942774868336</v>
      </c>
    </row>
    <row r="97" spans="1:34" ht="15.75" x14ac:dyDescent="0.25">
      <c r="A97" s="24">
        <v>245</v>
      </c>
      <c r="B97" s="25" t="s">
        <v>90</v>
      </c>
      <c r="C97" s="24">
        <v>32</v>
      </c>
      <c r="D97" s="24">
        <v>22</v>
      </c>
      <c r="E97" s="30">
        <f>'Tasapainon muutos, pl. tasaus'!D90</f>
        <v>37676</v>
      </c>
      <c r="F97" s="62">
        <v>-295.06917191228553</v>
      </c>
      <c r="G97" s="31">
        <v>-280.4272687111154</v>
      </c>
      <c r="H97" s="59">
        <f t="shared" si="60"/>
        <v>14.641903201170123</v>
      </c>
      <c r="I97" s="62">
        <f t="shared" si="49"/>
        <v>-10.488000296684774</v>
      </c>
      <c r="J97" s="31">
        <f t="shared" si="50"/>
        <v>0.49168642481863489</v>
      </c>
      <c r="K97" s="31">
        <f t="shared" si="51"/>
        <v>-1.988449195749274</v>
      </c>
      <c r="L97" s="31">
        <f t="shared" si="52"/>
        <v>-4.1571378265237735</v>
      </c>
      <c r="M97" s="31">
        <f t="shared" si="53"/>
        <v>-5.6197849959174446</v>
      </c>
      <c r="N97" s="59">
        <f t="shared" si="54"/>
        <v>-286.04705370703283</v>
      </c>
      <c r="O97" s="82">
        <f t="shared" si="42"/>
        <v>9.0221182052526956</v>
      </c>
      <c r="P97" s="31">
        <f>Taulukko5[[#This Row],[Tasaus 2023, €/asukas]]*Taulukko5[[#This Row],[Asukasluku 31.12.2022]]</f>
        <v>-395145.89917789557</v>
      </c>
      <c r="Q97" s="31">
        <f>Taulukko5[[#This Row],[Tasaus 2024, €/asukas]]*Taulukko5[[#This Row],[Asukasluku 31.12.2022]]</f>
        <v>18524.777741466889</v>
      </c>
      <c r="R97" s="31">
        <f>Taulukko5[[#This Row],[Tasaus 2025, €/asukas]]*Taulukko5[[#This Row],[Asukasluku 31.12.2022]]</f>
        <v>-74916.811899049644</v>
      </c>
      <c r="S97" s="31">
        <f>Taulukko5[[#This Row],[Tasaus 2026, €/asukas]]*Taulukko5[[#This Row],[Asukasluku 31.12.2022]]</f>
        <v>-156624.32475210968</v>
      </c>
      <c r="T97" s="31">
        <f>Taulukko5[[#This Row],[Tasaus 2027, €/asukas]]*Taulukko5[[#This Row],[Asukasluku 31.12.2022]]</f>
        <v>-211731.01950618564</v>
      </c>
      <c r="U97" s="62">
        <f t="shared" si="55"/>
        <v>4.1539029044853493</v>
      </c>
      <c r="V97" s="31">
        <f t="shared" si="56"/>
        <v>15.133589625988758</v>
      </c>
      <c r="W97" s="31">
        <f t="shared" si="57"/>
        <v>12.65345400542085</v>
      </c>
      <c r="X97" s="31">
        <f t="shared" si="58"/>
        <v>10.484765374646351</v>
      </c>
      <c r="Y97" s="94">
        <f t="shared" si="59"/>
        <v>9.0221182052526778</v>
      </c>
      <c r="Z97" s="105">
        <v>19.25</v>
      </c>
      <c r="AA97" s="33">
        <f t="shared" si="61"/>
        <v>6.6099999999999994</v>
      </c>
      <c r="AB97" s="32">
        <f t="shared" si="43"/>
        <v>-12.64</v>
      </c>
      <c r="AC97" s="31">
        <v>215.32116396981152</v>
      </c>
      <c r="AD97" s="15">
        <f t="shared" si="44"/>
        <v>-1.9291661014185002E-2</v>
      </c>
      <c r="AE97" s="15">
        <f t="shared" si="45"/>
        <v>-7.0283800008207831E-2</v>
      </c>
      <c r="AF97" s="15">
        <f t="shared" si="46"/>
        <v>-5.8765491381027879E-2</v>
      </c>
      <c r="AG97" s="15">
        <f t="shared" si="47"/>
        <v>-4.8693612747311439E-2</v>
      </c>
      <c r="AH97" s="106">
        <f t="shared" si="48"/>
        <v>-4.1900749740130507E-2</v>
      </c>
    </row>
    <row r="98" spans="1:34" ht="15.75" x14ac:dyDescent="0.25">
      <c r="A98" s="24">
        <v>249</v>
      </c>
      <c r="B98" s="25" t="s">
        <v>91</v>
      </c>
      <c r="C98" s="24">
        <v>13</v>
      </c>
      <c r="D98" s="24">
        <v>24</v>
      </c>
      <c r="E98" s="30">
        <f>'Tasapainon muutos, pl. tasaus'!D91</f>
        <v>9250</v>
      </c>
      <c r="F98" s="62">
        <v>-311.73823783645759</v>
      </c>
      <c r="G98" s="31">
        <v>-398.93246727047057</v>
      </c>
      <c r="H98" s="59">
        <f t="shared" si="60"/>
        <v>-87.194229434012982</v>
      </c>
      <c r="I98" s="62">
        <f t="shared" si="49"/>
        <v>91.348132338498331</v>
      </c>
      <c r="J98" s="31">
        <f t="shared" si="50"/>
        <v>72.685915858831621</v>
      </c>
      <c r="K98" s="31">
        <f t="shared" si="51"/>
        <v>55.205780238263706</v>
      </c>
      <c r="L98" s="31">
        <f t="shared" si="52"/>
        <v>38.037091607489209</v>
      </c>
      <c r="M98" s="31">
        <f t="shared" si="53"/>
        <v>21.574444438095536</v>
      </c>
      <c r="N98" s="59">
        <f t="shared" si="54"/>
        <v>-377.35802283237501</v>
      </c>
      <c r="O98" s="82">
        <f t="shared" si="42"/>
        <v>-65.619784995917428</v>
      </c>
      <c r="P98" s="31">
        <f>Taulukko5[[#This Row],[Tasaus 2023, €/asukas]]*Taulukko5[[#This Row],[Asukasluku 31.12.2022]]</f>
        <v>844970.22413110954</v>
      </c>
      <c r="Q98" s="31">
        <f>Taulukko5[[#This Row],[Tasaus 2024, €/asukas]]*Taulukko5[[#This Row],[Asukasluku 31.12.2022]]</f>
        <v>672344.7216941925</v>
      </c>
      <c r="R98" s="31">
        <f>Taulukko5[[#This Row],[Tasaus 2025, €/asukas]]*Taulukko5[[#This Row],[Asukasluku 31.12.2022]]</f>
        <v>510653.46720393928</v>
      </c>
      <c r="S98" s="31">
        <f>Taulukko5[[#This Row],[Tasaus 2026, €/asukas]]*Taulukko5[[#This Row],[Asukasluku 31.12.2022]]</f>
        <v>351843.09736927517</v>
      </c>
      <c r="T98" s="31">
        <f>Taulukko5[[#This Row],[Tasaus 2027, €/asukas]]*Taulukko5[[#This Row],[Asukasluku 31.12.2022]]</f>
        <v>199563.6110523837</v>
      </c>
      <c r="U98" s="62">
        <f t="shared" si="55"/>
        <v>4.1539029044853493</v>
      </c>
      <c r="V98" s="31">
        <f t="shared" si="56"/>
        <v>-14.508313575181361</v>
      </c>
      <c r="W98" s="31">
        <f t="shared" si="57"/>
        <v>-31.988449195749276</v>
      </c>
      <c r="X98" s="31">
        <f t="shared" si="58"/>
        <v>-49.157137826523773</v>
      </c>
      <c r="Y98" s="94">
        <f t="shared" si="59"/>
        <v>-65.619784995917442</v>
      </c>
      <c r="Z98" s="105">
        <v>21.75</v>
      </c>
      <c r="AA98" s="33">
        <f t="shared" si="61"/>
        <v>9.11</v>
      </c>
      <c r="AB98" s="32">
        <f t="shared" si="43"/>
        <v>-12.64</v>
      </c>
      <c r="AC98" s="31">
        <v>163.42717213544373</v>
      </c>
      <c r="AD98" s="15">
        <f t="shared" si="44"/>
        <v>-2.5417455678929047E-2</v>
      </c>
      <c r="AE98" s="15">
        <f t="shared" si="45"/>
        <v>8.8775406106625224E-2</v>
      </c>
      <c r="AF98" s="15">
        <f t="shared" si="46"/>
        <v>0.19573519371208462</v>
      </c>
      <c r="AG98" s="15">
        <f t="shared" si="47"/>
        <v>0.30078925789515437</v>
      </c>
      <c r="AH98" s="106">
        <f t="shared" si="48"/>
        <v>0.4015231013208358</v>
      </c>
    </row>
    <row r="99" spans="1:34" ht="15.75" x14ac:dyDescent="0.25">
      <c r="A99" s="24">
        <v>250</v>
      </c>
      <c r="B99" s="25" t="s">
        <v>92</v>
      </c>
      <c r="C99" s="24">
        <v>6</v>
      </c>
      <c r="D99" s="24">
        <v>26</v>
      </c>
      <c r="E99" s="30">
        <f>'Tasapainon muutos, pl. tasaus'!D92</f>
        <v>1771</v>
      </c>
      <c r="F99" s="62">
        <v>-58.215065678723583</v>
      </c>
      <c r="G99" s="31">
        <v>-46.796947990900158</v>
      </c>
      <c r="H99" s="59">
        <f t="shared" si="60"/>
        <v>11.418117687823425</v>
      </c>
      <c r="I99" s="62">
        <f t="shared" si="49"/>
        <v>-7.2642147833380761</v>
      </c>
      <c r="J99" s="31">
        <f t="shared" si="50"/>
        <v>0.49168642481863489</v>
      </c>
      <c r="K99" s="31">
        <f t="shared" si="51"/>
        <v>-1.988449195749274</v>
      </c>
      <c r="L99" s="31">
        <f t="shared" si="52"/>
        <v>-4.1571378265237735</v>
      </c>
      <c r="M99" s="31">
        <f t="shared" si="53"/>
        <v>-5.6197849959174446</v>
      </c>
      <c r="N99" s="59">
        <f t="shared" si="54"/>
        <v>-52.4167329868176</v>
      </c>
      <c r="O99" s="82">
        <f t="shared" si="42"/>
        <v>5.7983326919059834</v>
      </c>
      <c r="P99" s="31">
        <f>Taulukko5[[#This Row],[Tasaus 2023, €/asukas]]*Taulukko5[[#This Row],[Asukasluku 31.12.2022]]</f>
        <v>-12864.924381291732</v>
      </c>
      <c r="Q99" s="31">
        <f>Taulukko5[[#This Row],[Tasaus 2024, €/asukas]]*Taulukko5[[#This Row],[Asukasluku 31.12.2022]]</f>
        <v>870.77665835380242</v>
      </c>
      <c r="R99" s="31">
        <f>Taulukko5[[#This Row],[Tasaus 2025, €/asukas]]*Taulukko5[[#This Row],[Asukasluku 31.12.2022]]</f>
        <v>-3521.5435256719643</v>
      </c>
      <c r="S99" s="31">
        <f>Taulukko5[[#This Row],[Tasaus 2026, €/asukas]]*Taulukko5[[#This Row],[Asukasluku 31.12.2022]]</f>
        <v>-7362.2910907736032</v>
      </c>
      <c r="T99" s="31">
        <f>Taulukko5[[#This Row],[Tasaus 2027, €/asukas]]*Taulukko5[[#This Row],[Asukasluku 31.12.2022]]</f>
        <v>-9952.6392277697942</v>
      </c>
      <c r="U99" s="62">
        <f t="shared" si="55"/>
        <v>4.1539029044853493</v>
      </c>
      <c r="V99" s="31">
        <f t="shared" si="56"/>
        <v>11.90980411264206</v>
      </c>
      <c r="W99" s="31">
        <f t="shared" si="57"/>
        <v>9.4296684920741516</v>
      </c>
      <c r="X99" s="31">
        <f t="shared" si="58"/>
        <v>7.2609798612996519</v>
      </c>
      <c r="Y99" s="94">
        <f t="shared" si="59"/>
        <v>5.7983326919059808</v>
      </c>
      <c r="Z99" s="105">
        <v>21.5</v>
      </c>
      <c r="AA99" s="33">
        <f t="shared" si="61"/>
        <v>8.86</v>
      </c>
      <c r="AB99" s="32">
        <f t="shared" si="43"/>
        <v>-12.64</v>
      </c>
      <c r="AC99" s="31">
        <v>138.82300904543524</v>
      </c>
      <c r="AD99" s="15">
        <f t="shared" si="44"/>
        <v>-2.9922294099862239E-2</v>
      </c>
      <c r="AE99" s="15">
        <f t="shared" si="45"/>
        <v>-8.5791283408531455E-2</v>
      </c>
      <c r="AF99" s="15">
        <f t="shared" si="46"/>
        <v>-6.792583273416819E-2</v>
      </c>
      <c r="AG99" s="15">
        <f t="shared" si="47"/>
        <v>-5.2303864548298426E-2</v>
      </c>
      <c r="AH99" s="106">
        <f t="shared" si="48"/>
        <v>-4.1767807309293019E-2</v>
      </c>
    </row>
    <row r="100" spans="1:34" ht="15.75" x14ac:dyDescent="0.25">
      <c r="A100" s="24">
        <v>256</v>
      </c>
      <c r="B100" s="25" t="s">
        <v>93</v>
      </c>
      <c r="C100" s="24">
        <v>13</v>
      </c>
      <c r="D100" s="24">
        <v>26</v>
      </c>
      <c r="E100" s="30">
        <f>'Tasapainon muutos, pl. tasaus'!D93</f>
        <v>1554</v>
      </c>
      <c r="F100" s="62">
        <v>-360.45995610139715</v>
      </c>
      <c r="G100" s="31">
        <v>-65.078161646993749</v>
      </c>
      <c r="H100" s="59">
        <f t="shared" si="60"/>
        <v>295.3817944544034</v>
      </c>
      <c r="I100" s="62">
        <f t="shared" si="49"/>
        <v>-291.22789154991807</v>
      </c>
      <c r="J100" s="31">
        <f t="shared" si="50"/>
        <v>-279.89010802958478</v>
      </c>
      <c r="K100" s="31">
        <f t="shared" si="51"/>
        <v>-267.3702436501527</v>
      </c>
      <c r="L100" s="31">
        <f t="shared" si="52"/>
        <v>-254.53893228092718</v>
      </c>
      <c r="M100" s="31">
        <f t="shared" si="53"/>
        <v>-241.00157945032086</v>
      </c>
      <c r="N100" s="59">
        <f t="shared" si="54"/>
        <v>-306.07974109731458</v>
      </c>
      <c r="O100" s="82">
        <f t="shared" si="42"/>
        <v>54.380215004082572</v>
      </c>
      <c r="P100" s="31">
        <f>Taulukko5[[#This Row],[Tasaus 2023, €/asukas]]*Taulukko5[[#This Row],[Asukasluku 31.12.2022]]</f>
        <v>-452568.1434685727</v>
      </c>
      <c r="Q100" s="31">
        <f>Taulukko5[[#This Row],[Tasaus 2024, €/asukas]]*Taulukko5[[#This Row],[Asukasluku 31.12.2022]]</f>
        <v>-434949.22787797474</v>
      </c>
      <c r="R100" s="31">
        <f>Taulukko5[[#This Row],[Tasaus 2025, €/asukas]]*Taulukko5[[#This Row],[Asukasluku 31.12.2022]]</f>
        <v>-415493.3586323373</v>
      </c>
      <c r="S100" s="31">
        <f>Taulukko5[[#This Row],[Tasaus 2026, €/asukas]]*Taulukko5[[#This Row],[Asukasluku 31.12.2022]]</f>
        <v>-395553.50076456083</v>
      </c>
      <c r="T100" s="31">
        <f>Taulukko5[[#This Row],[Tasaus 2027, €/asukas]]*Taulukko5[[#This Row],[Asukasluku 31.12.2022]]</f>
        <v>-374516.45446579863</v>
      </c>
      <c r="U100" s="62">
        <f t="shared" si="55"/>
        <v>4.1539029044853351</v>
      </c>
      <c r="V100" s="31">
        <f t="shared" si="56"/>
        <v>15.491686424818624</v>
      </c>
      <c r="W100" s="31">
        <f t="shared" si="57"/>
        <v>28.011550804250703</v>
      </c>
      <c r="X100" s="31">
        <f t="shared" si="58"/>
        <v>40.84286217347622</v>
      </c>
      <c r="Y100" s="94">
        <f t="shared" si="59"/>
        <v>54.380215004082544</v>
      </c>
      <c r="Z100" s="105">
        <v>21.5</v>
      </c>
      <c r="AA100" s="33">
        <f t="shared" si="61"/>
        <v>8.86</v>
      </c>
      <c r="AB100" s="32">
        <f t="shared" si="43"/>
        <v>-12.64</v>
      </c>
      <c r="AC100" s="31">
        <v>123.26520331300915</v>
      </c>
      <c r="AD100" s="15">
        <f t="shared" si="44"/>
        <v>-3.3698909285350125E-2</v>
      </c>
      <c r="AE100" s="15">
        <f t="shared" si="45"/>
        <v>-0.12567769336720563</v>
      </c>
      <c r="AF100" s="15">
        <f t="shared" si="46"/>
        <v>-0.22724621427119671</v>
      </c>
      <c r="AG100" s="15">
        <f t="shared" si="47"/>
        <v>-0.33134137676926828</v>
      </c>
      <c r="AH100" s="106">
        <f t="shared" si="48"/>
        <v>-0.44116436384722507</v>
      </c>
    </row>
    <row r="101" spans="1:34" ht="15.75" x14ac:dyDescent="0.25">
      <c r="A101" s="24">
        <v>257</v>
      </c>
      <c r="B101" s="25" t="s">
        <v>94</v>
      </c>
      <c r="C101" s="24">
        <v>33</v>
      </c>
      <c r="D101" s="24">
        <v>22</v>
      </c>
      <c r="E101" s="30">
        <f>'Tasapainon muutos, pl. tasaus'!D94</f>
        <v>40722</v>
      </c>
      <c r="F101" s="62">
        <v>482.22966803024264</v>
      </c>
      <c r="G101" s="31">
        <v>368.30971922684893</v>
      </c>
      <c r="H101" s="59">
        <f t="shared" si="60"/>
        <v>-113.91994880339371</v>
      </c>
      <c r="I101" s="62">
        <f t="shared" si="49"/>
        <v>118.07385170787906</v>
      </c>
      <c r="J101" s="31">
        <f t="shared" si="50"/>
        <v>99.411635228212347</v>
      </c>
      <c r="K101" s="31">
        <f t="shared" si="51"/>
        <v>81.93149960764444</v>
      </c>
      <c r="L101" s="31">
        <f t="shared" si="52"/>
        <v>64.762810976869929</v>
      </c>
      <c r="M101" s="31">
        <f t="shared" si="53"/>
        <v>48.300163807476267</v>
      </c>
      <c r="N101" s="59">
        <f t="shared" si="54"/>
        <v>416.60988303432521</v>
      </c>
      <c r="O101" s="82">
        <f t="shared" si="42"/>
        <v>-65.619784995917428</v>
      </c>
      <c r="P101" s="31">
        <f>Taulukko5[[#This Row],[Tasaus 2023, €/asukas]]*Taulukko5[[#This Row],[Asukasluku 31.12.2022]]</f>
        <v>4808203.389248251</v>
      </c>
      <c r="Q101" s="31">
        <f>Taulukko5[[#This Row],[Tasaus 2024, €/asukas]]*Taulukko5[[#This Row],[Asukasluku 31.12.2022]]</f>
        <v>4048240.6097632633</v>
      </c>
      <c r="R101" s="31">
        <f>Taulukko5[[#This Row],[Tasaus 2025, €/asukas]]*Taulukko5[[#This Row],[Asukasluku 31.12.2022]]</f>
        <v>3336414.5270224968</v>
      </c>
      <c r="S101" s="31">
        <f>Taulukko5[[#This Row],[Tasaus 2026, €/asukas]]*Taulukko5[[#This Row],[Asukasluku 31.12.2022]]</f>
        <v>2637271.1886000973</v>
      </c>
      <c r="T101" s="31">
        <f>Taulukko5[[#This Row],[Tasaus 2027, €/asukas]]*Taulukko5[[#This Row],[Asukasluku 31.12.2022]]</f>
        <v>1966879.2705680486</v>
      </c>
      <c r="U101" s="62">
        <f t="shared" si="55"/>
        <v>4.1539029044853493</v>
      </c>
      <c r="V101" s="31">
        <f t="shared" si="56"/>
        <v>-14.508313575181361</v>
      </c>
      <c r="W101" s="31">
        <f t="shared" si="57"/>
        <v>-31.988449195749268</v>
      </c>
      <c r="X101" s="31">
        <f t="shared" si="58"/>
        <v>-49.15713782652378</v>
      </c>
      <c r="Y101" s="94">
        <f t="shared" si="59"/>
        <v>-65.619784995917442</v>
      </c>
      <c r="Z101" s="105">
        <v>19.75</v>
      </c>
      <c r="AA101" s="33">
        <f t="shared" si="61"/>
        <v>7.1099999999999994</v>
      </c>
      <c r="AB101" s="32">
        <f t="shared" si="43"/>
        <v>-12.64</v>
      </c>
      <c r="AC101" s="31">
        <v>252.44402268306641</v>
      </c>
      <c r="AD101" s="15">
        <f t="shared" si="44"/>
        <v>-1.6454748503593655E-2</v>
      </c>
      <c r="AE101" s="15">
        <f t="shared" si="45"/>
        <v>5.7471408595781967E-2</v>
      </c>
      <c r="AF101" s="15">
        <f t="shared" si="46"/>
        <v>0.12671501925759404</v>
      </c>
      <c r="AG101" s="15">
        <f t="shared" si="47"/>
        <v>0.19472490298666584</v>
      </c>
      <c r="AH101" s="106">
        <f t="shared" si="48"/>
        <v>0.25993796287385468</v>
      </c>
    </row>
    <row r="102" spans="1:34" ht="15.75" x14ac:dyDescent="0.25">
      <c r="A102" s="24">
        <v>260</v>
      </c>
      <c r="B102" s="25" t="s">
        <v>95</v>
      </c>
      <c r="C102" s="24">
        <v>12</v>
      </c>
      <c r="D102" s="24">
        <v>23</v>
      </c>
      <c r="E102" s="30">
        <f>'Tasapainon muutos, pl. tasaus'!D95</f>
        <v>9727</v>
      </c>
      <c r="F102" s="62">
        <v>130.65838825234354</v>
      </c>
      <c r="G102" s="31">
        <v>-53.556416622236547</v>
      </c>
      <c r="H102" s="59">
        <f t="shared" si="60"/>
        <v>-184.2148048745801</v>
      </c>
      <c r="I102" s="62">
        <f t="shared" si="49"/>
        <v>188.36870777906546</v>
      </c>
      <c r="J102" s="31">
        <f t="shared" si="50"/>
        <v>169.70649129939872</v>
      </c>
      <c r="K102" s="31">
        <f t="shared" si="51"/>
        <v>152.22635567883083</v>
      </c>
      <c r="L102" s="31">
        <f t="shared" si="52"/>
        <v>135.05766704805632</v>
      </c>
      <c r="M102" s="31">
        <f t="shared" si="53"/>
        <v>118.59501987866265</v>
      </c>
      <c r="N102" s="59">
        <f t="shared" si="54"/>
        <v>65.038603256426114</v>
      </c>
      <c r="O102" s="82">
        <f t="shared" si="42"/>
        <v>-65.619784995917428</v>
      </c>
      <c r="P102" s="31">
        <f>Taulukko5[[#This Row],[Tasaus 2023, €/asukas]]*Taulukko5[[#This Row],[Asukasluku 31.12.2022]]</f>
        <v>1832262.4205669698</v>
      </c>
      <c r="Q102" s="31">
        <f>Taulukko5[[#This Row],[Tasaus 2024, €/asukas]]*Taulukko5[[#This Row],[Asukasluku 31.12.2022]]</f>
        <v>1650735.0408692514</v>
      </c>
      <c r="R102" s="31">
        <f>Taulukko5[[#This Row],[Tasaus 2025, €/asukas]]*Taulukko5[[#This Row],[Asukasluku 31.12.2022]]</f>
        <v>1480705.7616879875</v>
      </c>
      <c r="S102" s="31">
        <f>Taulukko5[[#This Row],[Tasaus 2026, €/asukas]]*Taulukko5[[#This Row],[Asukasluku 31.12.2022]]</f>
        <v>1313705.9273764438</v>
      </c>
      <c r="T102" s="31">
        <f>Taulukko5[[#This Row],[Tasaus 2027, €/asukas]]*Taulukko5[[#This Row],[Asukasluku 31.12.2022]]</f>
        <v>1153573.7583597517</v>
      </c>
      <c r="U102" s="62">
        <f t="shared" si="55"/>
        <v>4.1539029044853635</v>
      </c>
      <c r="V102" s="31">
        <f t="shared" si="56"/>
        <v>-14.508313575181376</v>
      </c>
      <c r="W102" s="31">
        <f t="shared" si="57"/>
        <v>-31.988449195749268</v>
      </c>
      <c r="X102" s="31">
        <f t="shared" si="58"/>
        <v>-49.15713782652378</v>
      </c>
      <c r="Y102" s="94">
        <f t="shared" si="59"/>
        <v>-65.619784995917442</v>
      </c>
      <c r="Z102" s="105">
        <v>20.75</v>
      </c>
      <c r="AA102" s="33">
        <f t="shared" si="61"/>
        <v>8.11</v>
      </c>
      <c r="AB102" s="32">
        <f t="shared" si="43"/>
        <v>-12.64</v>
      </c>
      <c r="AC102" s="31">
        <v>141.39461960562795</v>
      </c>
      <c r="AD102" s="15">
        <f t="shared" si="44"/>
        <v>-2.9378083240163298E-2</v>
      </c>
      <c r="AE102" s="15">
        <f t="shared" si="45"/>
        <v>0.1026086679652123</v>
      </c>
      <c r="AF102" s="15">
        <f t="shared" si="46"/>
        <v>0.22623526471495262</v>
      </c>
      <c r="AG102" s="15">
        <f t="shared" si="47"/>
        <v>0.34765918224916087</v>
      </c>
      <c r="AH102" s="106">
        <f t="shared" si="48"/>
        <v>0.46408968869495487</v>
      </c>
    </row>
    <row r="103" spans="1:34" ht="15.75" x14ac:dyDescent="0.25">
      <c r="A103" s="24">
        <v>261</v>
      </c>
      <c r="B103" s="25" t="s">
        <v>96</v>
      </c>
      <c r="C103" s="24">
        <v>19</v>
      </c>
      <c r="D103" s="24">
        <v>24</v>
      </c>
      <c r="E103" s="30">
        <f>'Tasapainon muutos, pl. tasaus'!D96</f>
        <v>6637</v>
      </c>
      <c r="F103" s="62">
        <v>1574.0827954193983</v>
      </c>
      <c r="G103" s="31">
        <v>1281.7492815712633</v>
      </c>
      <c r="H103" s="59">
        <f t="shared" si="60"/>
        <v>-292.333513848135</v>
      </c>
      <c r="I103" s="62">
        <f t="shared" si="49"/>
        <v>296.48741675262033</v>
      </c>
      <c r="J103" s="31">
        <f t="shared" si="50"/>
        <v>277.82520027295362</v>
      </c>
      <c r="K103" s="31">
        <f t="shared" si="51"/>
        <v>260.3450646523857</v>
      </c>
      <c r="L103" s="31">
        <f t="shared" si="52"/>
        <v>243.17637602161122</v>
      </c>
      <c r="M103" s="31">
        <f t="shared" si="53"/>
        <v>226.71372885221754</v>
      </c>
      <c r="N103" s="59">
        <f t="shared" si="54"/>
        <v>1508.4630104234809</v>
      </c>
      <c r="O103" s="82">
        <f t="shared" si="42"/>
        <v>-65.619784995917371</v>
      </c>
      <c r="P103" s="31">
        <f>Taulukko5[[#This Row],[Tasaus 2023, €/asukas]]*Taulukko5[[#This Row],[Asukasluku 31.12.2022]]</f>
        <v>1967786.9849871411</v>
      </c>
      <c r="Q103" s="31">
        <f>Taulukko5[[#This Row],[Tasaus 2024, €/asukas]]*Taulukko5[[#This Row],[Asukasluku 31.12.2022]]</f>
        <v>1843925.8542115933</v>
      </c>
      <c r="R103" s="31">
        <f>Taulukko5[[#This Row],[Tasaus 2025, €/asukas]]*Taulukko5[[#This Row],[Asukasluku 31.12.2022]]</f>
        <v>1727910.194097884</v>
      </c>
      <c r="S103" s="31">
        <f>Taulukko5[[#This Row],[Tasaus 2026, €/asukas]]*Taulukko5[[#This Row],[Asukasluku 31.12.2022]]</f>
        <v>1613961.6076554337</v>
      </c>
      <c r="T103" s="31">
        <f>Taulukko5[[#This Row],[Tasaus 2027, €/asukas]]*Taulukko5[[#This Row],[Asukasluku 31.12.2022]]</f>
        <v>1504699.0183921678</v>
      </c>
      <c r="U103" s="62">
        <f t="shared" si="55"/>
        <v>4.1539029044853351</v>
      </c>
      <c r="V103" s="31">
        <f t="shared" si="56"/>
        <v>-14.508313575181376</v>
      </c>
      <c r="W103" s="31">
        <f t="shared" si="57"/>
        <v>-31.988449195749297</v>
      </c>
      <c r="X103" s="31">
        <f t="shared" si="58"/>
        <v>-49.15713782652378</v>
      </c>
      <c r="Y103" s="94">
        <f t="shared" si="59"/>
        <v>-65.619784995917456</v>
      </c>
      <c r="Z103" s="105">
        <v>20.25</v>
      </c>
      <c r="AA103" s="33">
        <f t="shared" si="61"/>
        <v>7.6099999999999994</v>
      </c>
      <c r="AB103" s="32">
        <f t="shared" si="43"/>
        <v>-12.64</v>
      </c>
      <c r="AC103" s="31">
        <v>184.10356713571494</v>
      </c>
      <c r="AD103" s="15">
        <f t="shared" si="44"/>
        <v>-2.2562859422616283E-2</v>
      </c>
      <c r="AE103" s="15">
        <f t="shared" si="45"/>
        <v>7.8805173636241038E-2</v>
      </c>
      <c r="AF103" s="15">
        <f t="shared" si="46"/>
        <v>0.17375246820811729</v>
      </c>
      <c r="AG103" s="15">
        <f t="shared" si="47"/>
        <v>0.26700806829172841</v>
      </c>
      <c r="AH103" s="106">
        <f t="shared" si="48"/>
        <v>0.3564286451198676</v>
      </c>
    </row>
    <row r="104" spans="1:34" ht="15.75" x14ac:dyDescent="0.25">
      <c r="A104" s="24">
        <v>263</v>
      </c>
      <c r="B104" s="25" t="s">
        <v>97</v>
      </c>
      <c r="C104" s="24">
        <v>11</v>
      </c>
      <c r="D104" s="24">
        <v>24</v>
      </c>
      <c r="E104" s="30">
        <f>'Tasapainon muutos, pl. tasaus'!D97</f>
        <v>7597</v>
      </c>
      <c r="F104" s="62">
        <v>207.59890978963529</v>
      </c>
      <c r="G104" s="31">
        <v>128.82881711306888</v>
      </c>
      <c r="H104" s="59">
        <f t="shared" si="60"/>
        <v>-78.770092676566406</v>
      </c>
      <c r="I104" s="62">
        <f t="shared" si="49"/>
        <v>82.923995581051756</v>
      </c>
      <c r="J104" s="31">
        <f t="shared" si="50"/>
        <v>64.261779101385045</v>
      </c>
      <c r="K104" s="31">
        <f t="shared" si="51"/>
        <v>46.781643480817131</v>
      </c>
      <c r="L104" s="31">
        <f t="shared" si="52"/>
        <v>29.612954850042634</v>
      </c>
      <c r="M104" s="31">
        <f t="shared" si="53"/>
        <v>13.150307680648961</v>
      </c>
      <c r="N104" s="59">
        <f t="shared" si="54"/>
        <v>141.97912479371783</v>
      </c>
      <c r="O104" s="82">
        <f t="shared" si="42"/>
        <v>-65.619784995917456</v>
      </c>
      <c r="P104" s="31">
        <f>Taulukko5[[#This Row],[Tasaus 2023, €/asukas]]*Taulukko5[[#This Row],[Asukasluku 31.12.2022]]</f>
        <v>629973.59442925022</v>
      </c>
      <c r="Q104" s="31">
        <f>Taulukko5[[#This Row],[Tasaus 2024, €/asukas]]*Taulukko5[[#This Row],[Asukasluku 31.12.2022]]</f>
        <v>488196.73583322216</v>
      </c>
      <c r="R104" s="31">
        <f>Taulukko5[[#This Row],[Tasaus 2025, €/asukas]]*Taulukko5[[#This Row],[Asukasluku 31.12.2022]]</f>
        <v>355400.14552376774</v>
      </c>
      <c r="S104" s="31">
        <f>Taulukko5[[#This Row],[Tasaus 2026, €/asukas]]*Taulukko5[[#This Row],[Asukasluku 31.12.2022]]</f>
        <v>224969.61799577388</v>
      </c>
      <c r="T104" s="31">
        <f>Taulukko5[[#This Row],[Tasaus 2027, €/asukas]]*Taulukko5[[#This Row],[Asukasluku 31.12.2022]]</f>
        <v>99902.887449890157</v>
      </c>
      <c r="U104" s="62">
        <f t="shared" si="55"/>
        <v>4.1539029044853493</v>
      </c>
      <c r="V104" s="31">
        <f t="shared" si="56"/>
        <v>-14.508313575181361</v>
      </c>
      <c r="W104" s="31">
        <f t="shared" si="57"/>
        <v>-31.988449195749276</v>
      </c>
      <c r="X104" s="31">
        <f t="shared" si="58"/>
        <v>-49.157137826523773</v>
      </c>
      <c r="Y104" s="94">
        <f t="shared" si="59"/>
        <v>-65.619784995917442</v>
      </c>
      <c r="Z104" s="105">
        <v>21.75</v>
      </c>
      <c r="AA104" s="33">
        <f t="shared" si="61"/>
        <v>9.11</v>
      </c>
      <c r="AB104" s="32">
        <f t="shared" si="43"/>
        <v>-12.64</v>
      </c>
      <c r="AC104" s="31">
        <v>139.41058203794631</v>
      </c>
      <c r="AD104" s="15">
        <f t="shared" si="44"/>
        <v>-2.9796180775966449E-2</v>
      </c>
      <c r="AE104" s="15">
        <f t="shared" si="45"/>
        <v>0.10406895490352611</v>
      </c>
      <c r="AF104" s="15">
        <f t="shared" si="46"/>
        <v>0.22945495763759385</v>
      </c>
      <c r="AG104" s="15">
        <f t="shared" si="47"/>
        <v>0.3526069334761377</v>
      </c>
      <c r="AH104" s="106">
        <f t="shared" si="48"/>
        <v>0.47069443392795191</v>
      </c>
    </row>
    <row r="105" spans="1:34" ht="15.75" x14ac:dyDescent="0.25">
      <c r="A105" s="24">
        <v>265</v>
      </c>
      <c r="B105" s="25" t="s">
        <v>98</v>
      </c>
      <c r="C105" s="24">
        <v>13</v>
      </c>
      <c r="D105" s="24">
        <v>26</v>
      </c>
      <c r="E105" s="30">
        <f>'Tasapainon muutos, pl. tasaus'!D98</f>
        <v>1064</v>
      </c>
      <c r="F105" s="62">
        <v>1019.6249034757484</v>
      </c>
      <c r="G105" s="31">
        <v>845.40964505761553</v>
      </c>
      <c r="H105" s="59">
        <f t="shared" si="60"/>
        <v>-174.21525841813286</v>
      </c>
      <c r="I105" s="62">
        <f t="shared" si="49"/>
        <v>178.3691613226182</v>
      </c>
      <c r="J105" s="31">
        <f t="shared" si="50"/>
        <v>159.70694484295149</v>
      </c>
      <c r="K105" s="31">
        <f t="shared" si="51"/>
        <v>142.22680922238359</v>
      </c>
      <c r="L105" s="31">
        <f t="shared" si="52"/>
        <v>125.05812059160908</v>
      </c>
      <c r="M105" s="31">
        <f t="shared" si="53"/>
        <v>108.59547342221542</v>
      </c>
      <c r="N105" s="59">
        <f t="shared" si="54"/>
        <v>954.00511847983091</v>
      </c>
      <c r="O105" s="82">
        <f t="shared" si="42"/>
        <v>-65.619784995917485</v>
      </c>
      <c r="P105" s="31">
        <f>Taulukko5[[#This Row],[Tasaus 2023, €/asukas]]*Taulukko5[[#This Row],[Asukasluku 31.12.2022]]</f>
        <v>189784.78764726577</v>
      </c>
      <c r="Q105" s="31">
        <f>Taulukko5[[#This Row],[Tasaus 2024, €/asukas]]*Taulukko5[[#This Row],[Asukasluku 31.12.2022]]</f>
        <v>169928.18931290039</v>
      </c>
      <c r="R105" s="31">
        <f>Taulukko5[[#This Row],[Tasaus 2025, €/asukas]]*Taulukko5[[#This Row],[Asukasluku 31.12.2022]]</f>
        <v>151329.32501261614</v>
      </c>
      <c r="S105" s="31">
        <f>Taulukko5[[#This Row],[Tasaus 2026, €/asukas]]*Taulukko5[[#This Row],[Asukasluku 31.12.2022]]</f>
        <v>133061.84030947206</v>
      </c>
      <c r="T105" s="31">
        <f>Taulukko5[[#This Row],[Tasaus 2027, €/asukas]]*Taulukko5[[#This Row],[Asukasluku 31.12.2022]]</f>
        <v>115545.58372123721</v>
      </c>
      <c r="U105" s="62">
        <f t="shared" si="55"/>
        <v>4.1539029044853351</v>
      </c>
      <c r="V105" s="31">
        <f t="shared" si="56"/>
        <v>-14.508313575181376</v>
      </c>
      <c r="W105" s="31">
        <f t="shared" si="57"/>
        <v>-31.988449195749268</v>
      </c>
      <c r="X105" s="31">
        <f t="shared" si="58"/>
        <v>-49.15713782652378</v>
      </c>
      <c r="Y105" s="94">
        <f t="shared" si="59"/>
        <v>-65.619784995917442</v>
      </c>
      <c r="Z105" s="105">
        <v>21.75</v>
      </c>
      <c r="AA105" s="33">
        <f t="shared" si="61"/>
        <v>9.11</v>
      </c>
      <c r="AB105" s="32">
        <f t="shared" si="43"/>
        <v>-12.64</v>
      </c>
      <c r="AC105" s="31">
        <v>126.4165581788954</v>
      </c>
      <c r="AD105" s="15">
        <f t="shared" si="44"/>
        <v>-3.2858851437855455E-2</v>
      </c>
      <c r="AE105" s="15">
        <f t="shared" si="45"/>
        <v>0.11476592769319252</v>
      </c>
      <c r="AF105" s="15">
        <f t="shared" si="46"/>
        <v>0.25304002621619842</v>
      </c>
      <c r="AG105" s="15">
        <f t="shared" si="47"/>
        <v>0.3888504681242802</v>
      </c>
      <c r="AH105" s="106">
        <f t="shared" si="48"/>
        <v>0.5190758706075288</v>
      </c>
    </row>
    <row r="106" spans="1:34" ht="15.75" x14ac:dyDescent="0.25">
      <c r="A106" s="24">
        <v>271</v>
      </c>
      <c r="B106" s="25" t="s">
        <v>99</v>
      </c>
      <c r="C106" s="24">
        <v>4</v>
      </c>
      <c r="D106" s="24">
        <v>24</v>
      </c>
      <c r="E106" s="30">
        <f>'Tasapainon muutos, pl. tasaus'!D99</f>
        <v>6903</v>
      </c>
      <c r="F106" s="62">
        <v>112.64275200626466</v>
      </c>
      <c r="G106" s="31">
        <v>182.54878372195896</v>
      </c>
      <c r="H106" s="59">
        <f t="shared" si="60"/>
        <v>69.906031715694297</v>
      </c>
      <c r="I106" s="62">
        <f t="shared" si="49"/>
        <v>-65.752128811208948</v>
      </c>
      <c r="J106" s="31">
        <f t="shared" si="50"/>
        <v>-54.414345290875666</v>
      </c>
      <c r="K106" s="31">
        <f t="shared" si="51"/>
        <v>-41.894480911443573</v>
      </c>
      <c r="L106" s="31">
        <f t="shared" si="52"/>
        <v>-29.06316954221807</v>
      </c>
      <c r="M106" s="31">
        <f t="shared" si="53"/>
        <v>-15.525816711611743</v>
      </c>
      <c r="N106" s="59">
        <f t="shared" si="54"/>
        <v>167.0229670103472</v>
      </c>
      <c r="O106" s="82">
        <f t="shared" si="42"/>
        <v>54.380215004082544</v>
      </c>
      <c r="P106" s="31">
        <f>Taulukko5[[#This Row],[Tasaus 2023, €/asukas]]*Taulukko5[[#This Row],[Asukasluku 31.12.2022]]</f>
        <v>-453886.94518377539</v>
      </c>
      <c r="Q106" s="31">
        <f>Taulukko5[[#This Row],[Tasaus 2024, €/asukas]]*Taulukko5[[#This Row],[Asukasluku 31.12.2022]]</f>
        <v>-375622.2255429147</v>
      </c>
      <c r="R106" s="31">
        <f>Taulukko5[[#This Row],[Tasaus 2025, €/asukas]]*Taulukko5[[#This Row],[Asukasluku 31.12.2022]]</f>
        <v>-289197.601731695</v>
      </c>
      <c r="S106" s="31">
        <f>Taulukko5[[#This Row],[Tasaus 2026, €/asukas]]*Taulukko5[[#This Row],[Asukasluku 31.12.2022]]</f>
        <v>-200623.05934993134</v>
      </c>
      <c r="T106" s="31">
        <f>Taulukko5[[#This Row],[Tasaus 2027, €/asukas]]*Taulukko5[[#This Row],[Asukasluku 31.12.2022]]</f>
        <v>-107174.71276025586</v>
      </c>
      <c r="U106" s="62">
        <f t="shared" si="55"/>
        <v>4.1539029044853493</v>
      </c>
      <c r="V106" s="31">
        <f t="shared" si="56"/>
        <v>15.491686424818631</v>
      </c>
      <c r="W106" s="31">
        <f t="shared" si="57"/>
        <v>28.011550804250724</v>
      </c>
      <c r="X106" s="31">
        <f t="shared" si="58"/>
        <v>40.842862173476227</v>
      </c>
      <c r="Y106" s="94">
        <f t="shared" si="59"/>
        <v>54.380215004082558</v>
      </c>
      <c r="Z106" s="105">
        <v>21.75</v>
      </c>
      <c r="AA106" s="33">
        <f t="shared" si="61"/>
        <v>9.11</v>
      </c>
      <c r="AB106" s="32">
        <f t="shared" si="43"/>
        <v>-12.64</v>
      </c>
      <c r="AC106" s="31">
        <v>163.0732214404417</v>
      </c>
      <c r="AD106" s="15">
        <f t="shared" si="44"/>
        <v>-2.5472624308231107E-2</v>
      </c>
      <c r="AE106" s="15">
        <f t="shared" si="45"/>
        <v>-9.4998346681196652E-2</v>
      </c>
      <c r="AF106" s="15">
        <f t="shared" si="46"/>
        <v>-0.17177284263364614</v>
      </c>
      <c r="AG106" s="15">
        <f t="shared" si="47"/>
        <v>-0.25045719838430391</v>
      </c>
      <c r="AH106" s="106">
        <f t="shared" si="48"/>
        <v>-0.33347115193860039</v>
      </c>
    </row>
    <row r="107" spans="1:34" ht="15.75" x14ac:dyDescent="0.25">
      <c r="A107" s="24">
        <v>272</v>
      </c>
      <c r="B107" s="25" t="s">
        <v>100</v>
      </c>
      <c r="C107" s="24">
        <v>16</v>
      </c>
      <c r="D107" s="24">
        <v>21</v>
      </c>
      <c r="E107" s="30">
        <f>'Tasapainon muutos, pl. tasaus'!D100</f>
        <v>48006</v>
      </c>
      <c r="F107" s="62">
        <v>118.4680830419004</v>
      </c>
      <c r="G107" s="31">
        <v>227.65939983506777</v>
      </c>
      <c r="H107" s="59">
        <f t="shared" si="60"/>
        <v>109.19131679316737</v>
      </c>
      <c r="I107" s="62">
        <f t="shared" si="49"/>
        <v>-105.03741388868202</v>
      </c>
      <c r="J107" s="31">
        <f t="shared" si="50"/>
        <v>-93.699630368348735</v>
      </c>
      <c r="K107" s="31">
        <f t="shared" si="51"/>
        <v>-81.179765988916643</v>
      </c>
      <c r="L107" s="31">
        <f t="shared" si="52"/>
        <v>-68.348454619691154</v>
      </c>
      <c r="M107" s="31">
        <f t="shared" si="53"/>
        <v>-54.811101789084816</v>
      </c>
      <c r="N107" s="59">
        <f t="shared" si="54"/>
        <v>172.84829804598297</v>
      </c>
      <c r="O107" s="82">
        <f t="shared" si="42"/>
        <v>54.380215004082572</v>
      </c>
      <c r="P107" s="31">
        <f>Taulukko5[[#This Row],[Tasaus 2023, €/asukas]]*Taulukko5[[#This Row],[Asukasluku 31.12.2022]]</f>
        <v>-5042426.0911400691</v>
      </c>
      <c r="Q107" s="31">
        <f>Taulukko5[[#This Row],[Tasaus 2024, €/asukas]]*Taulukko5[[#This Row],[Asukasluku 31.12.2022]]</f>
        <v>-4498144.4554629494</v>
      </c>
      <c r="R107" s="31">
        <f>Taulukko5[[#This Row],[Tasaus 2025, €/asukas]]*Taulukko5[[#This Row],[Asukasluku 31.12.2022]]</f>
        <v>-3897115.8460639324</v>
      </c>
      <c r="S107" s="31">
        <f>Taulukko5[[#This Row],[Tasaus 2026, €/asukas]]*Taulukko5[[#This Row],[Asukasluku 31.12.2022]]</f>
        <v>-3281135.9124728935</v>
      </c>
      <c r="T107" s="31">
        <f>Taulukko5[[#This Row],[Tasaus 2027, €/asukas]]*Taulukko5[[#This Row],[Asukasluku 31.12.2022]]</f>
        <v>-2631261.7524868059</v>
      </c>
      <c r="U107" s="62">
        <f t="shared" si="55"/>
        <v>4.1539029044853493</v>
      </c>
      <c r="V107" s="31">
        <f t="shared" si="56"/>
        <v>15.491686424818639</v>
      </c>
      <c r="W107" s="31">
        <f t="shared" si="57"/>
        <v>28.011550804250732</v>
      </c>
      <c r="X107" s="31">
        <f t="shared" si="58"/>
        <v>40.84286217347622</v>
      </c>
      <c r="Y107" s="94">
        <f t="shared" si="59"/>
        <v>54.380215004082558</v>
      </c>
      <c r="Z107" s="105">
        <v>21.5</v>
      </c>
      <c r="AA107" s="33">
        <f t="shared" si="61"/>
        <v>8.86</v>
      </c>
      <c r="AB107" s="32">
        <f t="shared" si="43"/>
        <v>-12.64</v>
      </c>
      <c r="AC107" s="31">
        <v>177.69335143659009</v>
      </c>
      <c r="AD107" s="15">
        <f t="shared" si="44"/>
        <v>-2.3376805439834763E-2</v>
      </c>
      <c r="AE107" s="15">
        <f t="shared" si="45"/>
        <v>-8.7182138777695636E-2</v>
      </c>
      <c r="AF107" s="15">
        <f t="shared" si="46"/>
        <v>-0.15763983614348487</v>
      </c>
      <c r="AG107" s="15">
        <f t="shared" si="47"/>
        <v>-0.22985025519117974</v>
      </c>
      <c r="AH107" s="106">
        <f t="shared" si="48"/>
        <v>-0.30603404440535947</v>
      </c>
    </row>
    <row r="108" spans="1:34" ht="15.75" x14ac:dyDescent="0.25">
      <c r="A108" s="24">
        <v>273</v>
      </c>
      <c r="B108" s="25" t="s">
        <v>101</v>
      </c>
      <c r="C108" s="24">
        <v>19</v>
      </c>
      <c r="D108" s="24">
        <v>25</v>
      </c>
      <c r="E108" s="30">
        <f>'Tasapainon muutos, pl. tasaus'!D101</f>
        <v>3999</v>
      </c>
      <c r="F108" s="62">
        <v>497.03032824911122</v>
      </c>
      <c r="G108" s="31">
        <v>244.15746228875992</v>
      </c>
      <c r="H108" s="59">
        <f t="shared" si="60"/>
        <v>-252.87286596035131</v>
      </c>
      <c r="I108" s="62">
        <f t="shared" si="49"/>
        <v>257.02676886483664</v>
      </c>
      <c r="J108" s="31">
        <f t="shared" si="50"/>
        <v>238.36455238516993</v>
      </c>
      <c r="K108" s="31">
        <f t="shared" si="51"/>
        <v>220.88441676460204</v>
      </c>
      <c r="L108" s="31">
        <f t="shared" si="52"/>
        <v>203.71572813382753</v>
      </c>
      <c r="M108" s="31">
        <f t="shared" si="53"/>
        <v>187.25308096443385</v>
      </c>
      <c r="N108" s="59">
        <f t="shared" si="54"/>
        <v>431.41054325319374</v>
      </c>
      <c r="O108" s="82">
        <f t="shared" si="42"/>
        <v>-65.619784995917485</v>
      </c>
      <c r="P108" s="31">
        <f>Taulukko5[[#This Row],[Tasaus 2023, €/asukas]]*Taulukko5[[#This Row],[Asukasluku 31.12.2022]]</f>
        <v>1027850.0486904817</v>
      </c>
      <c r="Q108" s="31">
        <f>Taulukko5[[#This Row],[Tasaus 2024, €/asukas]]*Taulukko5[[#This Row],[Asukasluku 31.12.2022]]</f>
        <v>953219.84498829453</v>
      </c>
      <c r="R108" s="31">
        <f>Taulukko5[[#This Row],[Tasaus 2025, €/asukas]]*Taulukko5[[#This Row],[Asukasluku 31.12.2022]]</f>
        <v>883316.78264164354</v>
      </c>
      <c r="S108" s="31">
        <f>Taulukko5[[#This Row],[Tasaus 2026, €/asukas]]*Taulukko5[[#This Row],[Asukasluku 31.12.2022]]</f>
        <v>814659.19680717622</v>
      </c>
      <c r="T108" s="31">
        <f>Taulukko5[[#This Row],[Tasaus 2027, €/asukas]]*Taulukko5[[#This Row],[Asukasluku 31.12.2022]]</f>
        <v>748825.07077677094</v>
      </c>
      <c r="U108" s="62">
        <f t="shared" si="55"/>
        <v>4.1539029044853351</v>
      </c>
      <c r="V108" s="31">
        <f t="shared" si="56"/>
        <v>-14.508313575181376</v>
      </c>
      <c r="W108" s="31">
        <f t="shared" si="57"/>
        <v>-31.988449195749268</v>
      </c>
      <c r="X108" s="31">
        <f t="shared" si="58"/>
        <v>-49.15713782652378</v>
      </c>
      <c r="Y108" s="94">
        <f t="shared" si="59"/>
        <v>-65.619784995917456</v>
      </c>
      <c r="Z108" s="105">
        <v>20.5</v>
      </c>
      <c r="AA108" s="33">
        <f t="shared" si="61"/>
        <v>7.8599999999999994</v>
      </c>
      <c r="AB108" s="32">
        <f t="shared" si="43"/>
        <v>-12.64</v>
      </c>
      <c r="AC108" s="31">
        <v>165.39377525503133</v>
      </c>
      <c r="AD108" s="15">
        <f t="shared" si="44"/>
        <v>-2.5115231199482353E-2</v>
      </c>
      <c r="AE108" s="15">
        <f t="shared" si="45"/>
        <v>8.7719828347893214E-2</v>
      </c>
      <c r="AF108" s="15">
        <f t="shared" si="46"/>
        <v>0.19340781807794288</v>
      </c>
      <c r="AG108" s="15">
        <f t="shared" si="47"/>
        <v>0.29721274425670025</v>
      </c>
      <c r="AH108" s="106">
        <f t="shared" si="48"/>
        <v>0.39674881896089548</v>
      </c>
    </row>
    <row r="109" spans="1:34" ht="15.75" x14ac:dyDescent="0.25">
      <c r="A109" s="24">
        <v>275</v>
      </c>
      <c r="B109" s="25" t="s">
        <v>102</v>
      </c>
      <c r="C109" s="24">
        <v>13</v>
      </c>
      <c r="D109" s="24">
        <v>25</v>
      </c>
      <c r="E109" s="30">
        <f>'Tasapainon muutos, pl. tasaus'!D102</f>
        <v>2521</v>
      </c>
      <c r="F109" s="62">
        <v>-17.044488235514571</v>
      </c>
      <c r="G109" s="31">
        <v>-124.6524386908508</v>
      </c>
      <c r="H109" s="59">
        <f t="shared" si="60"/>
        <v>-107.60795045533624</v>
      </c>
      <c r="I109" s="62">
        <f t="shared" si="49"/>
        <v>111.76185335982159</v>
      </c>
      <c r="J109" s="31">
        <f t="shared" si="50"/>
        <v>93.099636880154875</v>
      </c>
      <c r="K109" s="31">
        <f t="shared" si="51"/>
        <v>75.619501259586968</v>
      </c>
      <c r="L109" s="31">
        <f t="shared" si="52"/>
        <v>58.450812628812464</v>
      </c>
      <c r="M109" s="31">
        <f t="shared" si="53"/>
        <v>41.988165459418795</v>
      </c>
      <c r="N109" s="59">
        <f t="shared" si="54"/>
        <v>-82.664273231432006</v>
      </c>
      <c r="O109" s="82">
        <f t="shared" si="42"/>
        <v>-65.619784995917428</v>
      </c>
      <c r="P109" s="31">
        <f>Taulukko5[[#This Row],[Tasaus 2023, €/asukas]]*Taulukko5[[#This Row],[Asukasluku 31.12.2022]]</f>
        <v>281751.63232011022</v>
      </c>
      <c r="Q109" s="31">
        <f>Taulukko5[[#This Row],[Tasaus 2024, €/asukas]]*Taulukko5[[#This Row],[Asukasluku 31.12.2022]]</f>
        <v>234704.18457487045</v>
      </c>
      <c r="R109" s="31">
        <f>Taulukko5[[#This Row],[Tasaus 2025, €/asukas]]*Taulukko5[[#This Row],[Asukasluku 31.12.2022]]</f>
        <v>190636.76267541875</v>
      </c>
      <c r="S109" s="31">
        <f>Taulukko5[[#This Row],[Tasaus 2026, €/asukas]]*Taulukko5[[#This Row],[Asukasluku 31.12.2022]]</f>
        <v>147354.49863723622</v>
      </c>
      <c r="T109" s="31">
        <f>Taulukko5[[#This Row],[Tasaus 2027, €/asukas]]*Taulukko5[[#This Row],[Asukasluku 31.12.2022]]</f>
        <v>105852.16512319478</v>
      </c>
      <c r="U109" s="62">
        <f t="shared" si="55"/>
        <v>4.1539029044853493</v>
      </c>
      <c r="V109" s="31">
        <f t="shared" si="56"/>
        <v>-14.508313575181361</v>
      </c>
      <c r="W109" s="31">
        <f t="shared" si="57"/>
        <v>-31.988449195749268</v>
      </c>
      <c r="X109" s="31">
        <f t="shared" si="58"/>
        <v>-49.157137826523773</v>
      </c>
      <c r="Y109" s="94">
        <f t="shared" si="59"/>
        <v>-65.619784995917442</v>
      </c>
      <c r="Z109" s="105">
        <v>22</v>
      </c>
      <c r="AA109" s="33">
        <f t="shared" si="61"/>
        <v>9.36</v>
      </c>
      <c r="AB109" s="32">
        <f t="shared" si="43"/>
        <v>-12.64</v>
      </c>
      <c r="AC109" s="31">
        <v>142.96064427497046</v>
      </c>
      <c r="AD109" s="15">
        <f t="shared" si="44"/>
        <v>-2.9056268776291562E-2</v>
      </c>
      <c r="AE109" s="15">
        <f t="shared" si="45"/>
        <v>0.10148466837681618</v>
      </c>
      <c r="AF109" s="15">
        <f t="shared" si="46"/>
        <v>0.22375703018113638</v>
      </c>
      <c r="AG109" s="15">
        <f t="shared" si="47"/>
        <v>0.34385084143839578</v>
      </c>
      <c r="AH109" s="106">
        <f t="shared" si="48"/>
        <v>0.45900594061190969</v>
      </c>
    </row>
    <row r="110" spans="1:34" ht="15.75" x14ac:dyDescent="0.25">
      <c r="A110" s="24">
        <v>276</v>
      </c>
      <c r="B110" s="25" t="s">
        <v>103</v>
      </c>
      <c r="C110" s="24">
        <v>12</v>
      </c>
      <c r="D110" s="24">
        <v>23</v>
      </c>
      <c r="E110" s="30">
        <f>'Tasapainon muutos, pl. tasaus'!D103</f>
        <v>15157</v>
      </c>
      <c r="F110" s="62">
        <v>-41.309099056736542</v>
      </c>
      <c r="G110" s="31">
        <v>-40.521579808814906</v>
      </c>
      <c r="H110" s="59">
        <f t="shared" si="60"/>
        <v>0.78751924792163663</v>
      </c>
      <c r="I110" s="62">
        <f t="shared" si="49"/>
        <v>3.3663836565637126</v>
      </c>
      <c r="J110" s="31">
        <f t="shared" si="50"/>
        <v>0.49168642481863489</v>
      </c>
      <c r="K110" s="31">
        <f t="shared" si="51"/>
        <v>-1.988449195749274</v>
      </c>
      <c r="L110" s="31">
        <f t="shared" si="52"/>
        <v>-4.1571378265237735</v>
      </c>
      <c r="M110" s="31">
        <f t="shared" si="53"/>
        <v>-5.6197849959174446</v>
      </c>
      <c r="N110" s="59">
        <f t="shared" si="54"/>
        <v>-46.141364804732348</v>
      </c>
      <c r="O110" s="82">
        <f t="shared" si="42"/>
        <v>-4.8322657479958053</v>
      </c>
      <c r="P110" s="31">
        <f>Taulukko5[[#This Row],[Tasaus 2023, €/asukas]]*Taulukko5[[#This Row],[Asukasluku 31.12.2022]]</f>
        <v>51024.277082536195</v>
      </c>
      <c r="Q110" s="31">
        <f>Taulukko5[[#This Row],[Tasaus 2024, €/asukas]]*Taulukko5[[#This Row],[Asukasluku 31.12.2022]]</f>
        <v>7452.4911409760489</v>
      </c>
      <c r="R110" s="31">
        <f>Taulukko5[[#This Row],[Tasaus 2025, €/asukas]]*Taulukko5[[#This Row],[Asukasluku 31.12.2022]]</f>
        <v>-30138.924459971746</v>
      </c>
      <c r="S110" s="31">
        <f>Taulukko5[[#This Row],[Tasaus 2026, €/asukas]]*Taulukko5[[#This Row],[Asukasluku 31.12.2022]]</f>
        <v>-63009.738036620838</v>
      </c>
      <c r="T110" s="31">
        <f>Taulukko5[[#This Row],[Tasaus 2027, €/asukas]]*Taulukko5[[#This Row],[Asukasluku 31.12.2022]]</f>
        <v>-85179.08118312071</v>
      </c>
      <c r="U110" s="62">
        <f t="shared" si="55"/>
        <v>4.1539029044853493</v>
      </c>
      <c r="V110" s="31">
        <f t="shared" si="56"/>
        <v>1.2792056727402716</v>
      </c>
      <c r="W110" s="31">
        <f t="shared" si="57"/>
        <v>-1.2009299478276374</v>
      </c>
      <c r="X110" s="31">
        <f t="shared" si="58"/>
        <v>-3.3696185786021369</v>
      </c>
      <c r="Y110" s="94">
        <f t="shared" si="59"/>
        <v>-4.832265747995808</v>
      </c>
      <c r="Z110" s="105">
        <v>20.5</v>
      </c>
      <c r="AA110" s="33">
        <f t="shared" si="61"/>
        <v>7.8599999999999994</v>
      </c>
      <c r="AB110" s="32">
        <f t="shared" si="43"/>
        <v>-12.64</v>
      </c>
      <c r="AC110" s="31">
        <v>178.44009899577807</v>
      </c>
      <c r="AD110" s="15">
        <f t="shared" si="44"/>
        <v>-2.3278976686645032E-2</v>
      </c>
      <c r="AE110" s="15">
        <f t="shared" si="45"/>
        <v>-7.1688240476180075E-3</v>
      </c>
      <c r="AF110" s="15">
        <f t="shared" si="46"/>
        <v>6.7301573726208904E-3</v>
      </c>
      <c r="AG110" s="15">
        <f t="shared" si="47"/>
        <v>1.8883752012947844E-2</v>
      </c>
      <c r="AH110" s="106">
        <f t="shared" si="48"/>
        <v>2.7080604500842272E-2</v>
      </c>
    </row>
    <row r="111" spans="1:34" ht="15.75" x14ac:dyDescent="0.25">
      <c r="A111" s="24">
        <v>280</v>
      </c>
      <c r="B111" s="25" t="s">
        <v>104</v>
      </c>
      <c r="C111" s="24">
        <v>15</v>
      </c>
      <c r="D111" s="24">
        <v>25</v>
      </c>
      <c r="E111" s="30">
        <f>'Tasapainon muutos, pl. tasaus'!D104</f>
        <v>2024</v>
      </c>
      <c r="F111" s="62">
        <v>15.354246865798768</v>
      </c>
      <c r="G111" s="31">
        <v>-144.07230317443398</v>
      </c>
      <c r="H111" s="59">
        <f t="shared" si="60"/>
        <v>-159.42655004023274</v>
      </c>
      <c r="I111" s="62">
        <f t="shared" si="49"/>
        <v>163.5804529447181</v>
      </c>
      <c r="J111" s="31">
        <f t="shared" si="50"/>
        <v>144.91823646505136</v>
      </c>
      <c r="K111" s="31">
        <f t="shared" si="51"/>
        <v>127.43810084448347</v>
      </c>
      <c r="L111" s="31">
        <f t="shared" si="52"/>
        <v>110.26941221370896</v>
      </c>
      <c r="M111" s="31">
        <f t="shared" si="53"/>
        <v>93.806765044315298</v>
      </c>
      <c r="N111" s="59">
        <f t="shared" si="54"/>
        <v>-50.265538130118685</v>
      </c>
      <c r="O111" s="82">
        <f t="shared" si="42"/>
        <v>-65.619784995917456</v>
      </c>
      <c r="P111" s="31">
        <f>Taulukko5[[#This Row],[Tasaus 2023, €/asukas]]*Taulukko5[[#This Row],[Asukasluku 31.12.2022]]</f>
        <v>331086.83676010947</v>
      </c>
      <c r="Q111" s="31">
        <f>Taulukko5[[#This Row],[Tasaus 2024, €/asukas]]*Taulukko5[[#This Row],[Asukasluku 31.12.2022]]</f>
        <v>293314.51060526399</v>
      </c>
      <c r="R111" s="31">
        <f>Taulukko5[[#This Row],[Tasaus 2025, €/asukas]]*Taulukko5[[#This Row],[Asukasluku 31.12.2022]]</f>
        <v>257934.71610923455</v>
      </c>
      <c r="S111" s="31">
        <f>Taulukko5[[#This Row],[Tasaus 2026, €/asukas]]*Taulukko5[[#This Row],[Asukasluku 31.12.2022]]</f>
        <v>223185.29032054695</v>
      </c>
      <c r="T111" s="31">
        <f>Taulukko5[[#This Row],[Tasaus 2027, €/asukas]]*Taulukko5[[#This Row],[Asukasluku 31.12.2022]]</f>
        <v>189864.89244969416</v>
      </c>
      <c r="U111" s="62">
        <f t="shared" si="55"/>
        <v>4.1539029044853635</v>
      </c>
      <c r="V111" s="31">
        <f t="shared" si="56"/>
        <v>-14.508313575181376</v>
      </c>
      <c r="W111" s="31">
        <f t="shared" si="57"/>
        <v>-31.988449195749268</v>
      </c>
      <c r="X111" s="31">
        <f t="shared" si="58"/>
        <v>-49.15713782652378</v>
      </c>
      <c r="Y111" s="94">
        <f t="shared" si="59"/>
        <v>-65.619784995917442</v>
      </c>
      <c r="Z111" s="105">
        <v>22</v>
      </c>
      <c r="AA111" s="33">
        <f t="shared" si="61"/>
        <v>9.36</v>
      </c>
      <c r="AB111" s="32">
        <f t="shared" si="43"/>
        <v>-12.64</v>
      </c>
      <c r="AC111" s="31">
        <v>147.49750363533911</v>
      </c>
      <c r="AD111" s="15">
        <f t="shared" si="44"/>
        <v>-2.8162530226648018E-2</v>
      </c>
      <c r="AE111" s="15">
        <f t="shared" si="45"/>
        <v>9.836311271443994E-2</v>
      </c>
      <c r="AF111" s="15">
        <f t="shared" si="46"/>
        <v>0.21687451249910589</v>
      </c>
      <c r="AG111" s="15">
        <f t="shared" si="47"/>
        <v>0.33327437153143896</v>
      </c>
      <c r="AH111" s="106">
        <f t="shared" si="48"/>
        <v>0.44488742777742518</v>
      </c>
    </row>
    <row r="112" spans="1:34" ht="15.75" x14ac:dyDescent="0.25">
      <c r="A112" s="24">
        <v>284</v>
      </c>
      <c r="B112" s="25" t="s">
        <v>105</v>
      </c>
      <c r="C112" s="24">
        <v>2</v>
      </c>
      <c r="D112" s="24">
        <v>25</v>
      </c>
      <c r="E112" s="30">
        <f>'Tasapainon muutos, pl. tasaus'!D105</f>
        <v>2227</v>
      </c>
      <c r="F112" s="62">
        <v>-155.26786971245284</v>
      </c>
      <c r="G112" s="31">
        <v>-366.00674887818667</v>
      </c>
      <c r="H112" s="59">
        <f t="shared" si="60"/>
        <v>-210.73887916573383</v>
      </c>
      <c r="I112" s="62">
        <f t="shared" si="49"/>
        <v>214.8927820702192</v>
      </c>
      <c r="J112" s="31">
        <f t="shared" si="50"/>
        <v>196.23056559055246</v>
      </c>
      <c r="K112" s="31">
        <f t="shared" si="51"/>
        <v>178.75042996998457</v>
      </c>
      <c r="L112" s="31">
        <f t="shared" si="52"/>
        <v>161.58174133921005</v>
      </c>
      <c r="M112" s="31">
        <f t="shared" si="53"/>
        <v>145.11909416981638</v>
      </c>
      <c r="N112" s="59">
        <f t="shared" si="54"/>
        <v>-220.88765470837029</v>
      </c>
      <c r="O112" s="82">
        <f t="shared" si="42"/>
        <v>-65.619784995917456</v>
      </c>
      <c r="P112" s="31">
        <f>Taulukko5[[#This Row],[Tasaus 2023, €/asukas]]*Taulukko5[[#This Row],[Asukasluku 31.12.2022]]</f>
        <v>478566.22567037813</v>
      </c>
      <c r="Q112" s="31">
        <f>Taulukko5[[#This Row],[Tasaus 2024, €/asukas]]*Taulukko5[[#This Row],[Asukasluku 31.12.2022]]</f>
        <v>437005.46957016032</v>
      </c>
      <c r="R112" s="31">
        <f>Taulukko5[[#This Row],[Tasaus 2025, €/asukas]]*Taulukko5[[#This Row],[Asukasluku 31.12.2022]]</f>
        <v>398077.20754315564</v>
      </c>
      <c r="S112" s="31">
        <f>Taulukko5[[#This Row],[Tasaus 2026, €/asukas]]*Taulukko5[[#This Row],[Asukasluku 31.12.2022]]</f>
        <v>359842.53796242079</v>
      </c>
      <c r="T112" s="31">
        <f>Taulukko5[[#This Row],[Tasaus 2027, €/asukas]]*Taulukko5[[#This Row],[Asukasluku 31.12.2022]]</f>
        <v>323180.22271618107</v>
      </c>
      <c r="U112" s="62">
        <f t="shared" si="55"/>
        <v>4.1539029044853635</v>
      </c>
      <c r="V112" s="31">
        <f t="shared" si="56"/>
        <v>-14.508313575181376</v>
      </c>
      <c r="W112" s="31">
        <f t="shared" si="57"/>
        <v>-31.988449195749268</v>
      </c>
      <c r="X112" s="31">
        <f t="shared" si="58"/>
        <v>-49.15713782652378</v>
      </c>
      <c r="Y112" s="94">
        <f t="shared" si="59"/>
        <v>-65.619784995917456</v>
      </c>
      <c r="Z112" s="105">
        <v>20</v>
      </c>
      <c r="AA112" s="33">
        <f t="shared" si="61"/>
        <v>7.3599999999999994</v>
      </c>
      <c r="AB112" s="32">
        <f t="shared" si="43"/>
        <v>-12.64</v>
      </c>
      <c r="AC112" s="31">
        <v>158.96363320011557</v>
      </c>
      <c r="AD112" s="15">
        <f t="shared" si="44"/>
        <v>-2.6131152269627062E-2</v>
      </c>
      <c r="AE112" s="15">
        <f t="shared" si="45"/>
        <v>9.1268130220181889E-2</v>
      </c>
      <c r="AF112" s="15">
        <f t="shared" si="46"/>
        <v>0.20123124108191315</v>
      </c>
      <c r="AG112" s="15">
        <f t="shared" si="47"/>
        <v>0.30923511772432266</v>
      </c>
      <c r="AH112" s="106">
        <f t="shared" si="48"/>
        <v>0.41279746615573548</v>
      </c>
    </row>
    <row r="113" spans="1:34" ht="15.75" x14ac:dyDescent="0.25">
      <c r="A113" s="24">
        <v>285</v>
      </c>
      <c r="B113" s="25" t="s">
        <v>106</v>
      </c>
      <c r="C113" s="24">
        <v>8</v>
      </c>
      <c r="D113" s="24">
        <v>21</v>
      </c>
      <c r="E113" s="30">
        <f>'Tasapainon muutos, pl. tasaus'!D106</f>
        <v>50617</v>
      </c>
      <c r="F113" s="62">
        <v>-63.951945841755169</v>
      </c>
      <c r="G113" s="31">
        <v>-1.3616834488727581</v>
      </c>
      <c r="H113" s="59">
        <f t="shared" si="60"/>
        <v>62.590262392882408</v>
      </c>
      <c r="I113" s="62">
        <f t="shared" si="49"/>
        <v>-58.436359488397059</v>
      </c>
      <c r="J113" s="31">
        <f t="shared" si="50"/>
        <v>-47.098575968063777</v>
      </c>
      <c r="K113" s="31">
        <f t="shared" si="51"/>
        <v>-34.578711588631684</v>
      </c>
      <c r="L113" s="31">
        <f t="shared" si="52"/>
        <v>-21.747400219406181</v>
      </c>
      <c r="M113" s="31">
        <f t="shared" si="53"/>
        <v>-8.210047388799854</v>
      </c>
      <c r="N113" s="59">
        <f t="shared" si="54"/>
        <v>-9.5717308376726127</v>
      </c>
      <c r="O113" s="82">
        <f t="shared" si="42"/>
        <v>54.380215004082558</v>
      </c>
      <c r="P113" s="31">
        <f>Taulukko5[[#This Row],[Tasaus 2023, €/asukas]]*Taulukko5[[#This Row],[Asukasluku 31.12.2022]]</f>
        <v>-2957873.2082241941</v>
      </c>
      <c r="Q113" s="31">
        <f>Taulukko5[[#This Row],[Tasaus 2024, €/asukas]]*Taulukko5[[#This Row],[Asukasluku 31.12.2022]]</f>
        <v>-2383988.6197754843</v>
      </c>
      <c r="R113" s="31">
        <f>Taulukko5[[#This Row],[Tasaus 2025, €/asukas]]*Taulukko5[[#This Row],[Asukasluku 31.12.2022]]</f>
        <v>-1750270.64448177</v>
      </c>
      <c r="S113" s="31">
        <f>Taulukko5[[#This Row],[Tasaus 2026, €/asukas]]*Taulukko5[[#This Row],[Asukasluku 31.12.2022]]</f>
        <v>-1100788.1569056828</v>
      </c>
      <c r="T113" s="31">
        <f>Taulukko5[[#This Row],[Tasaus 2027, €/asukas]]*Taulukko5[[#This Row],[Asukasluku 31.12.2022]]</f>
        <v>-415567.96867888223</v>
      </c>
      <c r="U113" s="62">
        <f t="shared" si="55"/>
        <v>4.1539029044853493</v>
      </c>
      <c r="V113" s="31">
        <f t="shared" si="56"/>
        <v>15.491686424818631</v>
      </c>
      <c r="W113" s="31">
        <f t="shared" si="57"/>
        <v>28.011550804250724</v>
      </c>
      <c r="X113" s="31">
        <f t="shared" si="58"/>
        <v>40.842862173476227</v>
      </c>
      <c r="Y113" s="94">
        <f t="shared" si="59"/>
        <v>54.380215004082558</v>
      </c>
      <c r="Z113" s="105">
        <v>22</v>
      </c>
      <c r="AA113" s="33">
        <f t="shared" si="61"/>
        <v>9.36</v>
      </c>
      <c r="AB113" s="32">
        <f t="shared" si="43"/>
        <v>-12.64</v>
      </c>
      <c r="AC113" s="31">
        <v>193.78226232028149</v>
      </c>
      <c r="AD113" s="15">
        <f t="shared" si="44"/>
        <v>-2.1435929453748549E-2</v>
      </c>
      <c r="AE113" s="15">
        <f t="shared" si="45"/>
        <v>-7.9943779370343596E-2</v>
      </c>
      <c r="AF113" s="15">
        <f t="shared" si="46"/>
        <v>-0.14455167603500005</v>
      </c>
      <c r="AG113" s="15">
        <f t="shared" si="47"/>
        <v>-0.21076677341072389</v>
      </c>
      <c r="AH113" s="106">
        <f t="shared" si="48"/>
        <v>-0.28062534905389563</v>
      </c>
    </row>
    <row r="114" spans="1:34" ht="15.75" x14ac:dyDescent="0.25">
      <c r="A114" s="24">
        <v>286</v>
      </c>
      <c r="B114" s="25" t="s">
        <v>107</v>
      </c>
      <c r="C114" s="24">
        <v>8</v>
      </c>
      <c r="D114" s="24">
        <v>21</v>
      </c>
      <c r="E114" s="30">
        <f>'Tasapainon muutos, pl. tasaus'!D107</f>
        <v>79429</v>
      </c>
      <c r="F114" s="62">
        <v>-309.45903600651405</v>
      </c>
      <c r="G114" s="31">
        <v>-209.32827120238971</v>
      </c>
      <c r="H114" s="59">
        <f t="shared" si="60"/>
        <v>100.13076480412434</v>
      </c>
      <c r="I114" s="62">
        <f t="shared" si="49"/>
        <v>-95.97686189963899</v>
      </c>
      <c r="J114" s="31">
        <f t="shared" si="50"/>
        <v>-84.639078379305701</v>
      </c>
      <c r="K114" s="31">
        <f t="shared" si="51"/>
        <v>-72.119213999873608</v>
      </c>
      <c r="L114" s="31">
        <f t="shared" si="52"/>
        <v>-59.287902630648112</v>
      </c>
      <c r="M114" s="31">
        <f t="shared" si="53"/>
        <v>-45.750549800041782</v>
      </c>
      <c r="N114" s="59">
        <f t="shared" si="54"/>
        <v>-255.07882100243148</v>
      </c>
      <c r="O114" s="82">
        <f t="shared" si="42"/>
        <v>54.380215004082572</v>
      </c>
      <c r="P114" s="31">
        <f>Taulukko5[[#This Row],[Tasaus 2023, €/asukas]]*Taulukko5[[#This Row],[Asukasluku 31.12.2022]]</f>
        <v>-7623346.1638264256</v>
      </c>
      <c r="Q114" s="31">
        <f>Taulukko5[[#This Row],[Tasaus 2024, €/asukas]]*Taulukko5[[#This Row],[Asukasluku 31.12.2022]]</f>
        <v>-6722797.3565898724</v>
      </c>
      <c r="R114" s="31">
        <f>Taulukko5[[#This Row],[Tasaus 2025, €/asukas]]*Taulukko5[[#This Row],[Asukasluku 31.12.2022]]</f>
        <v>-5728357.0487959608</v>
      </c>
      <c r="S114" s="31">
        <f>Taulukko5[[#This Row],[Tasaus 2026, €/asukas]]*Taulukko5[[#This Row],[Asukasluku 31.12.2022]]</f>
        <v>-4709178.8180497494</v>
      </c>
      <c r="T114" s="31">
        <f>Taulukko5[[#This Row],[Tasaus 2027, €/asukas]]*Taulukko5[[#This Row],[Asukasluku 31.12.2022]]</f>
        <v>-3633920.4200675185</v>
      </c>
      <c r="U114" s="62">
        <f t="shared" si="55"/>
        <v>4.1539029044853493</v>
      </c>
      <c r="V114" s="31">
        <f t="shared" si="56"/>
        <v>15.491686424818639</v>
      </c>
      <c r="W114" s="31">
        <f t="shared" si="57"/>
        <v>28.011550804250732</v>
      </c>
      <c r="X114" s="31">
        <f t="shared" si="58"/>
        <v>40.842862173476227</v>
      </c>
      <c r="Y114" s="94">
        <f t="shared" si="59"/>
        <v>54.380215004082558</v>
      </c>
      <c r="Z114" s="105">
        <v>21.250000000000004</v>
      </c>
      <c r="AA114" s="33">
        <f t="shared" si="61"/>
        <v>8.610000000000003</v>
      </c>
      <c r="AB114" s="32">
        <f t="shared" si="43"/>
        <v>-12.64</v>
      </c>
      <c r="AC114" s="31">
        <v>190.0056566038906</v>
      </c>
      <c r="AD114" s="15">
        <f t="shared" si="44"/>
        <v>-2.1861995999124865E-2</v>
      </c>
      <c r="AE114" s="15">
        <f t="shared" si="45"/>
        <v>-8.1532764348771644E-2</v>
      </c>
      <c r="AF114" s="15">
        <f t="shared" si="46"/>
        <v>-0.14742482568635887</v>
      </c>
      <c r="AG114" s="15">
        <f t="shared" si="47"/>
        <v>-0.21495603290707463</v>
      </c>
      <c r="AH114" s="106">
        <f t="shared" si="48"/>
        <v>-0.2862031371910696</v>
      </c>
    </row>
    <row r="115" spans="1:34" ht="15.75" x14ac:dyDescent="0.25">
      <c r="A115" s="24">
        <v>287</v>
      </c>
      <c r="B115" s="25" t="s">
        <v>108</v>
      </c>
      <c r="C115" s="24">
        <v>15</v>
      </c>
      <c r="D115" s="24">
        <v>24</v>
      </c>
      <c r="E115" s="30">
        <f>'Tasapainon muutos, pl. tasaus'!D108</f>
        <v>6242</v>
      </c>
      <c r="F115" s="62">
        <v>-150.5198052204293</v>
      </c>
      <c r="G115" s="31">
        <v>-289.51445281217144</v>
      </c>
      <c r="H115" s="59">
        <f t="shared" si="60"/>
        <v>-138.99464759174214</v>
      </c>
      <c r="I115" s="62">
        <f t="shared" si="49"/>
        <v>143.14855049622747</v>
      </c>
      <c r="J115" s="31">
        <f t="shared" si="50"/>
        <v>124.48633401656078</v>
      </c>
      <c r="K115" s="31">
        <f t="shared" si="51"/>
        <v>107.00619839599287</v>
      </c>
      <c r="L115" s="31">
        <f t="shared" si="52"/>
        <v>89.837509765218357</v>
      </c>
      <c r="M115" s="31">
        <f t="shared" si="53"/>
        <v>73.374862595824695</v>
      </c>
      <c r="N115" s="59">
        <f t="shared" si="54"/>
        <v>-216.13959021634673</v>
      </c>
      <c r="O115" s="82">
        <f t="shared" si="42"/>
        <v>-65.619784995917428</v>
      </c>
      <c r="P115" s="31">
        <f>Taulukko5[[#This Row],[Tasaus 2023, €/asukas]]*Taulukko5[[#This Row],[Asukasluku 31.12.2022]]</f>
        <v>893533.25219745189</v>
      </c>
      <c r="Q115" s="31">
        <f>Taulukko5[[#This Row],[Tasaus 2024, €/asukas]]*Taulukko5[[#This Row],[Asukasluku 31.12.2022]]</f>
        <v>777043.6969313724</v>
      </c>
      <c r="R115" s="31">
        <f>Taulukko5[[#This Row],[Tasaus 2025, €/asukas]]*Taulukko5[[#This Row],[Asukasluku 31.12.2022]]</f>
        <v>667932.69038778753</v>
      </c>
      <c r="S115" s="31">
        <f>Taulukko5[[#This Row],[Tasaus 2026, €/asukas]]*Taulukko5[[#This Row],[Asukasluku 31.12.2022]]</f>
        <v>560765.73595449293</v>
      </c>
      <c r="T115" s="31">
        <f>Taulukko5[[#This Row],[Tasaus 2027, €/asukas]]*Taulukko5[[#This Row],[Asukasluku 31.12.2022]]</f>
        <v>458005.89232313773</v>
      </c>
      <c r="U115" s="62">
        <f t="shared" si="55"/>
        <v>4.1539029044853351</v>
      </c>
      <c r="V115" s="31">
        <f t="shared" si="56"/>
        <v>-14.508313575181361</v>
      </c>
      <c r="W115" s="31">
        <f t="shared" si="57"/>
        <v>-31.988449195749268</v>
      </c>
      <c r="X115" s="31">
        <f t="shared" si="58"/>
        <v>-49.15713782652378</v>
      </c>
      <c r="Y115" s="94">
        <f t="shared" si="59"/>
        <v>-65.619784995917442</v>
      </c>
      <c r="Z115" s="105">
        <v>21.5</v>
      </c>
      <c r="AA115" s="33">
        <f t="shared" si="61"/>
        <v>8.86</v>
      </c>
      <c r="AB115" s="32">
        <f t="shared" si="43"/>
        <v>-12.64</v>
      </c>
      <c r="AC115" s="31">
        <v>170.55417873923321</v>
      </c>
      <c r="AD115" s="15">
        <f t="shared" si="44"/>
        <v>-2.4355327645395282E-2</v>
      </c>
      <c r="AE115" s="15">
        <f t="shared" si="45"/>
        <v>8.5065717430258189E-2</v>
      </c>
      <c r="AF115" s="15">
        <f t="shared" si="46"/>
        <v>0.18755593930452816</v>
      </c>
      <c r="AG115" s="15">
        <f t="shared" si="47"/>
        <v>0.28822007288183776</v>
      </c>
      <c r="AH115" s="106">
        <f t="shared" si="48"/>
        <v>0.38474451626451228</v>
      </c>
    </row>
    <row r="116" spans="1:34" ht="15.75" x14ac:dyDescent="0.25">
      <c r="A116" s="24">
        <v>288</v>
      </c>
      <c r="B116" s="25" t="s">
        <v>109</v>
      </c>
      <c r="C116" s="24">
        <v>15</v>
      </c>
      <c r="D116" s="24">
        <v>24</v>
      </c>
      <c r="E116" s="30">
        <f>'Tasapainon muutos, pl. tasaus'!D109</f>
        <v>6405</v>
      </c>
      <c r="F116" s="62">
        <v>503.44910521984076</v>
      </c>
      <c r="G116" s="31">
        <v>554.55452856451245</v>
      </c>
      <c r="H116" s="59">
        <f t="shared" si="60"/>
        <v>51.105423344671692</v>
      </c>
      <c r="I116" s="62">
        <f t="shared" si="49"/>
        <v>-46.951520440186343</v>
      </c>
      <c r="J116" s="31">
        <f t="shared" si="50"/>
        <v>-35.613736919853061</v>
      </c>
      <c r="K116" s="31">
        <f t="shared" si="51"/>
        <v>-23.093872540420968</v>
      </c>
      <c r="L116" s="31">
        <f t="shared" si="52"/>
        <v>-10.262561171195465</v>
      </c>
      <c r="M116" s="31">
        <f t="shared" si="53"/>
        <v>-5.6197849959174446</v>
      </c>
      <c r="N116" s="59">
        <f t="shared" si="54"/>
        <v>548.93474356859497</v>
      </c>
      <c r="O116" s="82">
        <f t="shared" si="42"/>
        <v>45.485638348754208</v>
      </c>
      <c r="P116" s="31">
        <f>Taulukko5[[#This Row],[Tasaus 2023, €/asukas]]*Taulukko5[[#This Row],[Asukasluku 31.12.2022]]</f>
        <v>-300724.48841939354</v>
      </c>
      <c r="Q116" s="31">
        <f>Taulukko5[[#This Row],[Tasaus 2024, €/asukas]]*Taulukko5[[#This Row],[Asukasluku 31.12.2022]]</f>
        <v>-228105.98497165885</v>
      </c>
      <c r="R116" s="31">
        <f>Taulukko5[[#This Row],[Tasaus 2025, €/asukas]]*Taulukko5[[#This Row],[Asukasluku 31.12.2022]]</f>
        <v>-147916.25362139629</v>
      </c>
      <c r="S116" s="31">
        <f>Taulukko5[[#This Row],[Tasaus 2026, €/asukas]]*Taulukko5[[#This Row],[Asukasluku 31.12.2022]]</f>
        <v>-65731.70430150695</v>
      </c>
      <c r="T116" s="31">
        <f>Taulukko5[[#This Row],[Tasaus 2027, €/asukas]]*Taulukko5[[#This Row],[Asukasluku 31.12.2022]]</f>
        <v>-35994.722898851236</v>
      </c>
      <c r="U116" s="62">
        <f t="shared" si="55"/>
        <v>4.1539029044853493</v>
      </c>
      <c r="V116" s="31">
        <f t="shared" si="56"/>
        <v>15.491686424818631</v>
      </c>
      <c r="W116" s="31">
        <f t="shared" si="57"/>
        <v>28.011550804250724</v>
      </c>
      <c r="X116" s="31">
        <f t="shared" si="58"/>
        <v>40.842862173476227</v>
      </c>
      <c r="Y116" s="94">
        <f t="shared" si="59"/>
        <v>45.48563834875425</v>
      </c>
      <c r="Z116" s="105">
        <v>21.999999999999996</v>
      </c>
      <c r="AA116" s="33">
        <f t="shared" si="61"/>
        <v>9.3599999999999959</v>
      </c>
      <c r="AB116" s="32">
        <f t="shared" si="43"/>
        <v>-12.64</v>
      </c>
      <c r="AC116" s="31">
        <v>162.80497680912777</v>
      </c>
      <c r="AD116" s="15">
        <f t="shared" si="44"/>
        <v>-2.5514594122975593E-2</v>
      </c>
      <c r="AE116" s="15">
        <f t="shared" si="45"/>
        <v>-9.515487013017454E-2</v>
      </c>
      <c r="AF116" s="15">
        <f t="shared" si="46"/>
        <v>-0.1720558631146234</v>
      </c>
      <c r="AG116" s="15">
        <f t="shared" si="47"/>
        <v>-0.25086986266617833</v>
      </c>
      <c r="AH116" s="106">
        <f t="shared" si="48"/>
        <v>-0.27938727206159997</v>
      </c>
    </row>
    <row r="117" spans="1:34" ht="15.75" x14ac:dyDescent="0.25">
      <c r="A117" s="24">
        <v>290</v>
      </c>
      <c r="B117" s="25" t="s">
        <v>110</v>
      </c>
      <c r="C117" s="24">
        <v>18</v>
      </c>
      <c r="D117" s="24">
        <v>24</v>
      </c>
      <c r="E117" s="30">
        <f>'Tasapainon muutos, pl. tasaus'!D110</f>
        <v>7755</v>
      </c>
      <c r="F117" s="62">
        <v>132.01895535823454</v>
      </c>
      <c r="G117" s="31">
        <v>25.705897433267513</v>
      </c>
      <c r="H117" s="59">
        <f t="shared" si="60"/>
        <v>-106.31305792496703</v>
      </c>
      <c r="I117" s="62">
        <f t="shared" si="49"/>
        <v>110.46696082945238</v>
      </c>
      <c r="J117" s="31">
        <f t="shared" si="50"/>
        <v>91.804744349785665</v>
      </c>
      <c r="K117" s="31">
        <f t="shared" si="51"/>
        <v>74.324608729217758</v>
      </c>
      <c r="L117" s="31">
        <f t="shared" si="52"/>
        <v>57.155920098443254</v>
      </c>
      <c r="M117" s="31">
        <f t="shared" si="53"/>
        <v>40.693272929049584</v>
      </c>
      <c r="N117" s="59">
        <f t="shared" si="54"/>
        <v>66.399170362317093</v>
      </c>
      <c r="O117" s="82">
        <f t="shared" si="42"/>
        <v>-65.619784995917442</v>
      </c>
      <c r="P117" s="31">
        <f>Taulukko5[[#This Row],[Tasaus 2023, €/asukas]]*Taulukko5[[#This Row],[Asukasluku 31.12.2022]]</f>
        <v>856671.28123240313</v>
      </c>
      <c r="Q117" s="31">
        <f>Taulukko5[[#This Row],[Tasaus 2024, €/asukas]]*Taulukko5[[#This Row],[Asukasluku 31.12.2022]]</f>
        <v>711945.79243258783</v>
      </c>
      <c r="R117" s="31">
        <f>Taulukko5[[#This Row],[Tasaus 2025, €/asukas]]*Taulukko5[[#This Row],[Asukasluku 31.12.2022]]</f>
        <v>576387.34069508372</v>
      </c>
      <c r="S117" s="31">
        <f>Taulukko5[[#This Row],[Tasaus 2026, €/asukas]]*Taulukko5[[#This Row],[Asukasluku 31.12.2022]]</f>
        <v>443244.16036342742</v>
      </c>
      <c r="T117" s="31">
        <f>Taulukko5[[#This Row],[Tasaus 2027, €/asukas]]*Taulukko5[[#This Row],[Asukasluku 31.12.2022]]</f>
        <v>315576.33156477951</v>
      </c>
      <c r="U117" s="62">
        <f t="shared" si="55"/>
        <v>4.1539029044853493</v>
      </c>
      <c r="V117" s="31">
        <f t="shared" si="56"/>
        <v>-14.508313575181361</v>
      </c>
      <c r="W117" s="31">
        <f t="shared" si="57"/>
        <v>-31.988449195749268</v>
      </c>
      <c r="X117" s="31">
        <f t="shared" si="58"/>
        <v>-49.157137826523773</v>
      </c>
      <c r="Y117" s="94">
        <f t="shared" si="59"/>
        <v>-65.619784995917442</v>
      </c>
      <c r="Z117" s="105">
        <v>22</v>
      </c>
      <c r="AA117" s="33">
        <f t="shared" si="61"/>
        <v>9.36</v>
      </c>
      <c r="AB117" s="32">
        <f t="shared" si="43"/>
        <v>-12.64</v>
      </c>
      <c r="AC117" s="31">
        <v>149.73163326034972</v>
      </c>
      <c r="AD117" s="15">
        <f t="shared" si="44"/>
        <v>-2.7742320136604961E-2</v>
      </c>
      <c r="AE117" s="15">
        <f t="shared" si="45"/>
        <v>9.6895447269680537E-2</v>
      </c>
      <c r="AF117" s="15">
        <f t="shared" si="46"/>
        <v>0.21363855118128933</v>
      </c>
      <c r="AG117" s="15">
        <f t="shared" si="47"/>
        <v>0.32830162041344019</v>
      </c>
      <c r="AH117" s="106">
        <f t="shared" si="48"/>
        <v>0.43824931022971847</v>
      </c>
    </row>
    <row r="118" spans="1:34" ht="15.75" x14ac:dyDescent="0.25">
      <c r="A118" s="24">
        <v>291</v>
      </c>
      <c r="B118" s="25" t="s">
        <v>111</v>
      </c>
      <c r="C118" s="24">
        <v>6</v>
      </c>
      <c r="D118" s="24">
        <v>25</v>
      </c>
      <c r="E118" s="30">
        <f>'Tasapainon muutos, pl. tasaus'!D111</f>
        <v>2119</v>
      </c>
      <c r="F118" s="62">
        <v>-209.56203300272233</v>
      </c>
      <c r="G118" s="31">
        <v>-660.34829642716443</v>
      </c>
      <c r="H118" s="59">
        <f t="shared" si="60"/>
        <v>-450.7862634244421</v>
      </c>
      <c r="I118" s="62">
        <f t="shared" si="49"/>
        <v>454.94016632892743</v>
      </c>
      <c r="J118" s="31">
        <f t="shared" si="50"/>
        <v>436.27794984926072</v>
      </c>
      <c r="K118" s="31">
        <f t="shared" si="51"/>
        <v>418.7978142286928</v>
      </c>
      <c r="L118" s="31">
        <f t="shared" si="52"/>
        <v>401.62912559791835</v>
      </c>
      <c r="M118" s="31">
        <f t="shared" si="53"/>
        <v>385.16647842852467</v>
      </c>
      <c r="N118" s="59">
        <f t="shared" si="54"/>
        <v>-275.18181799863976</v>
      </c>
      <c r="O118" s="82">
        <f t="shared" si="42"/>
        <v>-65.619784995917428</v>
      </c>
      <c r="P118" s="31">
        <f>Taulukko5[[#This Row],[Tasaus 2023, €/asukas]]*Taulukko5[[#This Row],[Asukasluku 31.12.2022]]</f>
        <v>964018.21245099721</v>
      </c>
      <c r="Q118" s="31">
        <f>Taulukko5[[#This Row],[Tasaus 2024, €/asukas]]*Taulukko5[[#This Row],[Asukasluku 31.12.2022]]</f>
        <v>924472.97573058342</v>
      </c>
      <c r="R118" s="31">
        <f>Taulukko5[[#This Row],[Tasaus 2025, €/asukas]]*Taulukko5[[#This Row],[Asukasluku 31.12.2022]]</f>
        <v>887432.56835060008</v>
      </c>
      <c r="S118" s="31">
        <f>Taulukko5[[#This Row],[Tasaus 2026, €/asukas]]*Taulukko5[[#This Row],[Asukasluku 31.12.2022]]</f>
        <v>851052.11714198894</v>
      </c>
      <c r="T118" s="31">
        <f>Taulukko5[[#This Row],[Tasaus 2027, €/asukas]]*Taulukko5[[#This Row],[Asukasluku 31.12.2022]]</f>
        <v>816167.76779004373</v>
      </c>
      <c r="U118" s="62">
        <f t="shared" si="55"/>
        <v>4.1539029044853351</v>
      </c>
      <c r="V118" s="31">
        <f t="shared" si="56"/>
        <v>-14.508313575181376</v>
      </c>
      <c r="W118" s="31">
        <f t="shared" si="57"/>
        <v>-31.988449195749297</v>
      </c>
      <c r="X118" s="31">
        <f t="shared" si="58"/>
        <v>-49.157137826523751</v>
      </c>
      <c r="Y118" s="94">
        <f t="shared" si="59"/>
        <v>-65.619784995917428</v>
      </c>
      <c r="Z118" s="105">
        <v>21.75</v>
      </c>
      <c r="AA118" s="33">
        <f t="shared" si="61"/>
        <v>9.11</v>
      </c>
      <c r="AB118" s="32">
        <f t="shared" si="43"/>
        <v>-12.64</v>
      </c>
      <c r="AC118" s="31">
        <v>148.02956798480622</v>
      </c>
      <c r="AD118" s="15">
        <f t="shared" si="44"/>
        <v>-2.8061305325917673E-2</v>
      </c>
      <c r="AE118" s="15">
        <f t="shared" si="45"/>
        <v>9.8009565066558266E-2</v>
      </c>
      <c r="AF118" s="15">
        <f t="shared" si="46"/>
        <v>0.21609499798737911</v>
      </c>
      <c r="AG118" s="15">
        <f t="shared" si="47"/>
        <v>0.33207647969066051</v>
      </c>
      <c r="AH118" s="106">
        <f t="shared" si="48"/>
        <v>0.44328836386695836</v>
      </c>
    </row>
    <row r="119" spans="1:34" ht="15.75" x14ac:dyDescent="0.25">
      <c r="A119" s="24">
        <v>297</v>
      </c>
      <c r="B119" s="25" t="s">
        <v>112</v>
      </c>
      <c r="C119" s="24">
        <v>11</v>
      </c>
      <c r="D119" s="24">
        <v>20</v>
      </c>
      <c r="E119" s="30">
        <f>'Tasapainon muutos, pl. tasaus'!D112</f>
        <v>122594</v>
      </c>
      <c r="F119" s="62">
        <v>-51.675260999648003</v>
      </c>
      <c r="G119" s="31">
        <v>0.31891903200406169</v>
      </c>
      <c r="H119" s="59">
        <f t="shared" si="60"/>
        <v>51.994180031652064</v>
      </c>
      <c r="I119" s="62">
        <f t="shared" si="49"/>
        <v>-47.840277127166715</v>
      </c>
      <c r="J119" s="31">
        <f t="shared" si="50"/>
        <v>-36.502493606833433</v>
      </c>
      <c r="K119" s="31">
        <f t="shared" si="51"/>
        <v>-23.98262922740134</v>
      </c>
      <c r="L119" s="31">
        <f t="shared" si="52"/>
        <v>-11.151317858175837</v>
      </c>
      <c r="M119" s="31">
        <f t="shared" si="53"/>
        <v>-5.6197849959174446</v>
      </c>
      <c r="N119" s="59">
        <f t="shared" si="54"/>
        <v>-5.3008659639133828</v>
      </c>
      <c r="O119" s="82">
        <f t="shared" si="42"/>
        <v>46.374395035734622</v>
      </c>
      <c r="P119" s="31">
        <f>Taulukko5[[#This Row],[Tasaus 2023, €/asukas]]*Taulukko5[[#This Row],[Asukasluku 31.12.2022]]</f>
        <v>-5864930.9341278765</v>
      </c>
      <c r="Q119" s="31">
        <f>Taulukko5[[#This Row],[Tasaus 2024, €/asukas]]*Taulukko5[[#This Row],[Asukasluku 31.12.2022]]</f>
        <v>-4474986.7012361381</v>
      </c>
      <c r="R119" s="31">
        <f>Taulukko5[[#This Row],[Tasaus 2025, €/asukas]]*Taulukko5[[#This Row],[Asukasluku 31.12.2022]]</f>
        <v>-2940126.4475040399</v>
      </c>
      <c r="S119" s="31">
        <f>Taulukko5[[#This Row],[Tasaus 2026, €/asukas]]*Taulukko5[[#This Row],[Asukasluku 31.12.2022]]</f>
        <v>-1367084.6615052086</v>
      </c>
      <c r="T119" s="31">
        <f>Taulukko5[[#This Row],[Tasaus 2027, €/asukas]]*Taulukko5[[#This Row],[Asukasluku 31.12.2022]]</f>
        <v>-688951.92178950319</v>
      </c>
      <c r="U119" s="62">
        <f t="shared" si="55"/>
        <v>4.1539029044853493</v>
      </c>
      <c r="V119" s="31">
        <f t="shared" si="56"/>
        <v>15.491686424818631</v>
      </c>
      <c r="W119" s="31">
        <f t="shared" si="57"/>
        <v>28.011550804250724</v>
      </c>
      <c r="X119" s="31">
        <f t="shared" si="58"/>
        <v>40.842862173476227</v>
      </c>
      <c r="Y119" s="94">
        <f t="shared" si="59"/>
        <v>46.374395035734622</v>
      </c>
      <c r="Z119" s="105">
        <v>20.75</v>
      </c>
      <c r="AA119" s="33">
        <f t="shared" si="61"/>
        <v>8.11</v>
      </c>
      <c r="AB119" s="32">
        <f t="shared" si="43"/>
        <v>-12.64</v>
      </c>
      <c r="AC119" s="31">
        <v>185.51411234624729</v>
      </c>
      <c r="AD119" s="15">
        <f t="shared" si="44"/>
        <v>-2.2391304100533447E-2</v>
      </c>
      <c r="AE119" s="15">
        <f t="shared" si="45"/>
        <v>-8.3506781391944104E-2</v>
      </c>
      <c r="AF119" s="15">
        <f t="shared" si="46"/>
        <v>-0.15099417747782659</v>
      </c>
      <c r="AG119" s="15">
        <f t="shared" si="47"/>
        <v>-0.22016040535636602</v>
      </c>
      <c r="AH119" s="106">
        <f t="shared" si="48"/>
        <v>-0.24997772109746838</v>
      </c>
    </row>
    <row r="120" spans="1:34" ht="15.75" x14ac:dyDescent="0.25">
      <c r="A120" s="24">
        <v>300</v>
      </c>
      <c r="B120" s="25" t="s">
        <v>113</v>
      </c>
      <c r="C120" s="24">
        <v>14</v>
      </c>
      <c r="D120" s="24">
        <v>25</v>
      </c>
      <c r="E120" s="30">
        <f>'Tasapainon muutos, pl. tasaus'!D113</f>
        <v>3437</v>
      </c>
      <c r="F120" s="62">
        <v>534.63047086421682</v>
      </c>
      <c r="G120" s="31">
        <v>311.10740420794463</v>
      </c>
      <c r="H120" s="59">
        <f t="shared" si="60"/>
        <v>-223.52306665627219</v>
      </c>
      <c r="I120" s="62">
        <f t="shared" si="49"/>
        <v>227.67696956075753</v>
      </c>
      <c r="J120" s="31">
        <f t="shared" si="50"/>
        <v>209.01475308109082</v>
      </c>
      <c r="K120" s="31">
        <f t="shared" si="51"/>
        <v>191.53461746052292</v>
      </c>
      <c r="L120" s="31">
        <f t="shared" si="52"/>
        <v>174.36592882974841</v>
      </c>
      <c r="M120" s="31">
        <f t="shared" si="53"/>
        <v>157.90328166035474</v>
      </c>
      <c r="N120" s="59">
        <f t="shared" si="54"/>
        <v>469.01068586829933</v>
      </c>
      <c r="O120" s="82">
        <f t="shared" si="42"/>
        <v>-65.619784995917485</v>
      </c>
      <c r="P120" s="31">
        <f>Taulukko5[[#This Row],[Tasaus 2023, €/asukas]]*Taulukko5[[#This Row],[Asukasluku 31.12.2022]]</f>
        <v>782525.74438032357</v>
      </c>
      <c r="Q120" s="31">
        <f>Taulukko5[[#This Row],[Tasaus 2024, €/asukas]]*Taulukko5[[#This Row],[Asukasluku 31.12.2022]]</f>
        <v>718383.70633970911</v>
      </c>
      <c r="R120" s="31">
        <f>Taulukko5[[#This Row],[Tasaus 2025, €/asukas]]*Taulukko5[[#This Row],[Asukasluku 31.12.2022]]</f>
        <v>658304.48021181731</v>
      </c>
      <c r="S120" s="31">
        <f>Taulukko5[[#This Row],[Tasaus 2026, €/asukas]]*Taulukko5[[#This Row],[Asukasluku 31.12.2022]]</f>
        <v>599295.69738784526</v>
      </c>
      <c r="T120" s="31">
        <f>Taulukko5[[#This Row],[Tasaus 2027, €/asukas]]*Taulukko5[[#This Row],[Asukasluku 31.12.2022]]</f>
        <v>542713.57906663918</v>
      </c>
      <c r="U120" s="62">
        <f t="shared" si="55"/>
        <v>4.1539029044853351</v>
      </c>
      <c r="V120" s="31">
        <f t="shared" si="56"/>
        <v>-14.508313575181376</v>
      </c>
      <c r="W120" s="31">
        <f t="shared" si="57"/>
        <v>-31.988449195749268</v>
      </c>
      <c r="X120" s="31">
        <f t="shared" si="58"/>
        <v>-49.15713782652378</v>
      </c>
      <c r="Y120" s="94">
        <f t="shared" si="59"/>
        <v>-65.619784995917456</v>
      </c>
      <c r="Z120" s="105">
        <v>21.000000000000004</v>
      </c>
      <c r="AA120" s="33">
        <f t="shared" si="61"/>
        <v>8.360000000000003</v>
      </c>
      <c r="AB120" s="32">
        <f t="shared" si="43"/>
        <v>-12.64</v>
      </c>
      <c r="AC120" s="31">
        <v>151.95682711241611</v>
      </c>
      <c r="AD120" s="15">
        <f t="shared" si="44"/>
        <v>-2.7336072905841342E-2</v>
      </c>
      <c r="AE120" s="15">
        <f t="shared" si="45"/>
        <v>9.5476549825880969E-2</v>
      </c>
      <c r="AF120" s="15">
        <f t="shared" si="46"/>
        <v>0.21051011529797567</v>
      </c>
      <c r="AG120" s="15">
        <f t="shared" si="47"/>
        <v>0.32349410527082034</v>
      </c>
      <c r="AH120" s="106">
        <f t="shared" si="48"/>
        <v>0.4318317659223867</v>
      </c>
    </row>
    <row r="121" spans="1:34" ht="15.75" x14ac:dyDescent="0.25">
      <c r="A121" s="24">
        <v>301</v>
      </c>
      <c r="B121" s="25" t="s">
        <v>114</v>
      </c>
      <c r="C121" s="24">
        <v>14</v>
      </c>
      <c r="D121" s="24">
        <v>22</v>
      </c>
      <c r="E121" s="30">
        <f>'Tasapainon muutos, pl. tasaus'!D114</f>
        <v>19890</v>
      </c>
      <c r="F121" s="62">
        <v>223.45506889970983</v>
      </c>
      <c r="G121" s="31">
        <v>341.46120015586621</v>
      </c>
      <c r="H121" s="59">
        <f t="shared" si="60"/>
        <v>118.00613125615638</v>
      </c>
      <c r="I121" s="62">
        <f t="shared" si="49"/>
        <v>-113.85222835167103</v>
      </c>
      <c r="J121" s="31">
        <f t="shared" si="50"/>
        <v>-102.51444483133774</v>
      </c>
      <c r="K121" s="31">
        <f t="shared" si="51"/>
        <v>-89.994580451905648</v>
      </c>
      <c r="L121" s="31">
        <f t="shared" si="52"/>
        <v>-77.163269082680159</v>
      </c>
      <c r="M121" s="31">
        <f t="shared" si="53"/>
        <v>-63.625916252073822</v>
      </c>
      <c r="N121" s="59">
        <f t="shared" si="54"/>
        <v>277.8352839037924</v>
      </c>
      <c r="O121" s="82">
        <f t="shared" si="42"/>
        <v>54.380215004082572</v>
      </c>
      <c r="P121" s="31">
        <f>Taulukko5[[#This Row],[Tasaus 2023, €/asukas]]*Taulukko5[[#This Row],[Asukasluku 31.12.2022]]</f>
        <v>-2264520.8219147366</v>
      </c>
      <c r="Q121" s="31">
        <f>Taulukko5[[#This Row],[Tasaus 2024, €/asukas]]*Taulukko5[[#This Row],[Asukasluku 31.12.2022]]</f>
        <v>-2039012.3076953078</v>
      </c>
      <c r="R121" s="31">
        <f>Taulukko5[[#This Row],[Tasaus 2025, €/asukas]]*Taulukko5[[#This Row],[Asukasluku 31.12.2022]]</f>
        <v>-1789992.2051884034</v>
      </c>
      <c r="S121" s="31">
        <f>Taulukko5[[#This Row],[Tasaus 2026, €/asukas]]*Taulukko5[[#This Row],[Asukasluku 31.12.2022]]</f>
        <v>-1534777.4220545085</v>
      </c>
      <c r="T121" s="31">
        <f>Taulukko5[[#This Row],[Tasaus 2027, €/asukas]]*Taulukko5[[#This Row],[Asukasluku 31.12.2022]]</f>
        <v>-1265519.4742537483</v>
      </c>
      <c r="U121" s="62">
        <f t="shared" si="55"/>
        <v>4.1539029044853493</v>
      </c>
      <c r="V121" s="31">
        <f t="shared" si="56"/>
        <v>15.491686424818639</v>
      </c>
      <c r="W121" s="31">
        <f t="shared" si="57"/>
        <v>28.011550804250732</v>
      </c>
      <c r="X121" s="31">
        <f t="shared" si="58"/>
        <v>40.84286217347622</v>
      </c>
      <c r="Y121" s="94">
        <f t="shared" si="59"/>
        <v>54.380215004082558</v>
      </c>
      <c r="Z121" s="105">
        <v>21</v>
      </c>
      <c r="AA121" s="33">
        <f t="shared" si="61"/>
        <v>8.36</v>
      </c>
      <c r="AB121" s="32">
        <f t="shared" si="43"/>
        <v>-12.64</v>
      </c>
      <c r="AC121" s="31">
        <v>155.64295320708888</v>
      </c>
      <c r="AD121" s="15">
        <f t="shared" si="44"/>
        <v>-2.668866671373437E-2</v>
      </c>
      <c r="AE121" s="15">
        <f t="shared" si="45"/>
        <v>-9.9533490630997978E-2</v>
      </c>
      <c r="AF121" s="15">
        <f t="shared" si="46"/>
        <v>-0.17997313869379167</v>
      </c>
      <c r="AG121" s="15">
        <f t="shared" si="47"/>
        <v>-0.2624138217111136</v>
      </c>
      <c r="AH121" s="106">
        <f t="shared" si="48"/>
        <v>-0.34939079401640244</v>
      </c>
    </row>
    <row r="122" spans="1:34" ht="15.75" x14ac:dyDescent="0.25">
      <c r="A122" s="24">
        <v>304</v>
      </c>
      <c r="B122" s="25" t="s">
        <v>115</v>
      </c>
      <c r="C122" s="24">
        <v>2</v>
      </c>
      <c r="D122" s="24">
        <v>26</v>
      </c>
      <c r="E122" s="30">
        <f>'Tasapainon muutos, pl. tasaus'!D115</f>
        <v>950</v>
      </c>
      <c r="F122" s="62">
        <v>-237.6745328764637</v>
      </c>
      <c r="G122" s="31">
        <v>-207.14399116763795</v>
      </c>
      <c r="H122" s="59">
        <f t="shared" si="60"/>
        <v>30.530541708825751</v>
      </c>
      <c r="I122" s="62">
        <f t="shared" si="49"/>
        <v>-26.376638804340402</v>
      </c>
      <c r="J122" s="31">
        <f t="shared" si="50"/>
        <v>-15.038855284007116</v>
      </c>
      <c r="K122" s="31">
        <f t="shared" si="51"/>
        <v>-2.5189909045750252</v>
      </c>
      <c r="L122" s="31">
        <f t="shared" si="52"/>
        <v>-4.1571378265237735</v>
      </c>
      <c r="M122" s="31">
        <f t="shared" si="53"/>
        <v>-5.6197849959174446</v>
      </c>
      <c r="N122" s="59">
        <f t="shared" si="54"/>
        <v>-212.76377616355541</v>
      </c>
      <c r="O122" s="82">
        <f t="shared" si="42"/>
        <v>24.910756712908295</v>
      </c>
      <c r="P122" s="31">
        <f>Taulukko5[[#This Row],[Tasaus 2023, €/asukas]]*Taulukko5[[#This Row],[Asukasluku 31.12.2022]]</f>
        <v>-25057.80686412338</v>
      </c>
      <c r="Q122" s="31">
        <f>Taulukko5[[#This Row],[Tasaus 2024, €/asukas]]*Taulukko5[[#This Row],[Asukasluku 31.12.2022]]</f>
        <v>-14286.912519806761</v>
      </c>
      <c r="R122" s="31">
        <f>Taulukko5[[#This Row],[Tasaus 2025, €/asukas]]*Taulukko5[[#This Row],[Asukasluku 31.12.2022]]</f>
        <v>-2393.041359346274</v>
      </c>
      <c r="S122" s="31">
        <f>Taulukko5[[#This Row],[Tasaus 2026, €/asukas]]*Taulukko5[[#This Row],[Asukasluku 31.12.2022]]</f>
        <v>-3949.2809351975848</v>
      </c>
      <c r="T122" s="31">
        <f>Taulukko5[[#This Row],[Tasaus 2027, €/asukas]]*Taulukko5[[#This Row],[Asukasluku 31.12.2022]]</f>
        <v>-5338.7957461215728</v>
      </c>
      <c r="U122" s="62">
        <f t="shared" si="55"/>
        <v>4.1539029044853493</v>
      </c>
      <c r="V122" s="31">
        <f t="shared" si="56"/>
        <v>15.491686424818635</v>
      </c>
      <c r="W122" s="31">
        <f t="shared" si="57"/>
        <v>28.011550804250724</v>
      </c>
      <c r="X122" s="31">
        <f t="shared" si="58"/>
        <v>26.373403882301979</v>
      </c>
      <c r="Y122" s="94">
        <f t="shared" si="59"/>
        <v>24.910756712908306</v>
      </c>
      <c r="Z122" s="105">
        <v>18</v>
      </c>
      <c r="AA122" s="33">
        <f t="shared" si="61"/>
        <v>5.3599999999999994</v>
      </c>
      <c r="AB122" s="32">
        <f t="shared" si="43"/>
        <v>-12.64</v>
      </c>
      <c r="AC122" s="31">
        <v>216.88166898305258</v>
      </c>
      <c r="AD122" s="15">
        <f t="shared" si="44"/>
        <v>-1.9152853830214395E-2</v>
      </c>
      <c r="AE122" s="15">
        <f t="shared" si="45"/>
        <v>-7.142921067261418E-2</v>
      </c>
      <c r="AF122" s="15">
        <f t="shared" si="46"/>
        <v>-0.12915591684440414</v>
      </c>
      <c r="AG122" s="15">
        <f t="shared" si="47"/>
        <v>-0.1216027339053852</v>
      </c>
      <c r="AH122" s="106">
        <f t="shared" si="48"/>
        <v>-0.11485874684436731</v>
      </c>
    </row>
    <row r="123" spans="1:34" ht="15.75" x14ac:dyDescent="0.25">
      <c r="A123" s="24">
        <v>305</v>
      </c>
      <c r="B123" s="25" t="s">
        <v>116</v>
      </c>
      <c r="C123" s="24">
        <v>17</v>
      </c>
      <c r="D123" s="24">
        <v>23</v>
      </c>
      <c r="E123" s="30">
        <f>'Tasapainon muutos, pl. tasaus'!D116</f>
        <v>15146</v>
      </c>
      <c r="F123" s="62">
        <v>72.011822573288683</v>
      </c>
      <c r="G123" s="31">
        <v>-26.654230266821763</v>
      </c>
      <c r="H123" s="59">
        <f t="shared" si="60"/>
        <v>-98.666052840110439</v>
      </c>
      <c r="I123" s="62">
        <f t="shared" si="49"/>
        <v>102.81995574459579</v>
      </c>
      <c r="J123" s="31">
        <f t="shared" si="50"/>
        <v>84.157739264929077</v>
      </c>
      <c r="K123" s="31">
        <f t="shared" si="51"/>
        <v>66.67760364436117</v>
      </c>
      <c r="L123" s="31">
        <f t="shared" si="52"/>
        <v>49.508915013586666</v>
      </c>
      <c r="M123" s="31">
        <f t="shared" si="53"/>
        <v>33.046267844192997</v>
      </c>
      <c r="N123" s="59">
        <f t="shared" si="54"/>
        <v>6.3920375773712337</v>
      </c>
      <c r="O123" s="82">
        <f t="shared" si="42"/>
        <v>-65.619784995917456</v>
      </c>
      <c r="P123" s="31">
        <f>Taulukko5[[#This Row],[Tasaus 2023, €/asukas]]*Taulukko5[[#This Row],[Asukasluku 31.12.2022]]</f>
        <v>1557311.0497076479</v>
      </c>
      <c r="Q123" s="31">
        <f>Taulukko5[[#This Row],[Tasaus 2024, €/asukas]]*Taulukko5[[#This Row],[Asukasluku 31.12.2022]]</f>
        <v>1274653.1189066158</v>
      </c>
      <c r="R123" s="31">
        <f>Taulukko5[[#This Row],[Tasaus 2025, €/asukas]]*Taulukko5[[#This Row],[Asukasluku 31.12.2022]]</f>
        <v>1009898.9847974943</v>
      </c>
      <c r="S123" s="31">
        <f>Taulukko5[[#This Row],[Tasaus 2026, €/asukas]]*Taulukko5[[#This Row],[Asukasluku 31.12.2022]]</f>
        <v>749862.02679578366</v>
      </c>
      <c r="T123" s="31">
        <f>Taulukko5[[#This Row],[Tasaus 2027, €/asukas]]*Taulukko5[[#This Row],[Asukasluku 31.12.2022]]</f>
        <v>500518.77276814712</v>
      </c>
      <c r="U123" s="62">
        <f t="shared" si="55"/>
        <v>4.1539029044853493</v>
      </c>
      <c r="V123" s="31">
        <f t="shared" si="56"/>
        <v>-14.508313575181361</v>
      </c>
      <c r="W123" s="31">
        <f t="shared" si="57"/>
        <v>-31.988449195749268</v>
      </c>
      <c r="X123" s="31">
        <f t="shared" si="58"/>
        <v>-49.157137826523773</v>
      </c>
      <c r="Y123" s="94">
        <f t="shared" si="59"/>
        <v>-65.619784995917442</v>
      </c>
      <c r="Z123" s="105">
        <v>20</v>
      </c>
      <c r="AA123" s="33">
        <f t="shared" si="61"/>
        <v>7.3599999999999994</v>
      </c>
      <c r="AB123" s="32">
        <f t="shared" si="43"/>
        <v>-12.64</v>
      </c>
      <c r="AC123" s="31">
        <v>157.14570921768856</v>
      </c>
      <c r="AD123" s="15">
        <f t="shared" si="44"/>
        <v>-2.6433447818362574E-2</v>
      </c>
      <c r="AE123" s="15">
        <f t="shared" si="45"/>
        <v>9.2323956202224347E-2</v>
      </c>
      <c r="AF123" s="15">
        <f t="shared" si="46"/>
        <v>0.20355916400769661</v>
      </c>
      <c r="AG123" s="15">
        <f t="shared" si="47"/>
        <v>0.31281247239419102</v>
      </c>
      <c r="AH123" s="106">
        <f t="shared" si="48"/>
        <v>0.41757287120717118</v>
      </c>
    </row>
    <row r="124" spans="1:34" ht="15.75" x14ac:dyDescent="0.25">
      <c r="A124" s="24">
        <v>309</v>
      </c>
      <c r="B124" s="25" t="s">
        <v>117</v>
      </c>
      <c r="C124" s="24">
        <v>12</v>
      </c>
      <c r="D124" s="24">
        <v>24</v>
      </c>
      <c r="E124" s="30">
        <f>'Tasapainon muutos, pl. tasaus'!D117</f>
        <v>6457</v>
      </c>
      <c r="F124" s="62">
        <v>-1047.7203411122275</v>
      </c>
      <c r="G124" s="31">
        <v>-880.3991518988513</v>
      </c>
      <c r="H124" s="59">
        <f t="shared" si="60"/>
        <v>167.32118921337621</v>
      </c>
      <c r="I124" s="62">
        <f t="shared" si="49"/>
        <v>-163.16728630889088</v>
      </c>
      <c r="J124" s="31">
        <f t="shared" si="50"/>
        <v>-151.82950278855759</v>
      </c>
      <c r="K124" s="31">
        <f t="shared" si="51"/>
        <v>-139.30963840912548</v>
      </c>
      <c r="L124" s="31">
        <f t="shared" si="52"/>
        <v>-126.47832703989999</v>
      </c>
      <c r="M124" s="31">
        <f t="shared" si="53"/>
        <v>-112.94097420929366</v>
      </c>
      <c r="N124" s="59">
        <f t="shared" si="54"/>
        <v>-993.340126108145</v>
      </c>
      <c r="O124" s="82">
        <f t="shared" si="42"/>
        <v>54.380215004082515</v>
      </c>
      <c r="P124" s="31">
        <f>Taulukko5[[#This Row],[Tasaus 2023, €/asukas]]*Taulukko5[[#This Row],[Asukasluku 31.12.2022]]</f>
        <v>-1053571.1676965083</v>
      </c>
      <c r="Q124" s="31">
        <f>Taulukko5[[#This Row],[Tasaus 2024, €/asukas]]*Taulukko5[[#This Row],[Asukasluku 31.12.2022]]</f>
        <v>-980363.09950571635</v>
      </c>
      <c r="R124" s="31">
        <f>Taulukko5[[#This Row],[Tasaus 2025, €/asukas]]*Taulukko5[[#This Row],[Asukasluku 31.12.2022]]</f>
        <v>-899522.3352077232</v>
      </c>
      <c r="S124" s="31">
        <f>Taulukko5[[#This Row],[Tasaus 2026, €/asukas]]*Taulukko5[[#This Row],[Asukasluku 31.12.2022]]</f>
        <v>-816670.55769663432</v>
      </c>
      <c r="T124" s="31">
        <f>Taulukko5[[#This Row],[Tasaus 2027, €/asukas]]*Taulukko5[[#This Row],[Asukasluku 31.12.2022]]</f>
        <v>-729259.87046940916</v>
      </c>
      <c r="U124" s="62">
        <f t="shared" si="55"/>
        <v>4.1539029044853351</v>
      </c>
      <c r="V124" s="31">
        <f t="shared" si="56"/>
        <v>15.491686424818624</v>
      </c>
      <c r="W124" s="31">
        <f t="shared" si="57"/>
        <v>28.011550804250732</v>
      </c>
      <c r="X124" s="31">
        <f t="shared" si="58"/>
        <v>40.84286217347622</v>
      </c>
      <c r="Y124" s="94">
        <f t="shared" si="59"/>
        <v>54.380215004082558</v>
      </c>
      <c r="Z124" s="105">
        <v>21.5</v>
      </c>
      <c r="AA124" s="33">
        <f t="shared" si="61"/>
        <v>8.86</v>
      </c>
      <c r="AB124" s="32">
        <f t="shared" si="43"/>
        <v>-12.64</v>
      </c>
      <c r="AC124" s="31">
        <v>145.10724652234398</v>
      </c>
      <c r="AD124" s="15">
        <f t="shared" si="44"/>
        <v>-2.8626433234991516E-2</v>
      </c>
      <c r="AE124" s="15">
        <f t="shared" si="45"/>
        <v>-0.10676025350969068</v>
      </c>
      <c r="AF124" s="15">
        <f t="shared" si="46"/>
        <v>-0.19304033034585522</v>
      </c>
      <c r="AG124" s="15">
        <f t="shared" si="47"/>
        <v>-0.28146672996918271</v>
      </c>
      <c r="AH124" s="106">
        <f t="shared" si="48"/>
        <v>-0.37475878226184212</v>
      </c>
    </row>
    <row r="125" spans="1:34" ht="15.75" x14ac:dyDescent="0.25">
      <c r="A125" s="24">
        <v>312</v>
      </c>
      <c r="B125" s="25" t="s">
        <v>118</v>
      </c>
      <c r="C125" s="24">
        <v>13</v>
      </c>
      <c r="D125" s="24">
        <v>26</v>
      </c>
      <c r="E125" s="30">
        <f>'Tasapainon muutos, pl. tasaus'!D118</f>
        <v>1196</v>
      </c>
      <c r="F125" s="62">
        <v>258.90217903722544</v>
      </c>
      <c r="G125" s="31">
        <v>380.80807846681608</v>
      </c>
      <c r="H125" s="59">
        <f t="shared" si="60"/>
        <v>121.90589942959065</v>
      </c>
      <c r="I125" s="62">
        <f t="shared" si="49"/>
        <v>-117.7519965251053</v>
      </c>
      <c r="J125" s="31">
        <f t="shared" si="50"/>
        <v>-106.41421300477201</v>
      </c>
      <c r="K125" s="31">
        <f t="shared" si="51"/>
        <v>-93.894348625339916</v>
      </c>
      <c r="L125" s="31">
        <f t="shared" si="52"/>
        <v>-81.063037256114427</v>
      </c>
      <c r="M125" s="31">
        <f t="shared" si="53"/>
        <v>-67.525684425508089</v>
      </c>
      <c r="N125" s="59">
        <f t="shared" si="54"/>
        <v>313.28239404130801</v>
      </c>
      <c r="O125" s="82">
        <f t="shared" si="42"/>
        <v>54.380215004082572</v>
      </c>
      <c r="P125" s="31">
        <f>Taulukko5[[#This Row],[Tasaus 2023, €/asukas]]*Taulukko5[[#This Row],[Asukasluku 31.12.2022]]</f>
        <v>-140831.38784402594</v>
      </c>
      <c r="Q125" s="31">
        <f>Taulukko5[[#This Row],[Tasaus 2024, €/asukas]]*Taulukko5[[#This Row],[Asukasluku 31.12.2022]]</f>
        <v>-127271.39875370733</v>
      </c>
      <c r="R125" s="31">
        <f>Taulukko5[[#This Row],[Tasaus 2025, €/asukas]]*Taulukko5[[#This Row],[Asukasluku 31.12.2022]]</f>
        <v>-112297.64095590654</v>
      </c>
      <c r="S125" s="31">
        <f>Taulukko5[[#This Row],[Tasaus 2026, €/asukas]]*Taulukko5[[#This Row],[Asukasluku 31.12.2022]]</f>
        <v>-96951.392558312858</v>
      </c>
      <c r="T125" s="31">
        <f>Taulukko5[[#This Row],[Tasaus 2027, €/asukas]]*Taulukko5[[#This Row],[Asukasluku 31.12.2022]]</f>
        <v>-80760.718572907674</v>
      </c>
      <c r="U125" s="62">
        <f t="shared" si="55"/>
        <v>4.1539029044853493</v>
      </c>
      <c r="V125" s="31">
        <f t="shared" si="56"/>
        <v>15.491686424818639</v>
      </c>
      <c r="W125" s="31">
        <f t="shared" si="57"/>
        <v>28.011550804250732</v>
      </c>
      <c r="X125" s="31">
        <f t="shared" si="58"/>
        <v>40.84286217347622</v>
      </c>
      <c r="Y125" s="94">
        <f t="shared" si="59"/>
        <v>54.380215004082558</v>
      </c>
      <c r="Z125" s="105">
        <v>22.5</v>
      </c>
      <c r="AA125" s="33">
        <f t="shared" si="61"/>
        <v>9.86</v>
      </c>
      <c r="AB125" s="32">
        <f t="shared" si="43"/>
        <v>-12.64</v>
      </c>
      <c r="AC125" s="31">
        <v>139.27052421376285</v>
      </c>
      <c r="AD125" s="15">
        <f t="shared" si="44"/>
        <v>-2.9826145395343149E-2</v>
      </c>
      <c r="AE125" s="15">
        <f t="shared" si="45"/>
        <v>-0.11123449496779976</v>
      </c>
      <c r="AF125" s="15">
        <f t="shared" si="46"/>
        <v>-0.20113050455139023</v>
      </c>
      <c r="AG125" s="15">
        <f t="shared" si="47"/>
        <v>-0.29326278768641334</v>
      </c>
      <c r="AH125" s="106">
        <f t="shared" si="48"/>
        <v>-0.39046463931316666</v>
      </c>
    </row>
    <row r="126" spans="1:34" ht="15.75" x14ac:dyDescent="0.25">
      <c r="A126" s="24">
        <v>316</v>
      </c>
      <c r="B126" s="25" t="s">
        <v>119</v>
      </c>
      <c r="C126" s="24">
        <v>7</v>
      </c>
      <c r="D126" s="24">
        <v>25</v>
      </c>
      <c r="E126" s="30">
        <f>'Tasapainon muutos, pl. tasaus'!D119</f>
        <v>4198</v>
      </c>
      <c r="F126" s="62">
        <v>-238.49468692837496</v>
      </c>
      <c r="G126" s="31">
        <v>-181.05136326430193</v>
      </c>
      <c r="H126" s="59">
        <f t="shared" si="60"/>
        <v>57.443323664073034</v>
      </c>
      <c r="I126" s="62">
        <f t="shared" si="49"/>
        <v>-53.289420759587685</v>
      </c>
      <c r="J126" s="31">
        <f t="shared" si="50"/>
        <v>-41.951637239254403</v>
      </c>
      <c r="K126" s="31">
        <f t="shared" si="51"/>
        <v>-29.43177285982231</v>
      </c>
      <c r="L126" s="31">
        <f t="shared" si="52"/>
        <v>-16.600461490596807</v>
      </c>
      <c r="M126" s="31">
        <f t="shared" si="53"/>
        <v>-5.6197849959174446</v>
      </c>
      <c r="N126" s="59">
        <f t="shared" si="54"/>
        <v>-186.67114826021938</v>
      </c>
      <c r="O126" s="82">
        <f t="shared" si="42"/>
        <v>51.823538668155578</v>
      </c>
      <c r="P126" s="31">
        <f>Taulukko5[[#This Row],[Tasaus 2023, €/asukas]]*Taulukko5[[#This Row],[Asukasluku 31.12.2022]]</f>
        <v>-223708.98834874909</v>
      </c>
      <c r="Q126" s="31">
        <f>Taulukko5[[#This Row],[Tasaus 2024, €/asukas]]*Taulukko5[[#This Row],[Asukasluku 31.12.2022]]</f>
        <v>-176112.97313038999</v>
      </c>
      <c r="R126" s="31">
        <f>Taulukko5[[#This Row],[Tasaus 2025, €/asukas]]*Taulukko5[[#This Row],[Asukasluku 31.12.2022]]</f>
        <v>-123554.58246553405</v>
      </c>
      <c r="S126" s="31">
        <f>Taulukko5[[#This Row],[Tasaus 2026, €/asukas]]*Taulukko5[[#This Row],[Asukasluku 31.12.2022]]</f>
        <v>-69688.737337525396</v>
      </c>
      <c r="T126" s="31">
        <f>Taulukko5[[#This Row],[Tasaus 2027, €/asukas]]*Taulukko5[[#This Row],[Asukasluku 31.12.2022]]</f>
        <v>-23591.857412861431</v>
      </c>
      <c r="U126" s="62">
        <f t="shared" si="55"/>
        <v>4.1539029044853493</v>
      </c>
      <c r="V126" s="31">
        <f t="shared" si="56"/>
        <v>15.491686424818631</v>
      </c>
      <c r="W126" s="31">
        <f t="shared" si="57"/>
        <v>28.011550804250724</v>
      </c>
      <c r="X126" s="31">
        <f t="shared" si="58"/>
        <v>40.842862173476227</v>
      </c>
      <c r="Y126" s="94">
        <f t="shared" si="59"/>
        <v>51.823538668155592</v>
      </c>
      <c r="Z126" s="105">
        <v>22</v>
      </c>
      <c r="AA126" s="33">
        <f t="shared" si="61"/>
        <v>9.36</v>
      </c>
      <c r="AB126" s="32">
        <f t="shared" si="43"/>
        <v>-12.64</v>
      </c>
      <c r="AC126" s="31">
        <v>173.19313503789056</v>
      </c>
      <c r="AD126" s="15">
        <f t="shared" si="44"/>
        <v>-2.3984223760234919E-2</v>
      </c>
      <c r="AE126" s="15">
        <f t="shared" si="45"/>
        <v>-8.9447462345602885E-2</v>
      </c>
      <c r="AF126" s="15">
        <f t="shared" si="46"/>
        <v>-0.16173591867900802</v>
      </c>
      <c r="AG126" s="15">
        <f t="shared" si="47"/>
        <v>-0.23582263907019627</v>
      </c>
      <c r="AH126" s="106">
        <f t="shared" si="48"/>
        <v>-0.29922397707517578</v>
      </c>
    </row>
    <row r="127" spans="1:34" ht="15.75" x14ac:dyDescent="0.25">
      <c r="A127" s="24">
        <v>317</v>
      </c>
      <c r="B127" s="25" t="s">
        <v>120</v>
      </c>
      <c r="C127" s="24">
        <v>17</v>
      </c>
      <c r="D127" s="24">
        <v>25</v>
      </c>
      <c r="E127" s="30">
        <f>'Tasapainon muutos, pl. tasaus'!D120</f>
        <v>2474</v>
      </c>
      <c r="F127" s="62">
        <v>192.8238522744148</v>
      </c>
      <c r="G127" s="31">
        <v>86.899811252206263</v>
      </c>
      <c r="H127" s="59">
        <f t="shared" si="60"/>
        <v>-105.92404102220854</v>
      </c>
      <c r="I127" s="62">
        <f t="shared" si="49"/>
        <v>110.07794392669389</v>
      </c>
      <c r="J127" s="31">
        <f t="shared" si="50"/>
        <v>91.41572744702718</v>
      </c>
      <c r="K127" s="31">
        <f t="shared" si="51"/>
        <v>73.935591826459273</v>
      </c>
      <c r="L127" s="31">
        <f t="shared" si="52"/>
        <v>56.766903195684769</v>
      </c>
      <c r="M127" s="31">
        <f t="shared" si="53"/>
        <v>40.3042560262911</v>
      </c>
      <c r="N127" s="59">
        <f t="shared" si="54"/>
        <v>127.20406727849736</v>
      </c>
      <c r="O127" s="82">
        <f t="shared" si="42"/>
        <v>-65.619784995917442</v>
      </c>
      <c r="P127" s="31">
        <f>Taulukko5[[#This Row],[Tasaus 2023, €/asukas]]*Taulukko5[[#This Row],[Asukasluku 31.12.2022]]</f>
        <v>272332.83327464067</v>
      </c>
      <c r="Q127" s="31">
        <f>Taulukko5[[#This Row],[Tasaus 2024, €/asukas]]*Taulukko5[[#This Row],[Asukasluku 31.12.2022]]</f>
        <v>226162.50970394525</v>
      </c>
      <c r="R127" s="31">
        <f>Taulukko5[[#This Row],[Tasaus 2025, €/asukas]]*Taulukko5[[#This Row],[Asukasluku 31.12.2022]]</f>
        <v>182916.65417866025</v>
      </c>
      <c r="S127" s="31">
        <f>Taulukko5[[#This Row],[Tasaus 2026, €/asukas]]*Taulukko5[[#This Row],[Asukasluku 31.12.2022]]</f>
        <v>140441.31850612411</v>
      </c>
      <c r="T127" s="31">
        <f>Taulukko5[[#This Row],[Tasaus 2027, €/asukas]]*Taulukko5[[#This Row],[Asukasluku 31.12.2022]]</f>
        <v>99712.729409044186</v>
      </c>
      <c r="U127" s="62">
        <f t="shared" si="55"/>
        <v>4.1539029044853493</v>
      </c>
      <c r="V127" s="31">
        <f t="shared" si="56"/>
        <v>-14.508313575181361</v>
      </c>
      <c r="W127" s="31">
        <f t="shared" si="57"/>
        <v>-31.988449195749268</v>
      </c>
      <c r="X127" s="31">
        <f t="shared" si="58"/>
        <v>-49.157137826523773</v>
      </c>
      <c r="Y127" s="94">
        <f t="shared" si="59"/>
        <v>-65.619784995917442</v>
      </c>
      <c r="Z127" s="105">
        <v>21.5</v>
      </c>
      <c r="AA127" s="33">
        <f t="shared" si="61"/>
        <v>8.86</v>
      </c>
      <c r="AB127" s="32">
        <f t="shared" si="43"/>
        <v>-12.64</v>
      </c>
      <c r="AC127" s="31">
        <v>129.54555275377351</v>
      </c>
      <c r="AD127" s="15">
        <f t="shared" si="44"/>
        <v>-3.2065191094445743E-2</v>
      </c>
      <c r="AE127" s="15">
        <f t="shared" si="45"/>
        <v>0.11199391462520701</v>
      </c>
      <c r="AF127" s="15">
        <f t="shared" si="46"/>
        <v>0.24692819256057003</v>
      </c>
      <c r="AG127" s="15">
        <f t="shared" si="47"/>
        <v>0.3794583201166038</v>
      </c>
      <c r="AH127" s="106">
        <f t="shared" si="48"/>
        <v>0.50653830719021742</v>
      </c>
    </row>
    <row r="128" spans="1:34" ht="15.75" x14ac:dyDescent="0.25">
      <c r="A128" s="24">
        <v>320</v>
      </c>
      <c r="B128" s="25" t="s">
        <v>121</v>
      </c>
      <c r="C128" s="24">
        <v>19</v>
      </c>
      <c r="D128" s="24">
        <v>24</v>
      </c>
      <c r="E128" s="30">
        <f>'Tasapainon muutos, pl. tasaus'!D121</f>
        <v>6996</v>
      </c>
      <c r="F128" s="62">
        <v>1285.7886976616126</v>
      </c>
      <c r="G128" s="31">
        <v>1167.6884514828585</v>
      </c>
      <c r="H128" s="59">
        <f t="shared" si="60"/>
        <v>-118.10024617875411</v>
      </c>
      <c r="I128" s="62">
        <f t="shared" si="49"/>
        <v>122.25414908323945</v>
      </c>
      <c r="J128" s="31">
        <f t="shared" si="50"/>
        <v>103.59193260357274</v>
      </c>
      <c r="K128" s="31">
        <f t="shared" si="51"/>
        <v>86.111796983004837</v>
      </c>
      <c r="L128" s="31">
        <f t="shared" si="52"/>
        <v>68.943108352230325</v>
      </c>
      <c r="M128" s="31">
        <f t="shared" si="53"/>
        <v>52.480461182836663</v>
      </c>
      <c r="N128" s="59">
        <f t="shared" si="54"/>
        <v>1220.1689126656952</v>
      </c>
      <c r="O128" s="82">
        <f t="shared" si="42"/>
        <v>-65.619784995917371</v>
      </c>
      <c r="P128" s="31">
        <f>Taulukko5[[#This Row],[Tasaus 2023, €/asukas]]*Taulukko5[[#This Row],[Asukasluku 31.12.2022]]</f>
        <v>855290.0269863432</v>
      </c>
      <c r="Q128" s="31">
        <f>Taulukko5[[#This Row],[Tasaus 2024, €/asukas]]*Taulukko5[[#This Row],[Asukasluku 31.12.2022]]</f>
        <v>724729.16049459495</v>
      </c>
      <c r="R128" s="31">
        <f>Taulukko5[[#This Row],[Tasaus 2025, €/asukas]]*Taulukko5[[#This Row],[Asukasluku 31.12.2022]]</f>
        <v>602438.13169310184</v>
      </c>
      <c r="S128" s="31">
        <f>Taulukko5[[#This Row],[Tasaus 2026, €/asukas]]*Taulukko5[[#This Row],[Asukasluku 31.12.2022]]</f>
        <v>482325.98603220336</v>
      </c>
      <c r="T128" s="31">
        <f>Taulukko5[[#This Row],[Tasaus 2027, €/asukas]]*Taulukko5[[#This Row],[Asukasluku 31.12.2022]]</f>
        <v>367153.3064351253</v>
      </c>
      <c r="U128" s="62">
        <f t="shared" si="55"/>
        <v>4.1539029044853493</v>
      </c>
      <c r="V128" s="31">
        <f t="shared" si="56"/>
        <v>-14.508313575181361</v>
      </c>
      <c r="W128" s="31">
        <f t="shared" si="57"/>
        <v>-31.988449195749268</v>
      </c>
      <c r="X128" s="31">
        <f t="shared" si="58"/>
        <v>-49.15713782652378</v>
      </c>
      <c r="Y128" s="94">
        <f t="shared" si="59"/>
        <v>-65.619784995917442</v>
      </c>
      <c r="Z128" s="105">
        <v>21.5</v>
      </c>
      <c r="AA128" s="33">
        <f t="shared" si="61"/>
        <v>8.86</v>
      </c>
      <c r="AB128" s="32">
        <f t="shared" si="43"/>
        <v>-12.64</v>
      </c>
      <c r="AC128" s="31">
        <v>168.72639838677816</v>
      </c>
      <c r="AD128" s="15">
        <f t="shared" si="44"/>
        <v>-2.461916418652637E-2</v>
      </c>
      <c r="AE128" s="15">
        <f t="shared" si="45"/>
        <v>8.5987217850305706E-2</v>
      </c>
      <c r="AF128" s="15">
        <f t="shared" si="46"/>
        <v>0.18958769642211462</v>
      </c>
      <c r="AG128" s="15">
        <f t="shared" si="47"/>
        <v>0.29134230503657726</v>
      </c>
      <c r="AH128" s="106">
        <f t="shared" si="48"/>
        <v>0.38891237899534031</v>
      </c>
    </row>
    <row r="129" spans="1:34" ht="15.75" x14ac:dyDescent="0.25">
      <c r="A129" s="24">
        <v>322</v>
      </c>
      <c r="B129" s="25" t="s">
        <v>122</v>
      </c>
      <c r="C129" s="24">
        <v>2</v>
      </c>
      <c r="D129" s="24">
        <v>24</v>
      </c>
      <c r="E129" s="30">
        <f>'Tasapainon muutos, pl. tasaus'!D122</f>
        <v>6549</v>
      </c>
      <c r="F129" s="62">
        <v>263.33755089285597</v>
      </c>
      <c r="G129" s="31">
        <v>91.511429227987563</v>
      </c>
      <c r="H129" s="59">
        <f t="shared" si="60"/>
        <v>-171.82612166486842</v>
      </c>
      <c r="I129" s="62">
        <f t="shared" si="49"/>
        <v>175.98002456935376</v>
      </c>
      <c r="J129" s="31">
        <f t="shared" si="50"/>
        <v>157.31780808968705</v>
      </c>
      <c r="K129" s="31">
        <f t="shared" si="51"/>
        <v>139.83767246911916</v>
      </c>
      <c r="L129" s="31">
        <f t="shared" si="52"/>
        <v>122.66898383834464</v>
      </c>
      <c r="M129" s="31">
        <f t="shared" si="53"/>
        <v>106.20633666895098</v>
      </c>
      <c r="N129" s="59">
        <f t="shared" si="54"/>
        <v>197.71776589693854</v>
      </c>
      <c r="O129" s="82">
        <f t="shared" si="42"/>
        <v>-65.619784995917428</v>
      </c>
      <c r="P129" s="31">
        <f>Taulukko5[[#This Row],[Tasaus 2023, €/asukas]]*Taulukko5[[#This Row],[Asukasluku 31.12.2022]]</f>
        <v>1152493.1809046979</v>
      </c>
      <c r="Q129" s="31">
        <f>Taulukko5[[#This Row],[Tasaus 2024, €/asukas]]*Taulukko5[[#This Row],[Asukasluku 31.12.2022]]</f>
        <v>1030274.3251793605</v>
      </c>
      <c r="R129" s="31">
        <f>Taulukko5[[#This Row],[Tasaus 2025, €/asukas]]*Taulukko5[[#This Row],[Asukasluku 31.12.2022]]</f>
        <v>915796.91700026137</v>
      </c>
      <c r="S129" s="31">
        <f>Taulukko5[[#This Row],[Tasaus 2026, €/asukas]]*Taulukko5[[#This Row],[Asukasluku 31.12.2022]]</f>
        <v>803359.17515731906</v>
      </c>
      <c r="T129" s="31">
        <f>Taulukko5[[#This Row],[Tasaus 2027, €/asukas]]*Taulukko5[[#This Row],[Asukasluku 31.12.2022]]</f>
        <v>695545.29884495994</v>
      </c>
      <c r="U129" s="62">
        <f t="shared" si="55"/>
        <v>4.1539029044853351</v>
      </c>
      <c r="V129" s="31">
        <f t="shared" si="56"/>
        <v>-14.508313575181376</v>
      </c>
      <c r="W129" s="31">
        <f t="shared" si="57"/>
        <v>-31.988449195749268</v>
      </c>
      <c r="X129" s="31">
        <f t="shared" si="58"/>
        <v>-49.15713782652378</v>
      </c>
      <c r="Y129" s="94">
        <f t="shared" si="59"/>
        <v>-65.619784995917442</v>
      </c>
      <c r="Z129" s="105">
        <v>19.749999999999996</v>
      </c>
      <c r="AA129" s="33">
        <f t="shared" si="61"/>
        <v>7.1099999999999959</v>
      </c>
      <c r="AB129" s="32">
        <f t="shared" si="43"/>
        <v>-12.64</v>
      </c>
      <c r="AC129" s="31">
        <v>165.77146954017778</v>
      </c>
      <c r="AD129" s="15">
        <f t="shared" si="44"/>
        <v>-2.5058008570519187E-2</v>
      </c>
      <c r="AE129" s="15">
        <f t="shared" si="45"/>
        <v>8.7519967189921166E-2</v>
      </c>
      <c r="AF129" s="15">
        <f t="shared" si="46"/>
        <v>0.19296715704143697</v>
      </c>
      <c r="AG129" s="15">
        <f t="shared" si="47"/>
        <v>0.29653557372011857</v>
      </c>
      <c r="AH129" s="106">
        <f t="shared" si="48"/>
        <v>0.39584486509008882</v>
      </c>
    </row>
    <row r="130" spans="1:34" ht="15.75" x14ac:dyDescent="0.25">
      <c r="A130" s="24">
        <v>398</v>
      </c>
      <c r="B130" s="25" t="s">
        <v>123</v>
      </c>
      <c r="C130" s="24">
        <v>7</v>
      </c>
      <c r="D130" s="24">
        <v>20</v>
      </c>
      <c r="E130" s="30">
        <f>'Tasapainon muutos, pl. tasaus'!D123</f>
        <v>120175</v>
      </c>
      <c r="F130" s="62">
        <v>-165.04882722409619</v>
      </c>
      <c r="G130" s="31">
        <v>-298.08004074933206</v>
      </c>
      <c r="H130" s="59">
        <f t="shared" si="60"/>
        <v>-133.03121352523587</v>
      </c>
      <c r="I130" s="62">
        <f t="shared" si="49"/>
        <v>137.18511642972123</v>
      </c>
      <c r="J130" s="31">
        <f t="shared" si="50"/>
        <v>118.52289995005451</v>
      </c>
      <c r="K130" s="31">
        <f t="shared" si="51"/>
        <v>101.0427643294866</v>
      </c>
      <c r="L130" s="31">
        <f t="shared" si="52"/>
        <v>83.87407569871209</v>
      </c>
      <c r="M130" s="31">
        <f t="shared" si="53"/>
        <v>67.411428529318428</v>
      </c>
      <c r="N130" s="59">
        <f t="shared" si="54"/>
        <v>-230.66861222001364</v>
      </c>
      <c r="O130" s="82">
        <f t="shared" si="42"/>
        <v>-65.619784995917456</v>
      </c>
      <c r="P130" s="31">
        <f>Taulukko5[[#This Row],[Tasaus 2023, €/asukas]]*Taulukko5[[#This Row],[Asukasluku 31.12.2022]]</f>
        <v>16486221.36694175</v>
      </c>
      <c r="Q130" s="31">
        <f>Taulukko5[[#This Row],[Tasaus 2024, €/asukas]]*Taulukko5[[#This Row],[Asukasluku 31.12.2022]]</f>
        <v>14243489.501497801</v>
      </c>
      <c r="R130" s="31">
        <f>Taulukko5[[#This Row],[Tasaus 2025, €/asukas]]*Taulukko5[[#This Row],[Asukasluku 31.12.2022]]</f>
        <v>12142814.203296052</v>
      </c>
      <c r="S130" s="31">
        <f>Taulukko5[[#This Row],[Tasaus 2026, €/asukas]]*Taulukko5[[#This Row],[Asukasluku 31.12.2022]]</f>
        <v>10079567.047092725</v>
      </c>
      <c r="T130" s="31">
        <f>Taulukko5[[#This Row],[Tasaus 2027, €/asukas]]*Taulukko5[[#This Row],[Asukasluku 31.12.2022]]</f>
        <v>8101168.423510842</v>
      </c>
      <c r="U130" s="62">
        <f t="shared" si="55"/>
        <v>4.1539029044853635</v>
      </c>
      <c r="V130" s="31">
        <f t="shared" si="56"/>
        <v>-14.508313575181361</v>
      </c>
      <c r="W130" s="31">
        <f t="shared" si="57"/>
        <v>-31.988449195749268</v>
      </c>
      <c r="X130" s="31">
        <f t="shared" si="58"/>
        <v>-49.15713782652378</v>
      </c>
      <c r="Y130" s="94">
        <f t="shared" si="59"/>
        <v>-65.619784995917442</v>
      </c>
      <c r="Z130" s="105">
        <v>20.75</v>
      </c>
      <c r="AA130" s="33">
        <f t="shared" si="61"/>
        <v>8.11</v>
      </c>
      <c r="AB130" s="32">
        <f t="shared" si="43"/>
        <v>-12.64</v>
      </c>
      <c r="AC130" s="31">
        <v>186.36790526684607</v>
      </c>
      <c r="AD130" s="15">
        <f t="shared" si="44"/>
        <v>-2.228872454480671E-2</v>
      </c>
      <c r="AE130" s="15">
        <f t="shared" si="45"/>
        <v>7.7847704272943394E-2</v>
      </c>
      <c r="AF130" s="15">
        <f t="shared" si="46"/>
        <v>0.1716414054766964</v>
      </c>
      <c r="AG130" s="15">
        <f t="shared" si="47"/>
        <v>0.26376396599049284</v>
      </c>
      <c r="AH130" s="106">
        <f t="shared" si="48"/>
        <v>0.35209809812457488</v>
      </c>
    </row>
    <row r="131" spans="1:34" ht="15.75" x14ac:dyDescent="0.25">
      <c r="A131" s="24">
        <v>399</v>
      </c>
      <c r="B131" s="25" t="s">
        <v>124</v>
      </c>
      <c r="C131" s="24">
        <v>15</v>
      </c>
      <c r="D131" s="24">
        <v>24</v>
      </c>
      <c r="E131" s="30">
        <f>'Tasapainon muutos, pl. tasaus'!D124</f>
        <v>7817</v>
      </c>
      <c r="F131" s="62">
        <v>-22.712883321051063</v>
      </c>
      <c r="G131" s="31">
        <v>207.83675033796769</v>
      </c>
      <c r="H131" s="59">
        <f t="shared" si="60"/>
        <v>230.54963365901875</v>
      </c>
      <c r="I131" s="62">
        <f t="shared" si="49"/>
        <v>-226.39573075453342</v>
      </c>
      <c r="J131" s="31">
        <f t="shared" si="50"/>
        <v>-215.05794723420013</v>
      </c>
      <c r="K131" s="31">
        <f t="shared" si="51"/>
        <v>-202.53808285476802</v>
      </c>
      <c r="L131" s="31">
        <f t="shared" si="52"/>
        <v>-189.70677148554253</v>
      </c>
      <c r="M131" s="31">
        <f t="shared" si="53"/>
        <v>-176.16941865493621</v>
      </c>
      <c r="N131" s="59">
        <f t="shared" si="54"/>
        <v>31.667331683031477</v>
      </c>
      <c r="O131" s="82">
        <f t="shared" si="42"/>
        <v>54.380215004082544</v>
      </c>
      <c r="P131" s="31">
        <f>Taulukko5[[#This Row],[Tasaus 2023, €/asukas]]*Taulukko5[[#This Row],[Asukasluku 31.12.2022]]</f>
        <v>-1769735.4273081878</v>
      </c>
      <c r="Q131" s="31">
        <f>Taulukko5[[#This Row],[Tasaus 2024, €/asukas]]*Taulukko5[[#This Row],[Asukasluku 31.12.2022]]</f>
        <v>-1681107.9735297423</v>
      </c>
      <c r="R131" s="31">
        <f>Taulukko5[[#This Row],[Tasaus 2025, €/asukas]]*Taulukko5[[#This Row],[Asukasluku 31.12.2022]]</f>
        <v>-1583240.1936757215</v>
      </c>
      <c r="S131" s="31">
        <f>Taulukko5[[#This Row],[Tasaus 2026, €/asukas]]*Taulukko5[[#This Row],[Asukasluku 31.12.2022]]</f>
        <v>-1482937.8327024861</v>
      </c>
      <c r="T131" s="31">
        <f>Taulukko5[[#This Row],[Tasaus 2027, €/asukas]]*Taulukko5[[#This Row],[Asukasluku 31.12.2022]]</f>
        <v>-1377116.3456256364</v>
      </c>
      <c r="U131" s="62">
        <f t="shared" si="55"/>
        <v>4.1539029044853351</v>
      </c>
      <c r="V131" s="31">
        <f t="shared" si="56"/>
        <v>15.491686424818624</v>
      </c>
      <c r="W131" s="31">
        <f t="shared" si="57"/>
        <v>28.011550804250732</v>
      </c>
      <c r="X131" s="31">
        <f t="shared" si="58"/>
        <v>40.84286217347622</v>
      </c>
      <c r="Y131" s="94">
        <f t="shared" si="59"/>
        <v>54.380215004082544</v>
      </c>
      <c r="Z131" s="105">
        <v>21.75</v>
      </c>
      <c r="AA131" s="33">
        <f t="shared" si="61"/>
        <v>9.11</v>
      </c>
      <c r="AB131" s="32">
        <f t="shared" si="43"/>
        <v>-12.64</v>
      </c>
      <c r="AC131" s="31">
        <v>189.52774029296012</v>
      </c>
      <c r="AD131" s="15">
        <f t="shared" si="44"/>
        <v>-2.1917123572857945E-2</v>
      </c>
      <c r="AE131" s="15">
        <f t="shared" si="45"/>
        <v>-8.1738358727184449E-2</v>
      </c>
      <c r="AF131" s="15">
        <f t="shared" si="46"/>
        <v>-0.14779657458561068</v>
      </c>
      <c r="AG131" s="15">
        <f t="shared" si="47"/>
        <v>-0.21549806962476248</v>
      </c>
      <c r="AH131" s="106">
        <f t="shared" si="48"/>
        <v>-0.28692483179520323</v>
      </c>
    </row>
    <row r="132" spans="1:34" ht="15.75" x14ac:dyDescent="0.25">
      <c r="A132" s="24">
        <v>400</v>
      </c>
      <c r="B132" s="25" t="s">
        <v>125</v>
      </c>
      <c r="C132" s="24">
        <v>2</v>
      </c>
      <c r="D132" s="24">
        <v>24</v>
      </c>
      <c r="E132" s="30">
        <f>'Tasapainon muutos, pl. tasaus'!D125</f>
        <v>8366</v>
      </c>
      <c r="F132" s="62">
        <v>150.76588854438597</v>
      </c>
      <c r="G132" s="31">
        <v>6.1097505181398182</v>
      </c>
      <c r="H132" s="59">
        <f t="shared" si="60"/>
        <v>-144.65613802624617</v>
      </c>
      <c r="I132" s="62">
        <f t="shared" si="49"/>
        <v>148.81004093073153</v>
      </c>
      <c r="J132" s="31">
        <f t="shared" si="50"/>
        <v>130.14782445106479</v>
      </c>
      <c r="K132" s="31">
        <f t="shared" si="51"/>
        <v>112.6676888304969</v>
      </c>
      <c r="L132" s="31">
        <f t="shared" si="52"/>
        <v>95.499000199722389</v>
      </c>
      <c r="M132" s="31">
        <f t="shared" si="53"/>
        <v>79.036353030328726</v>
      </c>
      <c r="N132" s="59">
        <f t="shared" si="54"/>
        <v>85.146103548468545</v>
      </c>
      <c r="O132" s="82">
        <f t="shared" si="42"/>
        <v>-65.619784995917428</v>
      </c>
      <c r="P132" s="31">
        <f>Taulukko5[[#This Row],[Tasaus 2023, €/asukas]]*Taulukko5[[#This Row],[Asukasluku 31.12.2022]]</f>
        <v>1244944.8024265</v>
      </c>
      <c r="Q132" s="31">
        <f>Taulukko5[[#This Row],[Tasaus 2024, €/asukas]]*Taulukko5[[#This Row],[Asukasluku 31.12.2022]]</f>
        <v>1088816.6993576081</v>
      </c>
      <c r="R132" s="31">
        <f>Taulukko5[[#This Row],[Tasaus 2025, €/asukas]]*Taulukko5[[#This Row],[Asukasluku 31.12.2022]]</f>
        <v>942577.88475593703</v>
      </c>
      <c r="S132" s="31">
        <f>Taulukko5[[#This Row],[Tasaus 2026, €/asukas]]*Taulukko5[[#This Row],[Asukasluku 31.12.2022]]</f>
        <v>798944.63567087753</v>
      </c>
      <c r="T132" s="31">
        <f>Taulukko5[[#This Row],[Tasaus 2027, €/asukas]]*Taulukko5[[#This Row],[Asukasluku 31.12.2022]]</f>
        <v>661218.12945173017</v>
      </c>
      <c r="U132" s="62">
        <f t="shared" si="55"/>
        <v>4.1539029044853635</v>
      </c>
      <c r="V132" s="31">
        <f t="shared" si="56"/>
        <v>-14.508313575181376</v>
      </c>
      <c r="W132" s="31">
        <f t="shared" si="57"/>
        <v>-31.988449195749268</v>
      </c>
      <c r="X132" s="31">
        <f t="shared" si="58"/>
        <v>-49.15713782652378</v>
      </c>
      <c r="Y132" s="94">
        <f t="shared" si="59"/>
        <v>-65.619784995917442</v>
      </c>
      <c r="Z132" s="105">
        <v>20.75</v>
      </c>
      <c r="AA132" s="33">
        <f t="shared" si="61"/>
        <v>8.11</v>
      </c>
      <c r="AB132" s="32">
        <f t="shared" si="43"/>
        <v>-12.64</v>
      </c>
      <c r="AC132" s="31">
        <v>170.23467369256082</v>
      </c>
      <c r="AD132" s="15">
        <f t="shared" si="44"/>
        <v>-2.4401038956300986E-2</v>
      </c>
      <c r="AE132" s="15">
        <f t="shared" si="45"/>
        <v>8.5225373071663377E-2</v>
      </c>
      <c r="AF132" s="15">
        <f t="shared" si="46"/>
        <v>0.18790795377867342</v>
      </c>
      <c r="AG132" s="15">
        <f t="shared" si="47"/>
        <v>0.28876101889383726</v>
      </c>
      <c r="AH132" s="106">
        <f t="shared" si="48"/>
        <v>0.38546662423440825</v>
      </c>
    </row>
    <row r="133" spans="1:34" ht="15.75" x14ac:dyDescent="0.25">
      <c r="A133" s="24">
        <v>402</v>
      </c>
      <c r="B133" s="25" t="s">
        <v>126</v>
      </c>
      <c r="C133" s="24">
        <v>11</v>
      </c>
      <c r="D133" s="24">
        <v>24</v>
      </c>
      <c r="E133" s="30">
        <f>'Tasapainon muutos, pl. tasaus'!D126</f>
        <v>9099</v>
      </c>
      <c r="F133" s="62">
        <v>-303.57875297295942</v>
      </c>
      <c r="G133" s="31">
        <v>-114.24634783489789</v>
      </c>
      <c r="H133" s="59">
        <f t="shared" si="60"/>
        <v>189.33240513806152</v>
      </c>
      <c r="I133" s="62">
        <f t="shared" si="49"/>
        <v>-185.17850223357618</v>
      </c>
      <c r="J133" s="31">
        <f t="shared" si="50"/>
        <v>-173.84071871324289</v>
      </c>
      <c r="K133" s="31">
        <f t="shared" si="51"/>
        <v>-161.32085433381079</v>
      </c>
      <c r="L133" s="31">
        <f t="shared" si="52"/>
        <v>-148.4895429645853</v>
      </c>
      <c r="M133" s="31">
        <f t="shared" si="53"/>
        <v>-134.95219013397897</v>
      </c>
      <c r="N133" s="59">
        <f t="shared" si="54"/>
        <v>-249.19853796887685</v>
      </c>
      <c r="O133" s="82">
        <f t="shared" si="42"/>
        <v>54.380215004082572</v>
      </c>
      <c r="P133" s="31">
        <f>Taulukko5[[#This Row],[Tasaus 2023, €/asukas]]*Taulukko5[[#This Row],[Asukasluku 31.12.2022]]</f>
        <v>-1684939.1918233098</v>
      </c>
      <c r="Q133" s="31">
        <f>Taulukko5[[#This Row],[Tasaus 2024, €/asukas]]*Taulukko5[[#This Row],[Asukasluku 31.12.2022]]</f>
        <v>-1581776.6995717972</v>
      </c>
      <c r="R133" s="31">
        <f>Taulukko5[[#This Row],[Tasaus 2025, €/asukas]]*Taulukko5[[#This Row],[Asukasluku 31.12.2022]]</f>
        <v>-1467858.4535833444</v>
      </c>
      <c r="S133" s="31">
        <f>Taulukko5[[#This Row],[Tasaus 2026, €/asukas]]*Taulukko5[[#This Row],[Asukasluku 31.12.2022]]</f>
        <v>-1351106.3514347617</v>
      </c>
      <c r="T133" s="31">
        <f>Taulukko5[[#This Row],[Tasaus 2027, €/asukas]]*Taulukko5[[#This Row],[Asukasluku 31.12.2022]]</f>
        <v>-1227929.9780290746</v>
      </c>
      <c r="U133" s="62">
        <f t="shared" si="55"/>
        <v>4.1539029044853351</v>
      </c>
      <c r="V133" s="31">
        <f t="shared" si="56"/>
        <v>15.491686424818624</v>
      </c>
      <c r="W133" s="31">
        <f t="shared" si="57"/>
        <v>28.011550804250732</v>
      </c>
      <c r="X133" s="31">
        <f t="shared" si="58"/>
        <v>40.84286217347622</v>
      </c>
      <c r="Y133" s="94">
        <f t="shared" si="59"/>
        <v>54.380215004082544</v>
      </c>
      <c r="Z133" s="105">
        <v>21.25</v>
      </c>
      <c r="AA133" s="33">
        <f t="shared" si="61"/>
        <v>8.61</v>
      </c>
      <c r="AB133" s="32">
        <f t="shared" si="43"/>
        <v>-12.64</v>
      </c>
      <c r="AC133" s="31">
        <v>152.61006613908583</v>
      </c>
      <c r="AD133" s="15">
        <f t="shared" si="44"/>
        <v>-2.7219062343499342E-2</v>
      </c>
      <c r="AE133" s="15">
        <f t="shared" si="45"/>
        <v>-0.10151156353408435</v>
      </c>
      <c r="AF133" s="15">
        <f t="shared" si="46"/>
        <v>-0.18354982415590826</v>
      </c>
      <c r="AG133" s="15">
        <f t="shared" si="47"/>
        <v>-0.26762888718135297</v>
      </c>
      <c r="AH133" s="106">
        <f t="shared" si="48"/>
        <v>-0.35633439116998666</v>
      </c>
    </row>
    <row r="134" spans="1:34" ht="15.75" x14ac:dyDescent="0.25">
      <c r="A134" s="24">
        <v>403</v>
      </c>
      <c r="B134" s="25" t="s">
        <v>127</v>
      </c>
      <c r="C134" s="24">
        <v>14</v>
      </c>
      <c r="D134" s="24">
        <v>25</v>
      </c>
      <c r="E134" s="30">
        <f>'Tasapainon muutos, pl. tasaus'!D127</f>
        <v>2820</v>
      </c>
      <c r="F134" s="62">
        <v>97.141703564989385</v>
      </c>
      <c r="G134" s="31">
        <v>114.41778284808331</v>
      </c>
      <c r="H134" s="59">
        <f t="shared" si="60"/>
        <v>17.276079283093921</v>
      </c>
      <c r="I134" s="62">
        <f t="shared" si="49"/>
        <v>-13.122176378608572</v>
      </c>
      <c r="J134" s="31">
        <f t="shared" si="50"/>
        <v>-1.7843928582752859</v>
      </c>
      <c r="K134" s="31">
        <f t="shared" si="51"/>
        <v>-1.988449195749274</v>
      </c>
      <c r="L134" s="31">
        <f t="shared" si="52"/>
        <v>-4.1571378265237735</v>
      </c>
      <c r="M134" s="31">
        <f t="shared" si="53"/>
        <v>-5.6197849959174446</v>
      </c>
      <c r="N134" s="59">
        <f t="shared" si="54"/>
        <v>108.79799785216586</v>
      </c>
      <c r="O134" s="82">
        <f t="shared" si="42"/>
        <v>11.656294287176479</v>
      </c>
      <c r="P134" s="31">
        <f>Taulukko5[[#This Row],[Tasaus 2023, €/asukas]]*Taulukko5[[#This Row],[Asukasluku 31.12.2022]]</f>
        <v>-37004.537387676173</v>
      </c>
      <c r="Q134" s="31">
        <f>Taulukko5[[#This Row],[Tasaus 2024, €/asukas]]*Taulukko5[[#This Row],[Asukasluku 31.12.2022]]</f>
        <v>-5031.9878603363068</v>
      </c>
      <c r="R134" s="31">
        <f>Taulukko5[[#This Row],[Tasaus 2025, €/asukas]]*Taulukko5[[#This Row],[Asukasluku 31.12.2022]]</f>
        <v>-5607.4267320129529</v>
      </c>
      <c r="S134" s="31">
        <f>Taulukko5[[#This Row],[Tasaus 2026, €/asukas]]*Taulukko5[[#This Row],[Asukasluku 31.12.2022]]</f>
        <v>-11723.128670797041</v>
      </c>
      <c r="T134" s="31">
        <f>Taulukko5[[#This Row],[Tasaus 2027, €/asukas]]*Taulukko5[[#This Row],[Asukasluku 31.12.2022]]</f>
        <v>-15847.793688487194</v>
      </c>
      <c r="U134" s="62">
        <f t="shared" si="55"/>
        <v>4.1539029044853493</v>
      </c>
      <c r="V134" s="31">
        <f t="shared" si="56"/>
        <v>15.491686424818635</v>
      </c>
      <c r="W134" s="31">
        <f t="shared" si="57"/>
        <v>15.287630087344647</v>
      </c>
      <c r="X134" s="31">
        <f t="shared" si="58"/>
        <v>13.118941456570148</v>
      </c>
      <c r="Y134" s="94">
        <f t="shared" si="59"/>
        <v>11.656294287176475</v>
      </c>
      <c r="Z134" s="105">
        <v>22</v>
      </c>
      <c r="AA134" s="33">
        <f t="shared" si="61"/>
        <v>9.36</v>
      </c>
      <c r="AB134" s="32">
        <f t="shared" si="43"/>
        <v>-12.64</v>
      </c>
      <c r="AC134" s="31">
        <v>140.40646929565625</v>
      </c>
      <c r="AD134" s="15">
        <f t="shared" si="44"/>
        <v>-2.9584839824854554E-2</v>
      </c>
      <c r="AE134" s="15">
        <f t="shared" si="45"/>
        <v>-0.11033456294807564</v>
      </c>
      <c r="AF134" s="15">
        <f t="shared" si="46"/>
        <v>-0.10888123719679346</v>
      </c>
      <c r="AG134" s="15">
        <f t="shared" si="47"/>
        <v>-9.3435448682534519E-2</v>
      </c>
      <c r="AH134" s="106">
        <f t="shared" si="48"/>
        <v>-8.3018213802040858E-2</v>
      </c>
    </row>
    <row r="135" spans="1:34" ht="15.75" x14ac:dyDescent="0.25">
      <c r="A135" s="24">
        <v>405</v>
      </c>
      <c r="B135" s="25" t="s">
        <v>128</v>
      </c>
      <c r="C135" s="24">
        <v>9</v>
      </c>
      <c r="D135" s="24">
        <v>21</v>
      </c>
      <c r="E135" s="30">
        <f>'Tasapainon muutos, pl. tasaus'!D128</f>
        <v>72650</v>
      </c>
      <c r="F135" s="62">
        <v>204.57380237516335</v>
      </c>
      <c r="G135" s="31">
        <v>166.27101871509799</v>
      </c>
      <c r="H135" s="59">
        <f t="shared" si="60"/>
        <v>-38.302783660065359</v>
      </c>
      <c r="I135" s="62">
        <f t="shared" si="49"/>
        <v>42.456686564550708</v>
      </c>
      <c r="J135" s="31">
        <f t="shared" si="50"/>
        <v>23.794470084883994</v>
      </c>
      <c r="K135" s="31">
        <f t="shared" si="51"/>
        <v>6.3143344643160848</v>
      </c>
      <c r="L135" s="31">
        <f t="shared" si="52"/>
        <v>-4.1571378265237735</v>
      </c>
      <c r="M135" s="31">
        <f t="shared" si="53"/>
        <v>-5.6197849959174446</v>
      </c>
      <c r="N135" s="59">
        <f t="shared" si="54"/>
        <v>160.65123371918054</v>
      </c>
      <c r="O135" s="82">
        <f t="shared" si="42"/>
        <v>-43.922568655982815</v>
      </c>
      <c r="P135" s="31">
        <f>Taulukko5[[#This Row],[Tasaus 2023, €/asukas]]*Taulukko5[[#This Row],[Asukasluku 31.12.2022]]</f>
        <v>3084478.278914609</v>
      </c>
      <c r="Q135" s="31">
        <f>Taulukko5[[#This Row],[Tasaus 2024, €/asukas]]*Taulukko5[[#This Row],[Asukasluku 31.12.2022]]</f>
        <v>1728668.2516668222</v>
      </c>
      <c r="R135" s="31">
        <f>Taulukko5[[#This Row],[Tasaus 2025, €/asukas]]*Taulukko5[[#This Row],[Asukasluku 31.12.2022]]</f>
        <v>458736.39883256354</v>
      </c>
      <c r="S135" s="31">
        <f>Taulukko5[[#This Row],[Tasaus 2026, €/asukas]]*Taulukko5[[#This Row],[Asukasluku 31.12.2022]]</f>
        <v>-302016.06309695216</v>
      </c>
      <c r="T135" s="31">
        <f>Taulukko5[[#This Row],[Tasaus 2027, €/asukas]]*Taulukko5[[#This Row],[Asukasluku 31.12.2022]]</f>
        <v>-408277.37995340233</v>
      </c>
      <c r="U135" s="62">
        <f t="shared" si="55"/>
        <v>4.1539029044853493</v>
      </c>
      <c r="V135" s="31">
        <f t="shared" si="56"/>
        <v>-14.508313575181365</v>
      </c>
      <c r="W135" s="31">
        <f t="shared" si="57"/>
        <v>-31.988449195749276</v>
      </c>
      <c r="X135" s="31">
        <f t="shared" si="58"/>
        <v>-42.459921486589131</v>
      </c>
      <c r="Y135" s="94">
        <f t="shared" si="59"/>
        <v>-43.922568655982801</v>
      </c>
      <c r="Z135" s="105">
        <v>21</v>
      </c>
      <c r="AA135" s="33">
        <f t="shared" si="61"/>
        <v>8.36</v>
      </c>
      <c r="AB135" s="32">
        <f t="shared" si="43"/>
        <v>-12.64</v>
      </c>
      <c r="AC135" s="31">
        <v>183.48876736808015</v>
      </c>
      <c r="AD135" s="15">
        <f t="shared" si="44"/>
        <v>-2.2638458822673228E-2</v>
      </c>
      <c r="AE135" s="15">
        <f t="shared" si="45"/>
        <v>7.9069219240421165E-2</v>
      </c>
      <c r="AF135" s="15">
        <f t="shared" si="46"/>
        <v>0.17433464540954791</v>
      </c>
      <c r="AG135" s="15">
        <f t="shared" si="47"/>
        <v>0.2314033828643807</v>
      </c>
      <c r="AH135" s="106">
        <f t="shared" si="48"/>
        <v>0.23937470007563855</v>
      </c>
    </row>
    <row r="136" spans="1:34" ht="15.75" x14ac:dyDescent="0.25">
      <c r="A136" s="24">
        <v>407</v>
      </c>
      <c r="B136" s="25" t="s">
        <v>129</v>
      </c>
      <c r="C136" s="24">
        <v>34</v>
      </c>
      <c r="D136" s="24">
        <v>25</v>
      </c>
      <c r="E136" s="30">
        <f>'Tasapainon muutos, pl. tasaus'!D129</f>
        <v>2518</v>
      </c>
      <c r="F136" s="62">
        <v>81.094121865901542</v>
      </c>
      <c r="G136" s="31">
        <v>44.7028065711268</v>
      </c>
      <c r="H136" s="59">
        <f t="shared" si="60"/>
        <v>-36.391315294774742</v>
      </c>
      <c r="I136" s="62">
        <f t="shared" si="49"/>
        <v>40.545218199260091</v>
      </c>
      <c r="J136" s="31">
        <f t="shared" si="50"/>
        <v>21.883001719593377</v>
      </c>
      <c r="K136" s="31">
        <f t="shared" si="51"/>
        <v>4.4028660990254682</v>
      </c>
      <c r="L136" s="31">
        <f t="shared" si="52"/>
        <v>-4.1571378265237735</v>
      </c>
      <c r="M136" s="31">
        <f t="shared" si="53"/>
        <v>-5.6197849959174446</v>
      </c>
      <c r="N136" s="59">
        <f t="shared" si="54"/>
        <v>39.083021575209358</v>
      </c>
      <c r="O136" s="82">
        <f t="shared" si="42"/>
        <v>-42.011100290692184</v>
      </c>
      <c r="P136" s="31">
        <f>Taulukko5[[#This Row],[Tasaus 2023, €/asukas]]*Taulukko5[[#This Row],[Asukasluku 31.12.2022]]</f>
        <v>102092.85942573691</v>
      </c>
      <c r="Q136" s="31">
        <f>Taulukko5[[#This Row],[Tasaus 2024, €/asukas]]*Taulukko5[[#This Row],[Asukasluku 31.12.2022]]</f>
        <v>55101.398329936121</v>
      </c>
      <c r="R136" s="31">
        <f>Taulukko5[[#This Row],[Tasaus 2025, €/asukas]]*Taulukko5[[#This Row],[Asukasluku 31.12.2022]]</f>
        <v>11086.416837346129</v>
      </c>
      <c r="S136" s="31">
        <f>Taulukko5[[#This Row],[Tasaus 2026, €/asukas]]*Taulukko5[[#This Row],[Asukasluku 31.12.2022]]</f>
        <v>-10467.673047186861</v>
      </c>
      <c r="T136" s="31">
        <f>Taulukko5[[#This Row],[Tasaus 2027, €/asukas]]*Taulukko5[[#This Row],[Asukasluku 31.12.2022]]</f>
        <v>-14150.618619720126</v>
      </c>
      <c r="U136" s="62">
        <f t="shared" si="55"/>
        <v>4.1539029044853493</v>
      </c>
      <c r="V136" s="31">
        <f t="shared" si="56"/>
        <v>-14.508313575181365</v>
      </c>
      <c r="W136" s="31">
        <f t="shared" si="57"/>
        <v>-31.988449195749276</v>
      </c>
      <c r="X136" s="31">
        <f t="shared" si="58"/>
        <v>-40.548453121298515</v>
      </c>
      <c r="Y136" s="94">
        <f t="shared" si="59"/>
        <v>-42.011100290692184</v>
      </c>
      <c r="Z136" s="105">
        <v>21.5</v>
      </c>
      <c r="AA136" s="33">
        <f t="shared" si="61"/>
        <v>8.86</v>
      </c>
      <c r="AB136" s="32">
        <f t="shared" si="43"/>
        <v>-12.64</v>
      </c>
      <c r="AC136" s="31">
        <v>158.22981309275673</v>
      </c>
      <c r="AD136" s="15">
        <f t="shared" si="44"/>
        <v>-2.6252340335195037E-2</v>
      </c>
      <c r="AE136" s="15">
        <f t="shared" si="45"/>
        <v>9.1691403102880306E-2</v>
      </c>
      <c r="AF136" s="15">
        <f t="shared" si="46"/>
        <v>0.20216448828766018</v>
      </c>
      <c r="AG136" s="15">
        <f t="shared" si="47"/>
        <v>0.25626304126093097</v>
      </c>
      <c r="AH136" s="106">
        <f t="shared" si="48"/>
        <v>0.26550685657490247</v>
      </c>
    </row>
    <row r="137" spans="1:34" ht="15.75" x14ac:dyDescent="0.25">
      <c r="A137" s="24">
        <v>408</v>
      </c>
      <c r="B137" s="25" t="s">
        <v>130</v>
      </c>
      <c r="C137" s="24">
        <v>14</v>
      </c>
      <c r="D137" s="24">
        <v>23</v>
      </c>
      <c r="E137" s="30">
        <f>'Tasapainon muutos, pl. tasaus'!D130</f>
        <v>14099</v>
      </c>
      <c r="F137" s="62">
        <v>82.229144184971901</v>
      </c>
      <c r="G137" s="31">
        <v>107.5989814492813</v>
      </c>
      <c r="H137" s="59">
        <f t="shared" si="60"/>
        <v>25.369837264309396</v>
      </c>
      <c r="I137" s="62">
        <f t="shared" si="49"/>
        <v>-21.215934359824047</v>
      </c>
      <c r="J137" s="31">
        <f t="shared" si="50"/>
        <v>-9.8781508394907611</v>
      </c>
      <c r="K137" s="31">
        <f t="shared" si="51"/>
        <v>-1.988449195749274</v>
      </c>
      <c r="L137" s="31">
        <f t="shared" si="52"/>
        <v>-4.1571378265237735</v>
      </c>
      <c r="M137" s="31">
        <f t="shared" si="53"/>
        <v>-5.6197849959174446</v>
      </c>
      <c r="N137" s="59">
        <f t="shared" si="54"/>
        <v>101.97919645336385</v>
      </c>
      <c r="O137" s="82">
        <f t="shared" si="42"/>
        <v>19.750052268391954</v>
      </c>
      <c r="P137" s="31">
        <f>Taulukko5[[#This Row],[Tasaus 2023, €/asukas]]*Taulukko5[[#This Row],[Asukasluku 31.12.2022]]</f>
        <v>-299123.45853915921</v>
      </c>
      <c r="Q137" s="31">
        <f>Taulukko5[[#This Row],[Tasaus 2024, €/asukas]]*Taulukko5[[#This Row],[Asukasluku 31.12.2022]]</f>
        <v>-139272.04868598023</v>
      </c>
      <c r="R137" s="31">
        <f>Taulukko5[[#This Row],[Tasaus 2025, €/asukas]]*Taulukko5[[#This Row],[Asukasluku 31.12.2022]]</f>
        <v>-28035.145210869014</v>
      </c>
      <c r="S137" s="31">
        <f>Taulukko5[[#This Row],[Tasaus 2026, €/asukas]]*Taulukko5[[#This Row],[Asukasluku 31.12.2022]]</f>
        <v>-58611.486216158686</v>
      </c>
      <c r="T137" s="31">
        <f>Taulukko5[[#This Row],[Tasaus 2027, €/asukas]]*Taulukko5[[#This Row],[Asukasluku 31.12.2022]]</f>
        <v>-79233.348657440045</v>
      </c>
      <c r="U137" s="62">
        <f t="shared" si="55"/>
        <v>4.1539029044853493</v>
      </c>
      <c r="V137" s="31">
        <f t="shared" si="56"/>
        <v>15.491686424818635</v>
      </c>
      <c r="W137" s="31">
        <f t="shared" si="57"/>
        <v>23.381388068560121</v>
      </c>
      <c r="X137" s="31">
        <f t="shared" si="58"/>
        <v>21.212699437785624</v>
      </c>
      <c r="Y137" s="94">
        <f t="shared" si="59"/>
        <v>19.750052268391951</v>
      </c>
      <c r="Z137" s="105">
        <v>21.5</v>
      </c>
      <c r="AA137" s="33">
        <f t="shared" si="61"/>
        <v>8.86</v>
      </c>
      <c r="AB137" s="32">
        <f t="shared" si="43"/>
        <v>-12.64</v>
      </c>
      <c r="AC137" s="31">
        <v>168.0658910570051</v>
      </c>
      <c r="AD137" s="15">
        <f t="shared" si="44"/>
        <v>-2.4715918729020486E-2</v>
      </c>
      <c r="AE137" s="15">
        <f t="shared" si="45"/>
        <v>-9.2176266864072487E-2</v>
      </c>
      <c r="AF137" s="15">
        <f t="shared" si="46"/>
        <v>-0.13912036476592118</v>
      </c>
      <c r="AG137" s="15">
        <f t="shared" si="47"/>
        <v>-0.12621656485069083</v>
      </c>
      <c r="AH137" s="106">
        <f t="shared" si="48"/>
        <v>-0.11751374502095174</v>
      </c>
    </row>
    <row r="138" spans="1:34" ht="15.75" x14ac:dyDescent="0.25">
      <c r="A138" s="24">
        <v>410</v>
      </c>
      <c r="B138" s="25" t="s">
        <v>131</v>
      </c>
      <c r="C138" s="24">
        <v>13</v>
      </c>
      <c r="D138" s="24">
        <v>23</v>
      </c>
      <c r="E138" s="30">
        <f>'Tasapainon muutos, pl. tasaus'!D131</f>
        <v>18775</v>
      </c>
      <c r="F138" s="62">
        <v>-322.26103895313889</v>
      </c>
      <c r="G138" s="31">
        <v>-156.19265973144223</v>
      </c>
      <c r="H138" s="59">
        <f t="shared" si="60"/>
        <v>166.06837922169666</v>
      </c>
      <c r="I138" s="62">
        <f t="shared" si="49"/>
        <v>-161.91447631721132</v>
      </c>
      <c r="J138" s="31">
        <f t="shared" si="50"/>
        <v>-150.57669279687804</v>
      </c>
      <c r="K138" s="31">
        <f t="shared" si="51"/>
        <v>-138.05682841744593</v>
      </c>
      <c r="L138" s="31">
        <f t="shared" si="52"/>
        <v>-125.22551704822044</v>
      </c>
      <c r="M138" s="31">
        <f t="shared" si="53"/>
        <v>-111.6881642176141</v>
      </c>
      <c r="N138" s="59">
        <f t="shared" si="54"/>
        <v>-267.88082394905632</v>
      </c>
      <c r="O138" s="82">
        <f t="shared" si="42"/>
        <v>54.380215004082572</v>
      </c>
      <c r="P138" s="31">
        <f>Taulukko5[[#This Row],[Tasaus 2023, €/asukas]]*Taulukko5[[#This Row],[Asukasluku 31.12.2022]]</f>
        <v>-3039944.2928556427</v>
      </c>
      <c r="Q138" s="31">
        <f>Taulukko5[[#This Row],[Tasaus 2024, €/asukas]]*Taulukko5[[#This Row],[Asukasluku 31.12.2022]]</f>
        <v>-2827077.4072613851</v>
      </c>
      <c r="R138" s="31">
        <f>Taulukko5[[#This Row],[Tasaus 2025, €/asukas]]*Taulukko5[[#This Row],[Asukasluku 31.12.2022]]</f>
        <v>-2592016.9535375475</v>
      </c>
      <c r="S138" s="31">
        <f>Taulukko5[[#This Row],[Tasaus 2026, €/asukas]]*Taulukko5[[#This Row],[Asukasluku 31.12.2022]]</f>
        <v>-2351109.0825803387</v>
      </c>
      <c r="T138" s="31">
        <f>Taulukko5[[#This Row],[Tasaus 2027, €/asukas]]*Taulukko5[[#This Row],[Asukasluku 31.12.2022]]</f>
        <v>-2096945.2831857048</v>
      </c>
      <c r="U138" s="62">
        <f t="shared" si="55"/>
        <v>4.1539029044853351</v>
      </c>
      <c r="V138" s="31">
        <f t="shared" si="56"/>
        <v>15.491686424818624</v>
      </c>
      <c r="W138" s="31">
        <f t="shared" si="57"/>
        <v>28.011550804250732</v>
      </c>
      <c r="X138" s="31">
        <f t="shared" si="58"/>
        <v>40.84286217347622</v>
      </c>
      <c r="Y138" s="94">
        <f t="shared" si="59"/>
        <v>54.380215004082558</v>
      </c>
      <c r="Z138" s="105">
        <v>21.5</v>
      </c>
      <c r="AA138" s="33">
        <f t="shared" si="61"/>
        <v>8.86</v>
      </c>
      <c r="AB138" s="32">
        <f t="shared" si="43"/>
        <v>-12.64</v>
      </c>
      <c r="AC138" s="31">
        <v>172.8609004273552</v>
      </c>
      <c r="AD138" s="15">
        <f t="shared" si="44"/>
        <v>-2.4030320877745356E-2</v>
      </c>
      <c r="AE138" s="15">
        <f t="shared" si="45"/>
        <v>-8.9619378277674799E-2</v>
      </c>
      <c r="AF138" s="15">
        <f t="shared" si="46"/>
        <v>-0.16204677133463496</v>
      </c>
      <c r="AG138" s="15">
        <f t="shared" si="47"/>
        <v>-0.23627588467086827</v>
      </c>
      <c r="AH138" s="106">
        <f t="shared" si="48"/>
        <v>-0.31458944659920851</v>
      </c>
    </row>
    <row r="139" spans="1:34" ht="15.75" x14ac:dyDescent="0.25">
      <c r="A139" s="24">
        <v>416</v>
      </c>
      <c r="B139" s="25" t="s">
        <v>132</v>
      </c>
      <c r="C139" s="24">
        <v>9</v>
      </c>
      <c r="D139" s="24">
        <v>25</v>
      </c>
      <c r="E139" s="30">
        <f>'Tasapainon muutos, pl. tasaus'!D132</f>
        <v>2886</v>
      </c>
      <c r="F139" s="62">
        <v>6.7682241048594154</v>
      </c>
      <c r="G139" s="31">
        <v>124.28121698191855</v>
      </c>
      <c r="H139" s="59">
        <f t="shared" si="60"/>
        <v>117.51299287705913</v>
      </c>
      <c r="I139" s="62">
        <f t="shared" si="49"/>
        <v>-113.35908997257378</v>
      </c>
      <c r="J139" s="31">
        <f t="shared" si="50"/>
        <v>-102.02130645224049</v>
      </c>
      <c r="K139" s="31">
        <f t="shared" si="51"/>
        <v>-89.501442072808402</v>
      </c>
      <c r="L139" s="31">
        <f t="shared" si="52"/>
        <v>-76.670130703582913</v>
      </c>
      <c r="M139" s="31">
        <f t="shared" si="53"/>
        <v>-63.132777872976575</v>
      </c>
      <c r="N139" s="59">
        <f t="shared" si="54"/>
        <v>61.148439108941972</v>
      </c>
      <c r="O139" s="82">
        <f t="shared" si="42"/>
        <v>54.380215004082558</v>
      </c>
      <c r="P139" s="31">
        <f>Taulukko5[[#This Row],[Tasaus 2023, €/asukas]]*Taulukko5[[#This Row],[Asukasluku 31.12.2022]]</f>
        <v>-327154.33366084791</v>
      </c>
      <c r="Q139" s="31">
        <f>Taulukko5[[#This Row],[Tasaus 2024, €/asukas]]*Taulukko5[[#This Row],[Asukasluku 31.12.2022]]</f>
        <v>-294433.49042116606</v>
      </c>
      <c r="R139" s="31">
        <f>Taulukko5[[#This Row],[Tasaus 2025, €/asukas]]*Taulukko5[[#This Row],[Asukasluku 31.12.2022]]</f>
        <v>-258301.16182212505</v>
      </c>
      <c r="S139" s="31">
        <f>Taulukko5[[#This Row],[Tasaus 2026, €/asukas]]*Taulukko5[[#This Row],[Asukasluku 31.12.2022]]</f>
        <v>-221269.99721054028</v>
      </c>
      <c r="T139" s="31">
        <f>Taulukko5[[#This Row],[Tasaus 2027, €/asukas]]*Taulukko5[[#This Row],[Asukasluku 31.12.2022]]</f>
        <v>-182201.1969414104</v>
      </c>
      <c r="U139" s="62">
        <f t="shared" si="55"/>
        <v>4.1539029044853493</v>
      </c>
      <c r="V139" s="31">
        <f t="shared" si="56"/>
        <v>15.491686424818639</v>
      </c>
      <c r="W139" s="31">
        <f t="shared" si="57"/>
        <v>28.011550804250732</v>
      </c>
      <c r="X139" s="31">
        <f t="shared" si="58"/>
        <v>40.84286217347622</v>
      </c>
      <c r="Y139" s="94">
        <f t="shared" si="59"/>
        <v>54.380215004082558</v>
      </c>
      <c r="Z139" s="105">
        <v>21.999999999999996</v>
      </c>
      <c r="AA139" s="33">
        <f t="shared" si="61"/>
        <v>9.3599999999999959</v>
      </c>
      <c r="AB139" s="32">
        <f t="shared" si="43"/>
        <v>-12.64</v>
      </c>
      <c r="AC139" s="31">
        <v>167.36629559402743</v>
      </c>
      <c r="AD139" s="15">
        <f t="shared" si="44"/>
        <v>-2.4819231911311919E-2</v>
      </c>
      <c r="AE139" s="15">
        <f t="shared" si="45"/>
        <v>-9.2561566053873209E-2</v>
      </c>
      <c r="AF139" s="15">
        <f t="shared" si="46"/>
        <v>-0.16736673716073058</v>
      </c>
      <c r="AG139" s="15">
        <f t="shared" si="47"/>
        <v>-0.24403277869366741</v>
      </c>
      <c r="AH139" s="106">
        <f t="shared" si="48"/>
        <v>-0.32491736051797487</v>
      </c>
    </row>
    <row r="140" spans="1:34" ht="15.75" x14ac:dyDescent="0.25">
      <c r="A140" s="24">
        <v>418</v>
      </c>
      <c r="B140" s="25" t="s">
        <v>133</v>
      </c>
      <c r="C140" s="24">
        <v>6</v>
      </c>
      <c r="D140" s="24">
        <v>22</v>
      </c>
      <c r="E140" s="30">
        <f>'Tasapainon muutos, pl. tasaus'!D133</f>
        <v>24580</v>
      </c>
      <c r="F140" s="62">
        <v>-54.089443536864195</v>
      </c>
      <c r="G140" s="31">
        <v>-60.126500498645306</v>
      </c>
      <c r="H140" s="59">
        <f t="shared" si="60"/>
        <v>-6.0370569617811114</v>
      </c>
      <c r="I140" s="62">
        <f t="shared" si="49"/>
        <v>10.190959866266461</v>
      </c>
      <c r="J140" s="31">
        <f t="shared" si="50"/>
        <v>0.49168642481863489</v>
      </c>
      <c r="K140" s="31">
        <f t="shared" si="51"/>
        <v>-1.988449195749274</v>
      </c>
      <c r="L140" s="31">
        <f t="shared" si="52"/>
        <v>-4.1571378265237735</v>
      </c>
      <c r="M140" s="31">
        <f t="shared" si="53"/>
        <v>-5.6197849959174446</v>
      </c>
      <c r="N140" s="59">
        <f t="shared" si="54"/>
        <v>-65.746285494562756</v>
      </c>
      <c r="O140" s="82">
        <f t="shared" si="42"/>
        <v>-11.65684195769856</v>
      </c>
      <c r="P140" s="31">
        <f>Taulukko5[[#This Row],[Tasaus 2023, €/asukas]]*Taulukko5[[#This Row],[Asukasluku 31.12.2022]]</f>
        <v>250493.79351282961</v>
      </c>
      <c r="Q140" s="31">
        <f>Taulukko5[[#This Row],[Tasaus 2024, €/asukas]]*Taulukko5[[#This Row],[Asukasluku 31.12.2022]]</f>
        <v>12085.652322042046</v>
      </c>
      <c r="R140" s="31">
        <f>Taulukko5[[#This Row],[Tasaus 2025, €/asukas]]*Taulukko5[[#This Row],[Asukasluku 31.12.2022]]</f>
        <v>-48876.081231517157</v>
      </c>
      <c r="S140" s="31">
        <f>Taulukko5[[#This Row],[Tasaus 2026, €/asukas]]*Taulukko5[[#This Row],[Asukasluku 31.12.2022]]</f>
        <v>-102182.44777595435</v>
      </c>
      <c r="T140" s="31">
        <f>Taulukko5[[#This Row],[Tasaus 2027, €/asukas]]*Taulukko5[[#This Row],[Asukasluku 31.12.2022]]</f>
        <v>-138134.31519965079</v>
      </c>
      <c r="U140" s="62">
        <f t="shared" si="55"/>
        <v>4.1539029044853493</v>
      </c>
      <c r="V140" s="31">
        <f t="shared" si="56"/>
        <v>-5.5453705369624764</v>
      </c>
      <c r="W140" s="31">
        <f t="shared" si="57"/>
        <v>-8.0255061575303852</v>
      </c>
      <c r="X140" s="31">
        <f t="shared" si="58"/>
        <v>-10.194194788304884</v>
      </c>
      <c r="Y140" s="94">
        <f t="shared" si="59"/>
        <v>-11.656841957698557</v>
      </c>
      <c r="Z140" s="105">
        <v>20.5</v>
      </c>
      <c r="AA140" s="33">
        <f t="shared" si="61"/>
        <v>7.8599999999999994</v>
      </c>
      <c r="AB140" s="32">
        <f t="shared" si="43"/>
        <v>-12.64</v>
      </c>
      <c r="AC140" s="31">
        <v>207.40438296891145</v>
      </c>
      <c r="AD140" s="15">
        <f t="shared" si="44"/>
        <v>-2.0028038197765531E-2</v>
      </c>
      <c r="AE140" s="15">
        <f t="shared" si="45"/>
        <v>2.6736997828024158E-2</v>
      </c>
      <c r="AF140" s="15">
        <f t="shared" si="46"/>
        <v>3.8694968942548119E-2</v>
      </c>
      <c r="AG140" s="15">
        <f t="shared" si="47"/>
        <v>4.9151298744891651E-2</v>
      </c>
      <c r="AH140" s="106">
        <f t="shared" si="48"/>
        <v>5.6203450432606529E-2</v>
      </c>
    </row>
    <row r="141" spans="1:34" ht="15.75" x14ac:dyDescent="0.25">
      <c r="A141" s="24">
        <v>420</v>
      </c>
      <c r="B141" s="25" t="s">
        <v>134</v>
      </c>
      <c r="C141" s="24">
        <v>11</v>
      </c>
      <c r="D141" s="24">
        <v>24</v>
      </c>
      <c r="E141" s="30">
        <f>'Tasapainon muutos, pl. tasaus'!D134</f>
        <v>9177</v>
      </c>
      <c r="F141" s="62">
        <v>69.343005396699326</v>
      </c>
      <c r="G141" s="31">
        <v>23.136513925101571</v>
      </c>
      <c r="H141" s="59">
        <f t="shared" si="60"/>
        <v>-46.206491471597758</v>
      </c>
      <c r="I141" s="62">
        <f t="shared" si="49"/>
        <v>50.360394376083107</v>
      </c>
      <c r="J141" s="31">
        <f t="shared" si="50"/>
        <v>31.698177896416393</v>
      </c>
      <c r="K141" s="31">
        <f t="shared" si="51"/>
        <v>14.218042275848484</v>
      </c>
      <c r="L141" s="31">
        <f t="shared" si="52"/>
        <v>-2.9506463549260156</v>
      </c>
      <c r="M141" s="31">
        <f t="shared" si="53"/>
        <v>-5.6197849959174446</v>
      </c>
      <c r="N141" s="59">
        <f t="shared" si="54"/>
        <v>17.516728929184126</v>
      </c>
      <c r="O141" s="82">
        <f t="shared" si="42"/>
        <v>-51.8262764675152</v>
      </c>
      <c r="P141" s="31">
        <f>Taulukko5[[#This Row],[Tasaus 2023, €/asukas]]*Taulukko5[[#This Row],[Asukasluku 31.12.2022]]</f>
        <v>462157.33918931469</v>
      </c>
      <c r="Q141" s="31">
        <f>Taulukko5[[#This Row],[Tasaus 2024, €/asukas]]*Taulukko5[[#This Row],[Asukasluku 31.12.2022]]</f>
        <v>290894.17855541327</v>
      </c>
      <c r="R141" s="31">
        <f>Taulukko5[[#This Row],[Tasaus 2025, €/asukas]]*Taulukko5[[#This Row],[Asukasluku 31.12.2022]]</f>
        <v>130478.97396546154</v>
      </c>
      <c r="S141" s="31">
        <f>Taulukko5[[#This Row],[Tasaus 2026, €/asukas]]*Taulukko5[[#This Row],[Asukasluku 31.12.2022]]</f>
        <v>-27078.081599156045</v>
      </c>
      <c r="T141" s="31">
        <f>Taulukko5[[#This Row],[Tasaus 2027, €/asukas]]*Taulukko5[[#This Row],[Asukasluku 31.12.2022]]</f>
        <v>-51572.766907534387</v>
      </c>
      <c r="U141" s="62">
        <f t="shared" si="55"/>
        <v>4.1539029044853493</v>
      </c>
      <c r="V141" s="31">
        <f t="shared" si="56"/>
        <v>-14.508313575181365</v>
      </c>
      <c r="W141" s="31">
        <f t="shared" si="57"/>
        <v>-31.988449195749276</v>
      </c>
      <c r="X141" s="31">
        <f t="shared" si="58"/>
        <v>-49.157137826523773</v>
      </c>
      <c r="Y141" s="94">
        <f t="shared" si="59"/>
        <v>-51.8262764675152</v>
      </c>
      <c r="Z141" s="105">
        <v>21</v>
      </c>
      <c r="AA141" s="33">
        <f t="shared" si="61"/>
        <v>8.36</v>
      </c>
      <c r="AB141" s="32">
        <f t="shared" si="43"/>
        <v>-12.64</v>
      </c>
      <c r="AC141" s="31">
        <v>172.21293669140405</v>
      </c>
      <c r="AD141" s="15">
        <f t="shared" si="44"/>
        <v>-2.4120736712880699E-2</v>
      </c>
      <c r="AE141" s="15">
        <f t="shared" si="45"/>
        <v>8.4246362984793946E-2</v>
      </c>
      <c r="AF141" s="15">
        <f t="shared" si="46"/>
        <v>0.18574939728872278</v>
      </c>
      <c r="AG141" s="15">
        <f t="shared" si="47"/>
        <v>0.28544393220940545</v>
      </c>
      <c r="AH141" s="106">
        <f t="shared" si="48"/>
        <v>0.30094299222354581</v>
      </c>
    </row>
    <row r="142" spans="1:34" ht="15.75" x14ac:dyDescent="0.25">
      <c r="A142" s="24">
        <v>421</v>
      </c>
      <c r="B142" s="25" t="s">
        <v>135</v>
      </c>
      <c r="C142" s="24">
        <v>16</v>
      </c>
      <c r="D142" s="24">
        <v>26</v>
      </c>
      <c r="E142" s="30">
        <f>'Tasapainon muutos, pl. tasaus'!D135</f>
        <v>695</v>
      </c>
      <c r="F142" s="62">
        <v>-2127.3547290274914</v>
      </c>
      <c r="G142" s="31">
        <v>-2318.2833583565248</v>
      </c>
      <c r="H142" s="59">
        <f t="shared" si="60"/>
        <v>-190.92862932903336</v>
      </c>
      <c r="I142" s="62">
        <f t="shared" si="49"/>
        <v>195.08253223351869</v>
      </c>
      <c r="J142" s="31">
        <f t="shared" si="50"/>
        <v>176.42031575385198</v>
      </c>
      <c r="K142" s="31">
        <f t="shared" si="51"/>
        <v>158.94018013328409</v>
      </c>
      <c r="L142" s="31">
        <f t="shared" si="52"/>
        <v>141.77149150250958</v>
      </c>
      <c r="M142" s="31">
        <f t="shared" si="53"/>
        <v>125.30884433311591</v>
      </c>
      <c r="N142" s="59">
        <f t="shared" si="54"/>
        <v>-2192.974514023409</v>
      </c>
      <c r="O142" s="82">
        <f t="shared" ref="O142:O205" si="62">N142-F142</f>
        <v>-65.619784995917598</v>
      </c>
      <c r="P142" s="31">
        <f>Taulukko5[[#This Row],[Tasaus 2023, €/asukas]]*Taulukko5[[#This Row],[Asukasluku 31.12.2022]]</f>
        <v>135582.35990229549</v>
      </c>
      <c r="Q142" s="31">
        <f>Taulukko5[[#This Row],[Tasaus 2024, €/asukas]]*Taulukko5[[#This Row],[Asukasluku 31.12.2022]]</f>
        <v>122612.11944892713</v>
      </c>
      <c r="R142" s="31">
        <f>Taulukko5[[#This Row],[Tasaus 2025, €/asukas]]*Taulukko5[[#This Row],[Asukasluku 31.12.2022]]</f>
        <v>110463.42519263244</v>
      </c>
      <c r="S142" s="31">
        <f>Taulukko5[[#This Row],[Tasaus 2026, €/asukas]]*Taulukko5[[#This Row],[Asukasluku 31.12.2022]]</f>
        <v>98531.186594244151</v>
      </c>
      <c r="T142" s="31">
        <f>Taulukko5[[#This Row],[Tasaus 2027, €/asukas]]*Taulukko5[[#This Row],[Asukasluku 31.12.2022]]</f>
        <v>87089.646811515559</v>
      </c>
      <c r="U142" s="62">
        <f t="shared" si="55"/>
        <v>4.1539029044853351</v>
      </c>
      <c r="V142" s="31">
        <f t="shared" si="56"/>
        <v>-14.508313575181376</v>
      </c>
      <c r="W142" s="31">
        <f t="shared" si="57"/>
        <v>-31.988449195749268</v>
      </c>
      <c r="X142" s="31">
        <f t="shared" si="58"/>
        <v>-49.15713782652378</v>
      </c>
      <c r="Y142" s="94">
        <f t="shared" si="59"/>
        <v>-65.619784995917442</v>
      </c>
      <c r="Z142" s="105">
        <v>21</v>
      </c>
      <c r="AA142" s="33">
        <f t="shared" si="61"/>
        <v>8.36</v>
      </c>
      <c r="AB142" s="32">
        <f t="shared" ref="AB142:AB205" si="63">AA142-Z142</f>
        <v>-12.64</v>
      </c>
      <c r="AC142" s="31">
        <v>136.6416472912592</v>
      </c>
      <c r="AD142" s="15">
        <f t="shared" ref="AD142:AD205" si="64">-U142/$AC142</f>
        <v>-3.0399976777439327E-2</v>
      </c>
      <c r="AE142" s="15">
        <f t="shared" ref="AE142:AE205" si="65">-V142/$AC142</f>
        <v>0.10617782984023974</v>
      </c>
      <c r="AF142" s="15">
        <f t="shared" ref="AF142:AF205" si="66">-W142/$AC142</f>
        <v>0.23410468059978906</v>
      </c>
      <c r="AG142" s="15">
        <f t="shared" ref="AG142:AG205" si="67">-X142/$AC142</f>
        <v>0.35975223367837939</v>
      </c>
      <c r="AH142" s="106">
        <f t="shared" ref="AH142:AH205" si="68">-Y142/$AC142</f>
        <v>0.48023268378816636</v>
      </c>
    </row>
    <row r="143" spans="1:34" ht="15.75" x14ac:dyDescent="0.25">
      <c r="A143" s="24">
        <v>422</v>
      </c>
      <c r="B143" s="25" t="s">
        <v>136</v>
      </c>
      <c r="C143" s="24">
        <v>12</v>
      </c>
      <c r="D143" s="24">
        <v>23</v>
      </c>
      <c r="E143" s="30">
        <f>'Tasapainon muutos, pl. tasaus'!D136</f>
        <v>10372</v>
      </c>
      <c r="F143" s="62">
        <v>101.0668590433545</v>
      </c>
      <c r="G143" s="31">
        <v>93.737123817160168</v>
      </c>
      <c r="H143" s="59">
        <f t="shared" si="60"/>
        <v>-7.3297352261943303</v>
      </c>
      <c r="I143" s="62">
        <f t="shared" ref="I143:I206" si="69">H143*(-1)+$H$14</f>
        <v>11.48363813067968</v>
      </c>
      <c r="J143" s="31">
        <f t="shared" ref="J143:J206" si="70">IF($H143&lt;-15,-$H143-15,IF($H143&gt;15,15-$H143,0))-$J$14</f>
        <v>0.49168642481863489</v>
      </c>
      <c r="K143" s="31">
        <f t="shared" ref="K143:K206" si="71">IF($H143&lt;-30,-$H143-30,IF($H143&gt;30,30-$H143,0))-$K$14</f>
        <v>-1.988449195749274</v>
      </c>
      <c r="L143" s="31">
        <f t="shared" ref="L143:L206" si="72">IF($H143&lt;-45,-$H143-45,IF($H143&gt;45,45-$H143,0))-$L$14</f>
        <v>-4.1571378265237735</v>
      </c>
      <c r="M143" s="31">
        <f t="shared" ref="M143:M206" si="73">IF($H143&lt;-60,-$H143-60,IF($H143&gt;60,60-$H143,0))-$M$14</f>
        <v>-5.6197849959174446</v>
      </c>
      <c r="N143" s="59">
        <f t="shared" ref="N143:N206" si="74">G143+M143</f>
        <v>88.117338821242726</v>
      </c>
      <c r="O143" s="82">
        <f t="shared" si="62"/>
        <v>-12.949520222111772</v>
      </c>
      <c r="P143" s="31">
        <f>Taulukko5[[#This Row],[Tasaus 2023, €/asukas]]*Taulukko5[[#This Row],[Asukasluku 31.12.2022]]</f>
        <v>119108.29469140964</v>
      </c>
      <c r="Q143" s="31">
        <f>Taulukko5[[#This Row],[Tasaus 2024, €/asukas]]*Taulukko5[[#This Row],[Asukasluku 31.12.2022]]</f>
        <v>5099.7715982188811</v>
      </c>
      <c r="R143" s="31">
        <f>Taulukko5[[#This Row],[Tasaus 2025, €/asukas]]*Taulukko5[[#This Row],[Asukasluku 31.12.2022]]</f>
        <v>-20624.19505831147</v>
      </c>
      <c r="S143" s="31">
        <f>Taulukko5[[#This Row],[Tasaus 2026, €/asukas]]*Taulukko5[[#This Row],[Asukasluku 31.12.2022]]</f>
        <v>-43117.83353670458</v>
      </c>
      <c r="T143" s="31">
        <f>Taulukko5[[#This Row],[Tasaus 2027, €/asukas]]*Taulukko5[[#This Row],[Asukasluku 31.12.2022]]</f>
        <v>-58288.409977655734</v>
      </c>
      <c r="U143" s="62">
        <f t="shared" ref="U143:U206" si="75">$H143+I143</f>
        <v>4.1539029044853493</v>
      </c>
      <c r="V143" s="31">
        <f t="shared" ref="V143:V206" si="76">$H143+J143</f>
        <v>-6.8380488013756953</v>
      </c>
      <c r="W143" s="31">
        <f t="shared" ref="W143:W206" si="77">$H143+K143</f>
        <v>-9.3181844219436041</v>
      </c>
      <c r="X143" s="31">
        <f t="shared" ref="X143:X206" si="78">$H143+L143</f>
        <v>-11.486873052718103</v>
      </c>
      <c r="Y143" s="94">
        <f t="shared" ref="Y143:Y206" si="79">$H143+M143</f>
        <v>-12.949520222111776</v>
      </c>
      <c r="Z143" s="105">
        <v>21</v>
      </c>
      <c r="AA143" s="33">
        <f t="shared" si="61"/>
        <v>8.36</v>
      </c>
      <c r="AB143" s="32">
        <f t="shared" si="63"/>
        <v>-12.64</v>
      </c>
      <c r="AC143" s="31">
        <v>153.7812530221712</v>
      </c>
      <c r="AD143" s="15">
        <f t="shared" si="64"/>
        <v>-2.701176393644332E-2</v>
      </c>
      <c r="AE143" s="15">
        <f t="shared" si="65"/>
        <v>4.4466075461030541E-2</v>
      </c>
      <c r="AF143" s="15">
        <f t="shared" si="66"/>
        <v>6.0593760545052701E-2</v>
      </c>
      <c r="AG143" s="15">
        <f t="shared" si="67"/>
        <v>7.4696185828723866E-2</v>
      </c>
      <c r="AH143" s="106">
        <f t="shared" si="68"/>
        <v>8.4207404788441909E-2</v>
      </c>
    </row>
    <row r="144" spans="1:34" ht="15.75" x14ac:dyDescent="0.25">
      <c r="A144" s="24">
        <v>423</v>
      </c>
      <c r="B144" s="25" t="s">
        <v>137</v>
      </c>
      <c r="C144" s="24">
        <v>2</v>
      </c>
      <c r="D144" s="24">
        <v>23</v>
      </c>
      <c r="E144" s="30">
        <f>'Tasapainon muutos, pl. tasaus'!D137</f>
        <v>20497</v>
      </c>
      <c r="F144" s="62">
        <v>294.71982842018451</v>
      </c>
      <c r="G144" s="31">
        <v>247.94788462734195</v>
      </c>
      <c r="H144" s="59">
        <f t="shared" ref="H144:H207" si="80">G144-F144</f>
        <v>-46.771943792842563</v>
      </c>
      <c r="I144" s="62">
        <f t="shared" si="69"/>
        <v>50.925846697327913</v>
      </c>
      <c r="J144" s="31">
        <f t="shared" si="70"/>
        <v>32.263630217661195</v>
      </c>
      <c r="K144" s="31">
        <f t="shared" si="71"/>
        <v>14.78349459709329</v>
      </c>
      <c r="L144" s="31">
        <f t="shared" si="72"/>
        <v>-2.3851940336812101</v>
      </c>
      <c r="M144" s="31">
        <f t="shared" si="73"/>
        <v>-5.6197849959174446</v>
      </c>
      <c r="N144" s="59">
        <f t="shared" si="74"/>
        <v>242.32809963142449</v>
      </c>
      <c r="O144" s="82">
        <f t="shared" si="62"/>
        <v>-52.39172878876002</v>
      </c>
      <c r="P144" s="31">
        <f>Taulukko5[[#This Row],[Tasaus 2023, €/asukas]]*Taulukko5[[#This Row],[Asukasluku 31.12.2022]]</f>
        <v>1043827.0797551302</v>
      </c>
      <c r="Q144" s="31">
        <f>Taulukko5[[#This Row],[Tasaus 2024, €/asukas]]*Taulukko5[[#This Row],[Asukasluku 31.12.2022]]</f>
        <v>661307.62857140147</v>
      </c>
      <c r="R144" s="31">
        <f>Taulukko5[[#This Row],[Tasaus 2025, €/asukas]]*Taulukko5[[#This Row],[Asukasluku 31.12.2022]]</f>
        <v>303017.28875662113</v>
      </c>
      <c r="S144" s="31">
        <f>Taulukko5[[#This Row],[Tasaus 2026, €/asukas]]*Taulukko5[[#This Row],[Asukasluku 31.12.2022]]</f>
        <v>-48889.322108363762</v>
      </c>
      <c r="T144" s="31">
        <f>Taulukko5[[#This Row],[Tasaus 2027, €/asukas]]*Taulukko5[[#This Row],[Asukasluku 31.12.2022]]</f>
        <v>-115188.73306131986</v>
      </c>
      <c r="U144" s="62">
        <f t="shared" si="75"/>
        <v>4.1539029044853493</v>
      </c>
      <c r="V144" s="31">
        <f t="shared" si="76"/>
        <v>-14.508313575181369</v>
      </c>
      <c r="W144" s="31">
        <f t="shared" si="77"/>
        <v>-31.988449195749276</v>
      </c>
      <c r="X144" s="31">
        <f t="shared" si="78"/>
        <v>-49.157137826523773</v>
      </c>
      <c r="Y144" s="94">
        <f t="shared" si="79"/>
        <v>-52.391728788760005</v>
      </c>
      <c r="Z144" s="105">
        <v>19.5</v>
      </c>
      <c r="AA144" s="33">
        <f t="shared" ref="AA144:AA207" si="81">Z144-$AA$7</f>
        <v>6.8599999999999994</v>
      </c>
      <c r="AB144" s="32">
        <f t="shared" si="63"/>
        <v>-12.64</v>
      </c>
      <c r="AC144" s="31">
        <v>208.3810239427973</v>
      </c>
      <c r="AD144" s="15">
        <f t="shared" si="64"/>
        <v>-1.9934170712327615E-2</v>
      </c>
      <c r="AE144" s="15">
        <f t="shared" si="65"/>
        <v>6.9623967195612049E-2</v>
      </c>
      <c r="AF144" s="15">
        <f t="shared" si="66"/>
        <v>0.15350941554318512</v>
      </c>
      <c r="AG144" s="15">
        <f t="shared" si="67"/>
        <v>0.23590026047677884</v>
      </c>
      <c r="AH144" s="106">
        <f t="shared" si="68"/>
        <v>0.25142274376740786</v>
      </c>
    </row>
    <row r="145" spans="1:34" ht="15.75" x14ac:dyDescent="0.25">
      <c r="A145" s="24">
        <v>425</v>
      </c>
      <c r="B145" s="25" t="s">
        <v>138</v>
      </c>
      <c r="C145" s="24">
        <v>17</v>
      </c>
      <c r="D145" s="24">
        <v>23</v>
      </c>
      <c r="E145" s="30">
        <f>'Tasapainon muutos, pl. tasaus'!D138</f>
        <v>10258</v>
      </c>
      <c r="F145" s="62">
        <v>-20.207603610344602</v>
      </c>
      <c r="G145" s="31">
        <v>136.64874119408245</v>
      </c>
      <c r="H145" s="59">
        <f t="shared" si="80"/>
        <v>156.85634480442704</v>
      </c>
      <c r="I145" s="62">
        <f t="shared" si="69"/>
        <v>-152.70244189994168</v>
      </c>
      <c r="J145" s="31">
        <f t="shared" si="70"/>
        <v>-141.36465837960841</v>
      </c>
      <c r="K145" s="31">
        <f t="shared" si="71"/>
        <v>-128.84479400017631</v>
      </c>
      <c r="L145" s="31">
        <f t="shared" si="72"/>
        <v>-116.01348263095082</v>
      </c>
      <c r="M145" s="31">
        <f t="shared" si="73"/>
        <v>-102.47612980034448</v>
      </c>
      <c r="N145" s="59">
        <f t="shared" si="74"/>
        <v>34.172611393737967</v>
      </c>
      <c r="O145" s="82">
        <f t="shared" si="62"/>
        <v>54.380215004082572</v>
      </c>
      <c r="P145" s="31">
        <f>Taulukko5[[#This Row],[Tasaus 2023, €/asukas]]*Taulukko5[[#This Row],[Asukasluku 31.12.2022]]</f>
        <v>-1566421.6490096017</v>
      </c>
      <c r="Q145" s="31">
        <f>Taulukko5[[#This Row],[Tasaus 2024, €/asukas]]*Taulukko5[[#This Row],[Asukasluku 31.12.2022]]</f>
        <v>-1450118.6656580232</v>
      </c>
      <c r="R145" s="31">
        <f>Taulukko5[[#This Row],[Tasaus 2025, €/asukas]]*Taulukko5[[#This Row],[Asukasluku 31.12.2022]]</f>
        <v>-1321689.8968538085</v>
      </c>
      <c r="S145" s="31">
        <f>Taulukko5[[#This Row],[Tasaus 2026, €/asukas]]*Taulukko5[[#This Row],[Asukasluku 31.12.2022]]</f>
        <v>-1190066.3048282934</v>
      </c>
      <c r="T145" s="31">
        <f>Taulukko5[[#This Row],[Tasaus 2027, €/asukas]]*Taulukko5[[#This Row],[Asukasluku 31.12.2022]]</f>
        <v>-1051200.1394919336</v>
      </c>
      <c r="U145" s="62">
        <f t="shared" si="75"/>
        <v>4.1539029044853635</v>
      </c>
      <c r="V145" s="31">
        <f t="shared" si="76"/>
        <v>15.491686424818624</v>
      </c>
      <c r="W145" s="31">
        <f t="shared" si="77"/>
        <v>28.011550804250732</v>
      </c>
      <c r="X145" s="31">
        <f t="shared" si="78"/>
        <v>40.84286217347622</v>
      </c>
      <c r="Y145" s="94">
        <f t="shared" si="79"/>
        <v>54.380215004082558</v>
      </c>
      <c r="Z145" s="105">
        <v>21.5</v>
      </c>
      <c r="AA145" s="33">
        <f t="shared" si="81"/>
        <v>8.86</v>
      </c>
      <c r="AB145" s="32">
        <f t="shared" si="63"/>
        <v>-12.64</v>
      </c>
      <c r="AC145" s="31">
        <v>168.59004221548611</v>
      </c>
      <c r="AD145" s="15">
        <f t="shared" si="64"/>
        <v>-2.4639076246128374E-2</v>
      </c>
      <c r="AE145" s="15">
        <f t="shared" si="65"/>
        <v>-9.1889688271254322E-2</v>
      </c>
      <c r="AF145" s="15">
        <f t="shared" si="66"/>
        <v>-0.16615187015878027</v>
      </c>
      <c r="AG145" s="15">
        <f t="shared" si="67"/>
        <v>-0.24226141494924266</v>
      </c>
      <c r="AH145" s="106">
        <f t="shared" si="68"/>
        <v>-0.32255887886056522</v>
      </c>
    </row>
    <row r="146" spans="1:34" ht="15.75" x14ac:dyDescent="0.25">
      <c r="A146" s="24">
        <v>426</v>
      </c>
      <c r="B146" s="25" t="s">
        <v>139</v>
      </c>
      <c r="C146" s="24">
        <v>12</v>
      </c>
      <c r="D146" s="24">
        <v>23</v>
      </c>
      <c r="E146" s="30">
        <f>'Tasapainon muutos, pl. tasaus'!D139</f>
        <v>11962</v>
      </c>
      <c r="F146" s="62">
        <v>-335.99674805974638</v>
      </c>
      <c r="G146" s="31">
        <v>-227.11286389026583</v>
      </c>
      <c r="H146" s="59">
        <f t="shared" si="80"/>
        <v>108.88388416948055</v>
      </c>
      <c r="I146" s="62">
        <f t="shared" si="69"/>
        <v>-104.7299812649952</v>
      </c>
      <c r="J146" s="31">
        <f t="shared" si="70"/>
        <v>-93.392197744661914</v>
      </c>
      <c r="K146" s="31">
        <f t="shared" si="71"/>
        <v>-80.872333365229821</v>
      </c>
      <c r="L146" s="31">
        <f t="shared" si="72"/>
        <v>-68.041021996004332</v>
      </c>
      <c r="M146" s="31">
        <f t="shared" si="73"/>
        <v>-54.503669165397994</v>
      </c>
      <c r="N146" s="59">
        <f t="shared" si="74"/>
        <v>-281.61653305566381</v>
      </c>
      <c r="O146" s="82">
        <f t="shared" si="62"/>
        <v>54.380215004082572</v>
      </c>
      <c r="P146" s="31">
        <f>Taulukko5[[#This Row],[Tasaus 2023, €/asukas]]*Taulukko5[[#This Row],[Asukasluku 31.12.2022]]</f>
        <v>-1252780.0358918726</v>
      </c>
      <c r="Q146" s="31">
        <f>Taulukko5[[#This Row],[Tasaus 2024, €/asukas]]*Taulukko5[[#This Row],[Asukasluku 31.12.2022]]</f>
        <v>-1117157.4694216459</v>
      </c>
      <c r="R146" s="31">
        <f>Taulukko5[[#This Row],[Tasaus 2025, €/asukas]]*Taulukko5[[#This Row],[Asukasluku 31.12.2022]]</f>
        <v>-967394.85171487916</v>
      </c>
      <c r="S146" s="31">
        <f>Taulukko5[[#This Row],[Tasaus 2026, €/asukas]]*Taulukko5[[#This Row],[Asukasluku 31.12.2022]]</f>
        <v>-813906.70511620387</v>
      </c>
      <c r="T146" s="31">
        <f>Taulukko5[[#This Row],[Tasaus 2027, €/asukas]]*Taulukko5[[#This Row],[Asukasluku 31.12.2022]]</f>
        <v>-651972.89055649086</v>
      </c>
      <c r="U146" s="62">
        <f t="shared" si="75"/>
        <v>4.1539029044853493</v>
      </c>
      <c r="V146" s="31">
        <f t="shared" si="76"/>
        <v>15.491686424818639</v>
      </c>
      <c r="W146" s="31">
        <f t="shared" si="77"/>
        <v>28.011550804250732</v>
      </c>
      <c r="X146" s="31">
        <f t="shared" si="78"/>
        <v>40.84286217347622</v>
      </c>
      <c r="Y146" s="94">
        <f t="shared" si="79"/>
        <v>54.380215004082558</v>
      </c>
      <c r="Z146" s="105">
        <v>21.499999999999996</v>
      </c>
      <c r="AA146" s="33">
        <f t="shared" si="81"/>
        <v>8.8599999999999959</v>
      </c>
      <c r="AB146" s="32">
        <f t="shared" si="63"/>
        <v>-12.64</v>
      </c>
      <c r="AC146" s="31">
        <v>163.01046211667011</v>
      </c>
      <c r="AD146" s="15">
        <f t="shared" si="64"/>
        <v>-2.5482431314821443E-2</v>
      </c>
      <c r="AE146" s="15">
        <f t="shared" si="65"/>
        <v>-9.503492121708669E-2</v>
      </c>
      <c r="AF146" s="15">
        <f t="shared" si="66"/>
        <v>-0.17183897548982016</v>
      </c>
      <c r="AG146" s="15">
        <f t="shared" si="67"/>
        <v>-0.2505536248602504</v>
      </c>
      <c r="AH146" s="106">
        <f t="shared" si="68"/>
        <v>-0.33359953893733191</v>
      </c>
    </row>
    <row r="147" spans="1:34" ht="15.75" x14ac:dyDescent="0.25">
      <c r="A147" s="24">
        <v>430</v>
      </c>
      <c r="B147" s="25" t="s">
        <v>140</v>
      </c>
      <c r="C147" s="24">
        <v>2</v>
      </c>
      <c r="D147" s="24">
        <v>23</v>
      </c>
      <c r="E147" s="30">
        <f>'Tasapainon muutos, pl. tasaus'!D140</f>
        <v>15392</v>
      </c>
      <c r="F147" s="62">
        <v>46.305062178726622</v>
      </c>
      <c r="G147" s="31">
        <v>3.3371912067506284</v>
      </c>
      <c r="H147" s="59">
        <f t="shared" si="80"/>
        <v>-42.967870971975991</v>
      </c>
      <c r="I147" s="62">
        <f t="shared" si="69"/>
        <v>47.12177387646134</v>
      </c>
      <c r="J147" s="31">
        <f t="shared" si="70"/>
        <v>28.459557396794626</v>
      </c>
      <c r="K147" s="31">
        <f t="shared" si="71"/>
        <v>10.979421776226717</v>
      </c>
      <c r="L147" s="31">
        <f t="shared" si="72"/>
        <v>-4.1571378265237735</v>
      </c>
      <c r="M147" s="31">
        <f t="shared" si="73"/>
        <v>-5.6197849959174446</v>
      </c>
      <c r="N147" s="59">
        <f t="shared" si="74"/>
        <v>-2.2825937891668162</v>
      </c>
      <c r="O147" s="82">
        <f t="shared" si="62"/>
        <v>-48.58765596789344</v>
      </c>
      <c r="P147" s="31">
        <f>Taulukko5[[#This Row],[Tasaus 2023, €/asukas]]*Taulukko5[[#This Row],[Asukasluku 31.12.2022]]</f>
        <v>725298.34350649291</v>
      </c>
      <c r="Q147" s="31">
        <f>Taulukko5[[#This Row],[Tasaus 2024, €/asukas]]*Taulukko5[[#This Row],[Asukasluku 31.12.2022]]</f>
        <v>438049.50745146291</v>
      </c>
      <c r="R147" s="31">
        <f>Taulukko5[[#This Row],[Tasaus 2025, €/asukas]]*Taulukko5[[#This Row],[Asukasluku 31.12.2022]]</f>
        <v>168995.25997968164</v>
      </c>
      <c r="S147" s="31">
        <f>Taulukko5[[#This Row],[Tasaus 2026, €/asukas]]*Taulukko5[[#This Row],[Asukasluku 31.12.2022]]</f>
        <v>-63986.66542585392</v>
      </c>
      <c r="T147" s="31">
        <f>Taulukko5[[#This Row],[Tasaus 2027, €/asukas]]*Taulukko5[[#This Row],[Asukasluku 31.12.2022]]</f>
        <v>-86499.730657161301</v>
      </c>
      <c r="U147" s="62">
        <f t="shared" si="75"/>
        <v>4.1539029044853493</v>
      </c>
      <c r="V147" s="31">
        <f t="shared" si="76"/>
        <v>-14.508313575181365</v>
      </c>
      <c r="W147" s="31">
        <f t="shared" si="77"/>
        <v>-31.988449195749276</v>
      </c>
      <c r="X147" s="31">
        <f t="shared" si="78"/>
        <v>-47.125008798499763</v>
      </c>
      <c r="Y147" s="94">
        <f t="shared" si="79"/>
        <v>-48.587655967893433</v>
      </c>
      <c r="Z147" s="105">
        <v>21</v>
      </c>
      <c r="AA147" s="33">
        <f t="shared" si="81"/>
        <v>8.36</v>
      </c>
      <c r="AB147" s="32">
        <f t="shared" si="63"/>
        <v>-12.64</v>
      </c>
      <c r="AC147" s="31">
        <v>164.33763136808292</v>
      </c>
      <c r="AD147" s="15">
        <f t="shared" si="64"/>
        <v>-2.5276638527066575E-2</v>
      </c>
      <c r="AE147" s="15">
        <f t="shared" si="65"/>
        <v>8.8283574823381075E-2</v>
      </c>
      <c r="AF147" s="15">
        <f t="shared" si="66"/>
        <v>0.19465078649029355</v>
      </c>
      <c r="AG147" s="15">
        <f t="shared" si="67"/>
        <v>0.28675725946754893</v>
      </c>
      <c r="AH147" s="106">
        <f t="shared" si="68"/>
        <v>0.29565751656154121</v>
      </c>
    </row>
    <row r="148" spans="1:34" ht="15.75" x14ac:dyDescent="0.25">
      <c r="A148" s="24">
        <v>433</v>
      </c>
      <c r="B148" s="25" t="s">
        <v>141</v>
      </c>
      <c r="C148" s="24">
        <v>5</v>
      </c>
      <c r="D148" s="24">
        <v>24</v>
      </c>
      <c r="E148" s="30">
        <f>'Tasapainon muutos, pl. tasaus'!D141</f>
        <v>7749</v>
      </c>
      <c r="F148" s="62">
        <v>-54.466713923415277</v>
      </c>
      <c r="G148" s="31">
        <v>-71.634277012244837</v>
      </c>
      <c r="H148" s="59">
        <f t="shared" si="80"/>
        <v>-17.16756308882956</v>
      </c>
      <c r="I148" s="62">
        <f t="shared" si="69"/>
        <v>21.321465993314909</v>
      </c>
      <c r="J148" s="31">
        <f t="shared" si="70"/>
        <v>2.6592495136481951</v>
      </c>
      <c r="K148" s="31">
        <f t="shared" si="71"/>
        <v>-1.988449195749274</v>
      </c>
      <c r="L148" s="31">
        <f t="shared" si="72"/>
        <v>-4.1571378265237735</v>
      </c>
      <c r="M148" s="31">
        <f t="shared" si="73"/>
        <v>-5.6197849959174446</v>
      </c>
      <c r="N148" s="59">
        <f t="shared" si="74"/>
        <v>-77.254062008162279</v>
      </c>
      <c r="O148" s="82">
        <f t="shared" si="62"/>
        <v>-22.787348084747002</v>
      </c>
      <c r="P148" s="31">
        <f>Taulukko5[[#This Row],[Tasaus 2023, €/asukas]]*Taulukko5[[#This Row],[Asukasluku 31.12.2022]]</f>
        <v>165220.03998219722</v>
      </c>
      <c r="Q148" s="31">
        <f>Taulukko5[[#This Row],[Tasaus 2024, €/asukas]]*Taulukko5[[#This Row],[Asukasluku 31.12.2022]]</f>
        <v>20606.524481259865</v>
      </c>
      <c r="R148" s="31">
        <f>Taulukko5[[#This Row],[Tasaus 2025, €/asukas]]*Taulukko5[[#This Row],[Asukasluku 31.12.2022]]</f>
        <v>-15408.492817861124</v>
      </c>
      <c r="S148" s="31">
        <f>Taulukko5[[#This Row],[Tasaus 2026, €/asukas]]*Taulukko5[[#This Row],[Asukasluku 31.12.2022]]</f>
        <v>-32213.66101773272</v>
      </c>
      <c r="T148" s="31">
        <f>Taulukko5[[#This Row],[Tasaus 2027, €/asukas]]*Taulukko5[[#This Row],[Asukasluku 31.12.2022]]</f>
        <v>-43547.713933364277</v>
      </c>
      <c r="U148" s="62">
        <f t="shared" si="75"/>
        <v>4.1539029044853493</v>
      </c>
      <c r="V148" s="31">
        <f t="shared" si="76"/>
        <v>-14.508313575181365</v>
      </c>
      <c r="W148" s="31">
        <f t="shared" si="77"/>
        <v>-19.156012284578836</v>
      </c>
      <c r="X148" s="31">
        <f t="shared" si="78"/>
        <v>-21.324700915353333</v>
      </c>
      <c r="Y148" s="94">
        <f t="shared" si="79"/>
        <v>-22.787348084747006</v>
      </c>
      <c r="Z148" s="105">
        <v>21.5</v>
      </c>
      <c r="AA148" s="33">
        <f t="shared" si="81"/>
        <v>8.86</v>
      </c>
      <c r="AB148" s="32">
        <f t="shared" si="63"/>
        <v>-12.64</v>
      </c>
      <c r="AC148" s="31">
        <v>177.33518446517454</v>
      </c>
      <c r="AD148" s="15">
        <f t="shared" si="64"/>
        <v>-2.342401998234649E-2</v>
      </c>
      <c r="AE148" s="15">
        <f t="shared" si="65"/>
        <v>8.1812944334408375E-2</v>
      </c>
      <c r="AF148" s="15">
        <f t="shared" si="66"/>
        <v>0.10802149805946001</v>
      </c>
      <c r="AG148" s="15">
        <f t="shared" si="67"/>
        <v>0.12025081756712032</v>
      </c>
      <c r="AH148" s="106">
        <f t="shared" si="68"/>
        <v>0.12849874182312668</v>
      </c>
    </row>
    <row r="149" spans="1:34" ht="15.75" x14ac:dyDescent="0.25">
      <c r="A149" s="24">
        <v>434</v>
      </c>
      <c r="B149" s="25" t="s">
        <v>142</v>
      </c>
      <c r="C149" s="24">
        <v>34</v>
      </c>
      <c r="D149" s="24">
        <v>23</v>
      </c>
      <c r="E149" s="30">
        <f>'Tasapainon muutos, pl. tasaus'!D142</f>
        <v>14568</v>
      </c>
      <c r="F149" s="62">
        <v>213.76851996616398</v>
      </c>
      <c r="G149" s="31">
        <v>119.79864206814649</v>
      </c>
      <c r="H149" s="59">
        <f t="shared" si="80"/>
        <v>-93.969877898017486</v>
      </c>
      <c r="I149" s="62">
        <f t="shared" si="69"/>
        <v>98.123780802502836</v>
      </c>
      <c r="J149" s="31">
        <f t="shared" si="70"/>
        <v>79.461564322836125</v>
      </c>
      <c r="K149" s="31">
        <f t="shared" si="71"/>
        <v>61.981428702268211</v>
      </c>
      <c r="L149" s="31">
        <f t="shared" si="72"/>
        <v>44.812740071493714</v>
      </c>
      <c r="M149" s="31">
        <f t="shared" si="73"/>
        <v>28.350092902100041</v>
      </c>
      <c r="N149" s="59">
        <f t="shared" si="74"/>
        <v>148.14873497024652</v>
      </c>
      <c r="O149" s="82">
        <f t="shared" si="62"/>
        <v>-65.619784995917456</v>
      </c>
      <c r="P149" s="31">
        <f>Taulukko5[[#This Row],[Tasaus 2023, €/asukas]]*Taulukko5[[#This Row],[Asukasluku 31.12.2022]]</f>
        <v>1429467.2387308613</v>
      </c>
      <c r="Q149" s="31">
        <f>Taulukko5[[#This Row],[Tasaus 2024, €/asukas]]*Taulukko5[[#This Row],[Asukasluku 31.12.2022]]</f>
        <v>1157596.0690550767</v>
      </c>
      <c r="R149" s="31">
        <f>Taulukko5[[#This Row],[Tasaus 2025, €/asukas]]*Taulukko5[[#This Row],[Asukasluku 31.12.2022]]</f>
        <v>902945.45333464327</v>
      </c>
      <c r="S149" s="31">
        <f>Taulukko5[[#This Row],[Tasaus 2026, €/asukas]]*Taulukko5[[#This Row],[Asukasluku 31.12.2022]]</f>
        <v>652831.99736152042</v>
      </c>
      <c r="T149" s="31">
        <f>Taulukko5[[#This Row],[Tasaus 2027, €/asukas]]*Taulukko5[[#This Row],[Asukasluku 31.12.2022]]</f>
        <v>413004.15339779342</v>
      </c>
      <c r="U149" s="62">
        <f t="shared" si="75"/>
        <v>4.1539029044853493</v>
      </c>
      <c r="V149" s="31">
        <f t="shared" si="76"/>
        <v>-14.508313575181361</v>
      </c>
      <c r="W149" s="31">
        <f t="shared" si="77"/>
        <v>-31.988449195749276</v>
      </c>
      <c r="X149" s="31">
        <f t="shared" si="78"/>
        <v>-49.157137826523773</v>
      </c>
      <c r="Y149" s="94">
        <f t="shared" si="79"/>
        <v>-65.619784995917442</v>
      </c>
      <c r="Z149" s="105">
        <v>20.25</v>
      </c>
      <c r="AA149" s="33">
        <f t="shared" si="81"/>
        <v>7.6099999999999994</v>
      </c>
      <c r="AB149" s="32">
        <f t="shared" si="63"/>
        <v>-12.64</v>
      </c>
      <c r="AC149" s="31">
        <v>185.42955189130211</v>
      </c>
      <c r="AD149" s="15">
        <f t="shared" si="64"/>
        <v>-2.2401515088168615E-2</v>
      </c>
      <c r="AE149" s="15">
        <f t="shared" si="65"/>
        <v>7.8241647176530218E-2</v>
      </c>
      <c r="AF149" s="15">
        <f t="shared" si="66"/>
        <v>0.17250998489442906</v>
      </c>
      <c r="AG149" s="15">
        <f t="shared" si="67"/>
        <v>0.26509872523091382</v>
      </c>
      <c r="AH149" s="106">
        <f t="shared" si="68"/>
        <v>0.35387986610884675</v>
      </c>
    </row>
    <row r="150" spans="1:34" ht="15.75" x14ac:dyDescent="0.25">
      <c r="A150" s="24">
        <v>435</v>
      </c>
      <c r="B150" s="25" t="s">
        <v>143</v>
      </c>
      <c r="C150" s="24">
        <v>13</v>
      </c>
      <c r="D150" s="24">
        <v>26</v>
      </c>
      <c r="E150" s="30">
        <f>'Tasapainon muutos, pl. tasaus'!D143</f>
        <v>692</v>
      </c>
      <c r="F150" s="62">
        <v>-26.005934017453331</v>
      </c>
      <c r="G150" s="31">
        <v>-616.58927556330866</v>
      </c>
      <c r="H150" s="59">
        <f t="shared" si="80"/>
        <v>-590.58334154585532</v>
      </c>
      <c r="I150" s="62">
        <f t="shared" si="69"/>
        <v>594.73724445034065</v>
      </c>
      <c r="J150" s="31">
        <f t="shared" si="70"/>
        <v>576.075027970674</v>
      </c>
      <c r="K150" s="31">
        <f t="shared" si="71"/>
        <v>558.59489235010608</v>
      </c>
      <c r="L150" s="31">
        <f t="shared" si="72"/>
        <v>541.42620371933151</v>
      </c>
      <c r="M150" s="31">
        <f t="shared" si="73"/>
        <v>524.96355654993783</v>
      </c>
      <c r="N150" s="59">
        <f t="shared" si="74"/>
        <v>-91.625719013370826</v>
      </c>
      <c r="O150" s="82">
        <f t="shared" si="62"/>
        <v>-65.619784995917499</v>
      </c>
      <c r="P150" s="31">
        <f>Taulukko5[[#This Row],[Tasaus 2023, €/asukas]]*Taulukko5[[#This Row],[Asukasluku 31.12.2022]]</f>
        <v>411558.17315963574</v>
      </c>
      <c r="Q150" s="31">
        <f>Taulukko5[[#This Row],[Tasaus 2024, €/asukas]]*Taulukko5[[#This Row],[Asukasluku 31.12.2022]]</f>
        <v>398643.91935570643</v>
      </c>
      <c r="R150" s="31">
        <f>Taulukko5[[#This Row],[Tasaus 2025, €/asukas]]*Taulukko5[[#This Row],[Asukasluku 31.12.2022]]</f>
        <v>386547.66550627339</v>
      </c>
      <c r="S150" s="31">
        <f>Taulukko5[[#This Row],[Tasaus 2026, €/asukas]]*Taulukko5[[#This Row],[Asukasluku 31.12.2022]]</f>
        <v>374666.93297377741</v>
      </c>
      <c r="T150" s="31">
        <f>Taulukko5[[#This Row],[Tasaus 2027, €/asukas]]*Taulukko5[[#This Row],[Asukasluku 31.12.2022]]</f>
        <v>363274.78113255696</v>
      </c>
      <c r="U150" s="62">
        <f t="shared" si="75"/>
        <v>4.1539029044853351</v>
      </c>
      <c r="V150" s="31">
        <f t="shared" si="76"/>
        <v>-14.508313575181319</v>
      </c>
      <c r="W150" s="31">
        <f t="shared" si="77"/>
        <v>-31.98844919574924</v>
      </c>
      <c r="X150" s="31">
        <f t="shared" si="78"/>
        <v>-49.157137826523808</v>
      </c>
      <c r="Y150" s="94">
        <f t="shared" si="79"/>
        <v>-65.619784995917485</v>
      </c>
      <c r="Z150" s="105">
        <v>18.5</v>
      </c>
      <c r="AA150" s="33">
        <f t="shared" si="81"/>
        <v>5.8599999999999994</v>
      </c>
      <c r="AB150" s="32">
        <f t="shared" si="63"/>
        <v>-12.64</v>
      </c>
      <c r="AC150" s="31">
        <v>169.97727669076119</v>
      </c>
      <c r="AD150" s="15">
        <f t="shared" si="64"/>
        <v>-2.4437989508694798E-2</v>
      </c>
      <c r="AE150" s="15">
        <f t="shared" si="65"/>
        <v>8.5354430060532283E-2</v>
      </c>
      <c r="AF150" s="15">
        <f t="shared" si="66"/>
        <v>0.18819250324821751</v>
      </c>
      <c r="AG150" s="15">
        <f t="shared" si="67"/>
        <v>0.28919829040416467</v>
      </c>
      <c r="AH150" s="106">
        <f t="shared" si="68"/>
        <v>0.38605033727713634</v>
      </c>
    </row>
    <row r="151" spans="1:34" ht="15.75" x14ac:dyDescent="0.25">
      <c r="A151" s="24">
        <v>436</v>
      </c>
      <c r="B151" s="25" t="s">
        <v>144</v>
      </c>
      <c r="C151" s="24">
        <v>17</v>
      </c>
      <c r="D151" s="24">
        <v>25</v>
      </c>
      <c r="E151" s="30">
        <f>'Tasapainon muutos, pl. tasaus'!D144</f>
        <v>1988</v>
      </c>
      <c r="F151" s="62">
        <v>-423.74632853087434</v>
      </c>
      <c r="G151" s="31">
        <v>-308.63566001513652</v>
      </c>
      <c r="H151" s="59">
        <f t="shared" si="80"/>
        <v>115.11066851573781</v>
      </c>
      <c r="I151" s="62">
        <f t="shared" si="69"/>
        <v>-110.95676561125246</v>
      </c>
      <c r="J151" s="31">
        <f t="shared" si="70"/>
        <v>-99.618982090919175</v>
      </c>
      <c r="K151" s="31">
        <f t="shared" si="71"/>
        <v>-87.099117711487082</v>
      </c>
      <c r="L151" s="31">
        <f t="shared" si="72"/>
        <v>-74.267806342261593</v>
      </c>
      <c r="M151" s="31">
        <f t="shared" si="73"/>
        <v>-60.730453511655256</v>
      </c>
      <c r="N151" s="59">
        <f t="shared" si="74"/>
        <v>-369.36611352679176</v>
      </c>
      <c r="O151" s="82">
        <f t="shared" si="62"/>
        <v>54.380215004082572</v>
      </c>
      <c r="P151" s="31">
        <f>Taulukko5[[#This Row],[Tasaus 2023, €/asukas]]*Taulukko5[[#This Row],[Asukasluku 31.12.2022]]</f>
        <v>-220582.0500351699</v>
      </c>
      <c r="Q151" s="31">
        <f>Taulukko5[[#This Row],[Tasaus 2024, €/asukas]]*Taulukko5[[#This Row],[Asukasluku 31.12.2022]]</f>
        <v>-198042.53639674731</v>
      </c>
      <c r="R151" s="31">
        <f>Taulukko5[[#This Row],[Tasaus 2025, €/asukas]]*Taulukko5[[#This Row],[Asukasluku 31.12.2022]]</f>
        <v>-173153.04601043632</v>
      </c>
      <c r="S151" s="31">
        <f>Taulukko5[[#This Row],[Tasaus 2026, €/asukas]]*Taulukko5[[#This Row],[Asukasluku 31.12.2022]]</f>
        <v>-147644.39900841605</v>
      </c>
      <c r="T151" s="31">
        <f>Taulukko5[[#This Row],[Tasaus 2027, €/asukas]]*Taulukko5[[#This Row],[Asukasluku 31.12.2022]]</f>
        <v>-120732.14158117065</v>
      </c>
      <c r="U151" s="62">
        <f t="shared" si="75"/>
        <v>4.1539029044853493</v>
      </c>
      <c r="V151" s="31">
        <f t="shared" si="76"/>
        <v>15.491686424818639</v>
      </c>
      <c r="W151" s="31">
        <f t="shared" si="77"/>
        <v>28.011550804250732</v>
      </c>
      <c r="X151" s="31">
        <f t="shared" si="78"/>
        <v>40.84286217347622</v>
      </c>
      <c r="Y151" s="94">
        <f t="shared" si="79"/>
        <v>54.380215004082558</v>
      </c>
      <c r="Z151" s="105">
        <v>21</v>
      </c>
      <c r="AA151" s="33">
        <f t="shared" si="81"/>
        <v>8.36</v>
      </c>
      <c r="AB151" s="32">
        <f t="shared" si="63"/>
        <v>-12.64</v>
      </c>
      <c r="AC151" s="31">
        <v>148.13102187433503</v>
      </c>
      <c r="AD151" s="15">
        <f t="shared" si="64"/>
        <v>-2.8042086336306091E-2</v>
      </c>
      <c r="AE151" s="15">
        <f t="shared" si="65"/>
        <v>-0.10458097317360575</v>
      </c>
      <c r="AF151" s="15">
        <f t="shared" si="66"/>
        <v>-0.1890998283128969</v>
      </c>
      <c r="AG151" s="15">
        <f t="shared" si="67"/>
        <v>-0.27572119368841402</v>
      </c>
      <c r="AH151" s="106">
        <f t="shared" si="68"/>
        <v>-0.36710888992729213</v>
      </c>
    </row>
    <row r="152" spans="1:34" ht="15.75" x14ac:dyDescent="0.25">
      <c r="A152" s="24">
        <v>440</v>
      </c>
      <c r="B152" s="25" t="s">
        <v>145</v>
      </c>
      <c r="C152" s="24">
        <v>15</v>
      </c>
      <c r="D152" s="24">
        <v>24</v>
      </c>
      <c r="E152" s="30">
        <f>'Tasapainon muutos, pl. tasaus'!D145</f>
        <v>5732</v>
      </c>
      <c r="F152" s="62">
        <v>251.49253129371198</v>
      </c>
      <c r="G152" s="31">
        <v>469.59475970717011</v>
      </c>
      <c r="H152" s="59">
        <f t="shared" si="80"/>
        <v>218.10222841345814</v>
      </c>
      <c r="I152" s="62">
        <f t="shared" si="69"/>
        <v>-213.9483255089728</v>
      </c>
      <c r="J152" s="31">
        <f t="shared" si="70"/>
        <v>-202.61054198863951</v>
      </c>
      <c r="K152" s="31">
        <f t="shared" si="71"/>
        <v>-190.0906776092074</v>
      </c>
      <c r="L152" s="31">
        <f t="shared" si="72"/>
        <v>-177.25936623998192</v>
      </c>
      <c r="M152" s="31">
        <f t="shared" si="73"/>
        <v>-163.72201340937559</v>
      </c>
      <c r="N152" s="59">
        <f t="shared" si="74"/>
        <v>305.87274629779449</v>
      </c>
      <c r="O152" s="82">
        <f t="shared" si="62"/>
        <v>54.380215004082515</v>
      </c>
      <c r="P152" s="31">
        <f>Taulukko5[[#This Row],[Tasaus 2023, €/asukas]]*Taulukko5[[#This Row],[Asukasluku 31.12.2022]]</f>
        <v>-1226351.801817432</v>
      </c>
      <c r="Q152" s="31">
        <f>Taulukko5[[#This Row],[Tasaus 2024, €/asukas]]*Taulukko5[[#This Row],[Asukasluku 31.12.2022]]</f>
        <v>-1161363.6266788817</v>
      </c>
      <c r="R152" s="31">
        <f>Taulukko5[[#This Row],[Tasaus 2025, €/asukas]]*Taulukko5[[#This Row],[Asukasluku 31.12.2022]]</f>
        <v>-1089599.7640559769</v>
      </c>
      <c r="S152" s="31">
        <f>Taulukko5[[#This Row],[Tasaus 2026, €/asukas]]*Taulukko5[[#This Row],[Asukasluku 31.12.2022]]</f>
        <v>-1016050.6872875764</v>
      </c>
      <c r="T152" s="31">
        <f>Taulukko5[[#This Row],[Tasaus 2027, €/asukas]]*Taulukko5[[#This Row],[Asukasluku 31.12.2022]]</f>
        <v>-938454.58086254087</v>
      </c>
      <c r="U152" s="62">
        <f t="shared" si="75"/>
        <v>4.1539029044853351</v>
      </c>
      <c r="V152" s="31">
        <f t="shared" si="76"/>
        <v>15.491686424818624</v>
      </c>
      <c r="W152" s="31">
        <f t="shared" si="77"/>
        <v>28.011550804250732</v>
      </c>
      <c r="X152" s="31">
        <f t="shared" si="78"/>
        <v>40.84286217347622</v>
      </c>
      <c r="Y152" s="94">
        <f t="shared" si="79"/>
        <v>54.380215004082544</v>
      </c>
      <c r="Z152" s="105">
        <v>20</v>
      </c>
      <c r="AA152" s="33">
        <f t="shared" si="81"/>
        <v>7.3599999999999994</v>
      </c>
      <c r="AB152" s="32">
        <f t="shared" si="63"/>
        <v>-12.64</v>
      </c>
      <c r="AC152" s="31">
        <v>157.56686032359161</v>
      </c>
      <c r="AD152" s="15">
        <f t="shared" si="64"/>
        <v>-2.6362795425094818E-2</v>
      </c>
      <c r="AE152" s="15">
        <f t="shared" si="65"/>
        <v>-9.8318176760034987E-2</v>
      </c>
      <c r="AF152" s="15">
        <f t="shared" si="66"/>
        <v>-0.17777564867843418</v>
      </c>
      <c r="AG152" s="15">
        <f t="shared" si="67"/>
        <v>-0.25920972271452342</v>
      </c>
      <c r="AH152" s="106">
        <f t="shared" si="68"/>
        <v>-0.34512469749288072</v>
      </c>
    </row>
    <row r="153" spans="1:34" ht="15.75" x14ac:dyDescent="0.25">
      <c r="A153" s="24">
        <v>441</v>
      </c>
      <c r="B153" s="25" t="s">
        <v>146</v>
      </c>
      <c r="C153" s="24">
        <v>9</v>
      </c>
      <c r="D153" s="24">
        <v>25</v>
      </c>
      <c r="E153" s="30">
        <f>'Tasapainon muutos, pl. tasaus'!D146</f>
        <v>4421</v>
      </c>
      <c r="F153" s="62">
        <v>-457.31469201966297</v>
      </c>
      <c r="G153" s="31">
        <v>-394.73450553117692</v>
      </c>
      <c r="H153" s="59">
        <f t="shared" si="80"/>
        <v>62.580186488486049</v>
      </c>
      <c r="I153" s="62">
        <f t="shared" si="69"/>
        <v>-58.4262835840007</v>
      </c>
      <c r="J153" s="31">
        <f t="shared" si="70"/>
        <v>-47.088500063667418</v>
      </c>
      <c r="K153" s="31">
        <f t="shared" si="71"/>
        <v>-34.568635684235325</v>
      </c>
      <c r="L153" s="31">
        <f t="shared" si="72"/>
        <v>-21.737324315009822</v>
      </c>
      <c r="M153" s="31">
        <f t="shared" si="73"/>
        <v>-8.1999714844034948</v>
      </c>
      <c r="N153" s="59">
        <f t="shared" si="74"/>
        <v>-402.9344770155804</v>
      </c>
      <c r="O153" s="82">
        <f t="shared" si="62"/>
        <v>54.380215004082572</v>
      </c>
      <c r="P153" s="31">
        <f>Taulukko5[[#This Row],[Tasaus 2023, €/asukas]]*Taulukko5[[#This Row],[Asukasluku 31.12.2022]]</f>
        <v>-258302.59972486709</v>
      </c>
      <c r="Q153" s="31">
        <f>Taulukko5[[#This Row],[Tasaus 2024, €/asukas]]*Taulukko5[[#This Row],[Asukasluku 31.12.2022]]</f>
        <v>-208178.25878147365</v>
      </c>
      <c r="R153" s="31">
        <f>Taulukko5[[#This Row],[Tasaus 2025, €/asukas]]*Taulukko5[[#This Row],[Asukasluku 31.12.2022]]</f>
        <v>-152827.93836000437</v>
      </c>
      <c r="S153" s="31">
        <f>Taulukko5[[#This Row],[Tasaus 2026, €/asukas]]*Taulukko5[[#This Row],[Asukasluku 31.12.2022]]</f>
        <v>-96100.710796658415</v>
      </c>
      <c r="T153" s="31">
        <f>Taulukko5[[#This Row],[Tasaus 2027, €/asukas]]*Taulukko5[[#This Row],[Asukasluku 31.12.2022]]</f>
        <v>-36252.07393254785</v>
      </c>
      <c r="U153" s="62">
        <f t="shared" si="75"/>
        <v>4.1539029044853493</v>
      </c>
      <c r="V153" s="31">
        <f t="shared" si="76"/>
        <v>15.491686424818631</v>
      </c>
      <c r="W153" s="31">
        <f t="shared" si="77"/>
        <v>28.011550804250724</v>
      </c>
      <c r="X153" s="31">
        <f t="shared" si="78"/>
        <v>40.842862173476227</v>
      </c>
      <c r="Y153" s="94">
        <f t="shared" si="79"/>
        <v>54.380215004082558</v>
      </c>
      <c r="Z153" s="105">
        <v>21</v>
      </c>
      <c r="AA153" s="33">
        <f t="shared" si="81"/>
        <v>8.36</v>
      </c>
      <c r="AB153" s="32">
        <f t="shared" si="63"/>
        <v>-12.64</v>
      </c>
      <c r="AC153" s="31">
        <v>161.37689432273291</v>
      </c>
      <c r="AD153" s="15">
        <f t="shared" si="64"/>
        <v>-2.574038199160086E-2</v>
      </c>
      <c r="AE153" s="15">
        <f t="shared" si="65"/>
        <v>-9.5996929980801726E-2</v>
      </c>
      <c r="AF153" s="15">
        <f t="shared" si="66"/>
        <v>-0.17357844765701866</v>
      </c>
      <c r="AG153" s="15">
        <f t="shared" si="67"/>
        <v>-0.25308990078713367</v>
      </c>
      <c r="AH153" s="106">
        <f t="shared" si="68"/>
        <v>-0.33697646266093811</v>
      </c>
    </row>
    <row r="154" spans="1:34" ht="15.75" x14ac:dyDescent="0.25">
      <c r="A154" s="24">
        <v>444</v>
      </c>
      <c r="B154" s="25" t="s">
        <v>147</v>
      </c>
      <c r="C154" s="24">
        <v>33</v>
      </c>
      <c r="D154" s="24">
        <v>21</v>
      </c>
      <c r="E154" s="30">
        <f>'Tasapainon muutos, pl. tasaus'!D147</f>
        <v>45811</v>
      </c>
      <c r="F154" s="62">
        <v>229.78911017661963</v>
      </c>
      <c r="G154" s="31">
        <v>137.35734494470898</v>
      </c>
      <c r="H154" s="59">
        <f t="shared" si="80"/>
        <v>-92.431765231910646</v>
      </c>
      <c r="I154" s="62">
        <f t="shared" si="69"/>
        <v>96.585668136395995</v>
      </c>
      <c r="J154" s="31">
        <f t="shared" si="70"/>
        <v>77.923451656729284</v>
      </c>
      <c r="K154" s="31">
        <f t="shared" si="71"/>
        <v>60.44331603616137</v>
      </c>
      <c r="L154" s="31">
        <f t="shared" si="72"/>
        <v>43.274627405386873</v>
      </c>
      <c r="M154" s="31">
        <f t="shared" si="73"/>
        <v>26.8119802359932</v>
      </c>
      <c r="N154" s="59">
        <f t="shared" si="74"/>
        <v>164.16932518070217</v>
      </c>
      <c r="O154" s="82">
        <f t="shared" si="62"/>
        <v>-65.619784995917456</v>
      </c>
      <c r="P154" s="31">
        <f>Taulukko5[[#This Row],[Tasaus 2023, €/asukas]]*Taulukko5[[#This Row],[Asukasluku 31.12.2022]]</f>
        <v>4424686.0429964373</v>
      </c>
      <c r="Q154" s="31">
        <f>Taulukko5[[#This Row],[Tasaus 2024, €/asukas]]*Taulukko5[[#This Row],[Asukasluku 31.12.2022]]</f>
        <v>3569751.2438464253</v>
      </c>
      <c r="R154" s="31">
        <f>Taulukko5[[#This Row],[Tasaus 2025, €/asukas]]*Taulukko5[[#This Row],[Asukasluku 31.12.2022]]</f>
        <v>2768968.7509325887</v>
      </c>
      <c r="S154" s="31">
        <f>Taulukko5[[#This Row],[Tasaus 2026, €/asukas]]*Taulukko5[[#This Row],[Asukasluku 31.12.2022]]</f>
        <v>1982453.9560681779</v>
      </c>
      <c r="T154" s="31">
        <f>Taulukko5[[#This Row],[Tasaus 2027, €/asukas]]*Taulukko5[[#This Row],[Asukasluku 31.12.2022]]</f>
        <v>1228283.6265910845</v>
      </c>
      <c r="U154" s="62">
        <f t="shared" si="75"/>
        <v>4.1539029044853493</v>
      </c>
      <c r="V154" s="31">
        <f t="shared" si="76"/>
        <v>-14.508313575181361</v>
      </c>
      <c r="W154" s="31">
        <f t="shared" si="77"/>
        <v>-31.988449195749276</v>
      </c>
      <c r="X154" s="31">
        <f t="shared" si="78"/>
        <v>-49.157137826523773</v>
      </c>
      <c r="Y154" s="94">
        <f t="shared" si="79"/>
        <v>-65.619784995917442</v>
      </c>
      <c r="Z154" s="105">
        <v>20.5</v>
      </c>
      <c r="AA154" s="33">
        <f t="shared" si="81"/>
        <v>7.8599999999999994</v>
      </c>
      <c r="AB154" s="32">
        <f t="shared" si="63"/>
        <v>-12.64</v>
      </c>
      <c r="AC154" s="31">
        <v>202.68924367645178</v>
      </c>
      <c r="AD154" s="15">
        <f t="shared" si="64"/>
        <v>-2.0493948416503687E-2</v>
      </c>
      <c r="AE154" s="15">
        <f t="shared" si="65"/>
        <v>7.1579099670136676E-2</v>
      </c>
      <c r="AF154" s="15">
        <f t="shared" si="66"/>
        <v>0.15782016162047408</v>
      </c>
      <c r="AG154" s="15">
        <f t="shared" si="67"/>
        <v>0.24252464972927815</v>
      </c>
      <c r="AH154" s="106">
        <f t="shared" si="68"/>
        <v>0.32374576867366878</v>
      </c>
    </row>
    <row r="155" spans="1:34" ht="15.75" x14ac:dyDescent="0.25">
      <c r="A155" s="24">
        <v>445</v>
      </c>
      <c r="B155" s="25" t="s">
        <v>148</v>
      </c>
      <c r="C155" s="24">
        <v>2</v>
      </c>
      <c r="D155" s="24">
        <v>23</v>
      </c>
      <c r="E155" s="30">
        <f>'Tasapainon muutos, pl. tasaus'!D148</f>
        <v>14991</v>
      </c>
      <c r="F155" s="62">
        <v>-1.757878627827635</v>
      </c>
      <c r="G155" s="31">
        <v>66.736048913779427</v>
      </c>
      <c r="H155" s="59">
        <f t="shared" si="80"/>
        <v>68.493927541607064</v>
      </c>
      <c r="I155" s="62">
        <f t="shared" si="69"/>
        <v>-64.340024637121715</v>
      </c>
      <c r="J155" s="31">
        <f t="shared" si="70"/>
        <v>-53.002241116788433</v>
      </c>
      <c r="K155" s="31">
        <f t="shared" si="71"/>
        <v>-40.48237673735634</v>
      </c>
      <c r="L155" s="31">
        <f t="shared" si="72"/>
        <v>-27.651065368130837</v>
      </c>
      <c r="M155" s="31">
        <f t="shared" si="73"/>
        <v>-14.11371253752451</v>
      </c>
      <c r="N155" s="59">
        <f t="shared" si="74"/>
        <v>52.622336376254921</v>
      </c>
      <c r="O155" s="82">
        <f t="shared" si="62"/>
        <v>54.380215004082558</v>
      </c>
      <c r="P155" s="31">
        <f>Taulukko5[[#This Row],[Tasaus 2023, €/asukas]]*Taulukko5[[#This Row],[Asukasluku 31.12.2022]]</f>
        <v>-964521.30933509162</v>
      </c>
      <c r="Q155" s="31">
        <f>Taulukko5[[#This Row],[Tasaus 2024, €/asukas]]*Taulukko5[[#This Row],[Asukasluku 31.12.2022]]</f>
        <v>-794556.59658177535</v>
      </c>
      <c r="R155" s="31">
        <f>Taulukko5[[#This Row],[Tasaus 2025, €/asukas]]*Taulukko5[[#This Row],[Asukasluku 31.12.2022]]</f>
        <v>-606871.30966970895</v>
      </c>
      <c r="S155" s="31">
        <f>Taulukko5[[#This Row],[Tasaus 2026, €/asukas]]*Taulukko5[[#This Row],[Asukasluku 31.12.2022]]</f>
        <v>-414517.12093364936</v>
      </c>
      <c r="T155" s="31">
        <f>Taulukko5[[#This Row],[Tasaus 2027, €/asukas]]*Taulukko5[[#This Row],[Asukasluku 31.12.2022]]</f>
        <v>-211578.66465002994</v>
      </c>
      <c r="U155" s="62">
        <f t="shared" si="75"/>
        <v>4.1539029044853493</v>
      </c>
      <c r="V155" s="31">
        <f t="shared" si="76"/>
        <v>15.491686424818631</v>
      </c>
      <c r="W155" s="31">
        <f t="shared" si="77"/>
        <v>28.011550804250724</v>
      </c>
      <c r="X155" s="31">
        <f t="shared" si="78"/>
        <v>40.842862173476227</v>
      </c>
      <c r="Y155" s="94">
        <f t="shared" si="79"/>
        <v>54.380215004082558</v>
      </c>
      <c r="Z155" s="105">
        <v>20.5</v>
      </c>
      <c r="AA155" s="33">
        <f t="shared" si="81"/>
        <v>7.8599999999999994</v>
      </c>
      <c r="AB155" s="32">
        <f t="shared" si="63"/>
        <v>-12.64</v>
      </c>
      <c r="AC155" s="31">
        <v>208.77900022198565</v>
      </c>
      <c r="AD155" s="15">
        <f t="shared" si="64"/>
        <v>-1.989617202912498E-2</v>
      </c>
      <c r="AE155" s="15">
        <f t="shared" si="65"/>
        <v>-7.4201363203899778E-2</v>
      </c>
      <c r="AF155" s="15">
        <f t="shared" si="66"/>
        <v>-0.13416843061068046</v>
      </c>
      <c r="AG155" s="15">
        <f t="shared" si="67"/>
        <v>-0.19562725240589227</v>
      </c>
      <c r="AH155" s="106">
        <f t="shared" si="68"/>
        <v>-0.26046783894099712</v>
      </c>
    </row>
    <row r="156" spans="1:34" ht="15.75" x14ac:dyDescent="0.25">
      <c r="A156" s="24">
        <v>475</v>
      </c>
      <c r="B156" s="25" t="s">
        <v>149</v>
      </c>
      <c r="C156" s="24">
        <v>15</v>
      </c>
      <c r="D156" s="24">
        <v>24</v>
      </c>
      <c r="E156" s="30">
        <f>'Tasapainon muutos, pl. tasaus'!D149</f>
        <v>5479</v>
      </c>
      <c r="F156" s="62">
        <v>26.346254200817548</v>
      </c>
      <c r="G156" s="31">
        <v>221.12411754764378</v>
      </c>
      <c r="H156" s="59">
        <f t="shared" si="80"/>
        <v>194.77786334682622</v>
      </c>
      <c r="I156" s="62">
        <f t="shared" si="69"/>
        <v>-190.62396044234089</v>
      </c>
      <c r="J156" s="31">
        <f t="shared" si="70"/>
        <v>-179.2861769220076</v>
      </c>
      <c r="K156" s="31">
        <f t="shared" si="71"/>
        <v>-166.76631254257549</v>
      </c>
      <c r="L156" s="31">
        <f t="shared" si="72"/>
        <v>-153.93500117335</v>
      </c>
      <c r="M156" s="31">
        <f t="shared" si="73"/>
        <v>-140.39764834274368</v>
      </c>
      <c r="N156" s="59">
        <f t="shared" si="74"/>
        <v>80.726469204900098</v>
      </c>
      <c r="O156" s="82">
        <f t="shared" si="62"/>
        <v>54.380215004082551</v>
      </c>
      <c r="P156" s="31">
        <f>Taulukko5[[#This Row],[Tasaus 2023, €/asukas]]*Taulukko5[[#This Row],[Asukasluku 31.12.2022]]</f>
        <v>-1044428.6792635857</v>
      </c>
      <c r="Q156" s="31">
        <f>Taulukko5[[#This Row],[Tasaus 2024, €/asukas]]*Taulukko5[[#This Row],[Asukasluku 31.12.2022]]</f>
        <v>-982308.96335567965</v>
      </c>
      <c r="R156" s="31">
        <f>Taulukko5[[#This Row],[Tasaus 2025, €/asukas]]*Taulukko5[[#This Row],[Asukasluku 31.12.2022]]</f>
        <v>-913712.62642077112</v>
      </c>
      <c r="S156" s="31">
        <f>Taulukko5[[#This Row],[Tasaus 2026, €/asukas]]*Taulukko5[[#This Row],[Asukasluku 31.12.2022]]</f>
        <v>-843409.87142878468</v>
      </c>
      <c r="T156" s="31">
        <f>Taulukko5[[#This Row],[Tasaus 2027, €/asukas]]*Taulukko5[[#This Row],[Asukasluku 31.12.2022]]</f>
        <v>-769238.71526989259</v>
      </c>
      <c r="U156" s="62">
        <f t="shared" si="75"/>
        <v>4.1539029044853351</v>
      </c>
      <c r="V156" s="31">
        <f t="shared" si="76"/>
        <v>15.491686424818624</v>
      </c>
      <c r="W156" s="31">
        <f t="shared" si="77"/>
        <v>28.011550804250732</v>
      </c>
      <c r="X156" s="31">
        <f t="shared" si="78"/>
        <v>40.84286217347622</v>
      </c>
      <c r="Y156" s="94">
        <f t="shared" si="79"/>
        <v>54.380215004082544</v>
      </c>
      <c r="Z156" s="105">
        <v>21.5</v>
      </c>
      <c r="AA156" s="33">
        <f t="shared" si="81"/>
        <v>8.86</v>
      </c>
      <c r="AB156" s="32">
        <f t="shared" si="63"/>
        <v>-12.64</v>
      </c>
      <c r="AC156" s="31">
        <v>172.35407675652513</v>
      </c>
      <c r="AD156" s="15">
        <f t="shared" si="64"/>
        <v>-2.4100984337918036E-2</v>
      </c>
      <c r="AE156" s="15">
        <f t="shared" si="65"/>
        <v>-8.9882912643272458E-2</v>
      </c>
      <c r="AF156" s="15">
        <f t="shared" si="66"/>
        <v>-0.16252328538663502</v>
      </c>
      <c r="AG156" s="15">
        <f t="shared" si="67"/>
        <v>-0.23697067654032125</v>
      </c>
      <c r="AH156" s="106">
        <f t="shared" si="68"/>
        <v>-0.31551452699840921</v>
      </c>
    </row>
    <row r="157" spans="1:34" ht="15.75" x14ac:dyDescent="0.25">
      <c r="A157" s="24">
        <v>480</v>
      </c>
      <c r="B157" s="25" t="s">
        <v>150</v>
      </c>
      <c r="C157" s="24">
        <v>2</v>
      </c>
      <c r="D157" s="24">
        <v>25</v>
      </c>
      <c r="E157" s="30">
        <f>'Tasapainon muutos, pl. tasaus'!D150</f>
        <v>1978</v>
      </c>
      <c r="F157" s="62">
        <v>-151.91082920757083</v>
      </c>
      <c r="G157" s="31">
        <v>-134.56900933732092</v>
      </c>
      <c r="H157" s="59">
        <f t="shared" si="80"/>
        <v>17.341819870249907</v>
      </c>
      <c r="I157" s="62">
        <f t="shared" si="69"/>
        <v>-13.187916965764558</v>
      </c>
      <c r="J157" s="31">
        <f t="shared" si="70"/>
        <v>-1.8501334454312719</v>
      </c>
      <c r="K157" s="31">
        <f t="shared" si="71"/>
        <v>-1.988449195749274</v>
      </c>
      <c r="L157" s="31">
        <f t="shared" si="72"/>
        <v>-4.1571378265237735</v>
      </c>
      <c r="M157" s="31">
        <f t="shared" si="73"/>
        <v>-5.6197849959174446</v>
      </c>
      <c r="N157" s="59">
        <f t="shared" si="74"/>
        <v>-140.18879433323838</v>
      </c>
      <c r="O157" s="82">
        <f t="shared" si="62"/>
        <v>11.722034874332451</v>
      </c>
      <c r="P157" s="31">
        <f>Taulukko5[[#This Row],[Tasaus 2023, €/asukas]]*Taulukko5[[#This Row],[Asukasluku 31.12.2022]]</f>
        <v>-26085.699758282295</v>
      </c>
      <c r="Q157" s="31">
        <f>Taulukko5[[#This Row],[Tasaus 2024, €/asukas]]*Taulukko5[[#This Row],[Asukasluku 31.12.2022]]</f>
        <v>-3659.5639550630558</v>
      </c>
      <c r="R157" s="31">
        <f>Taulukko5[[#This Row],[Tasaus 2025, €/asukas]]*Taulukko5[[#This Row],[Asukasluku 31.12.2022]]</f>
        <v>-3933.1525091920639</v>
      </c>
      <c r="S157" s="31">
        <f>Taulukko5[[#This Row],[Tasaus 2026, €/asukas]]*Taulukko5[[#This Row],[Asukasluku 31.12.2022]]</f>
        <v>-8222.8186208640236</v>
      </c>
      <c r="T157" s="31">
        <f>Taulukko5[[#This Row],[Tasaus 2027, €/asukas]]*Taulukko5[[#This Row],[Asukasluku 31.12.2022]]</f>
        <v>-11115.934721924705</v>
      </c>
      <c r="U157" s="62">
        <f t="shared" si="75"/>
        <v>4.1539029044853493</v>
      </c>
      <c r="V157" s="31">
        <f t="shared" si="76"/>
        <v>15.491686424818635</v>
      </c>
      <c r="W157" s="31">
        <f t="shared" si="77"/>
        <v>15.353370674500633</v>
      </c>
      <c r="X157" s="31">
        <f t="shared" si="78"/>
        <v>13.184682043726134</v>
      </c>
      <c r="Y157" s="94">
        <f t="shared" si="79"/>
        <v>11.722034874332461</v>
      </c>
      <c r="Z157" s="105">
        <v>20.75</v>
      </c>
      <c r="AA157" s="33">
        <f t="shared" si="81"/>
        <v>8.11</v>
      </c>
      <c r="AB157" s="32">
        <f t="shared" si="63"/>
        <v>-12.64</v>
      </c>
      <c r="AC157" s="31">
        <v>159.98995381331358</v>
      </c>
      <c r="AD157" s="15">
        <f t="shared" si="64"/>
        <v>-2.5963523368050887E-2</v>
      </c>
      <c r="AE157" s="15">
        <f t="shared" si="65"/>
        <v>-9.682911992646312E-2</v>
      </c>
      <c r="AF157" s="15">
        <f t="shared" si="66"/>
        <v>-9.5964592204432528E-2</v>
      </c>
      <c r="AG157" s="15">
        <f t="shared" si="67"/>
        <v>-8.2409437151978043E-2</v>
      </c>
      <c r="AH157" s="106">
        <f t="shared" si="68"/>
        <v>-7.3267318321814601E-2</v>
      </c>
    </row>
    <row r="158" spans="1:34" ht="15.75" x14ac:dyDescent="0.25">
      <c r="A158" s="24">
        <v>481</v>
      </c>
      <c r="B158" s="25" t="s">
        <v>151</v>
      </c>
      <c r="C158" s="24">
        <v>2</v>
      </c>
      <c r="D158" s="24">
        <v>24</v>
      </c>
      <c r="E158" s="30">
        <f>'Tasapainon muutos, pl. tasaus'!D151</f>
        <v>9642</v>
      </c>
      <c r="F158" s="62">
        <v>101.09994585771987</v>
      </c>
      <c r="G158" s="31">
        <v>92.267005558472817</v>
      </c>
      <c r="H158" s="59">
        <f t="shared" si="80"/>
        <v>-8.8329402992470563</v>
      </c>
      <c r="I158" s="62">
        <f t="shared" si="69"/>
        <v>12.986843203732406</v>
      </c>
      <c r="J158" s="31">
        <f t="shared" si="70"/>
        <v>0.49168642481863489</v>
      </c>
      <c r="K158" s="31">
        <f t="shared" si="71"/>
        <v>-1.988449195749274</v>
      </c>
      <c r="L158" s="31">
        <f t="shared" si="72"/>
        <v>-4.1571378265237735</v>
      </c>
      <c r="M158" s="31">
        <f t="shared" si="73"/>
        <v>-5.6197849959174446</v>
      </c>
      <c r="N158" s="59">
        <f t="shared" si="74"/>
        <v>86.647220562555376</v>
      </c>
      <c r="O158" s="82">
        <f t="shared" si="62"/>
        <v>-14.452725295164498</v>
      </c>
      <c r="P158" s="31">
        <f>Taulukko5[[#This Row],[Tasaus 2023, €/asukas]]*Taulukko5[[#This Row],[Asukasluku 31.12.2022]]</f>
        <v>125219.14217038786</v>
      </c>
      <c r="Q158" s="31">
        <f>Taulukko5[[#This Row],[Tasaus 2024, €/asukas]]*Taulukko5[[#This Row],[Asukasluku 31.12.2022]]</f>
        <v>4740.8405081012779</v>
      </c>
      <c r="R158" s="31">
        <f>Taulukko5[[#This Row],[Tasaus 2025, €/asukas]]*Taulukko5[[#This Row],[Asukasluku 31.12.2022]]</f>
        <v>-19172.627145414499</v>
      </c>
      <c r="S158" s="31">
        <f>Taulukko5[[#This Row],[Tasaus 2026, €/asukas]]*Taulukko5[[#This Row],[Asukasluku 31.12.2022]]</f>
        <v>-40083.122923342227</v>
      </c>
      <c r="T158" s="31">
        <f>Taulukko5[[#This Row],[Tasaus 2027, €/asukas]]*Taulukko5[[#This Row],[Asukasluku 31.12.2022]]</f>
        <v>-54185.966930636001</v>
      </c>
      <c r="U158" s="62">
        <f t="shared" si="75"/>
        <v>4.1539029044853493</v>
      </c>
      <c r="V158" s="31">
        <f t="shared" si="76"/>
        <v>-8.3412538744284213</v>
      </c>
      <c r="W158" s="31">
        <f t="shared" si="77"/>
        <v>-10.82138949499633</v>
      </c>
      <c r="X158" s="31">
        <f t="shared" si="78"/>
        <v>-12.990078125770829</v>
      </c>
      <c r="Y158" s="94">
        <f t="shared" si="79"/>
        <v>-14.452725295164502</v>
      </c>
      <c r="Z158" s="105">
        <v>20.750000000000004</v>
      </c>
      <c r="AA158" s="33">
        <f t="shared" si="81"/>
        <v>8.110000000000003</v>
      </c>
      <c r="AB158" s="32">
        <f t="shared" si="63"/>
        <v>-12.64</v>
      </c>
      <c r="AC158" s="31">
        <v>212.02863544741416</v>
      </c>
      <c r="AD158" s="15">
        <f t="shared" si="64"/>
        <v>-1.9591235380635983E-2</v>
      </c>
      <c r="AE158" s="15">
        <f t="shared" si="65"/>
        <v>3.9340223346846753E-2</v>
      </c>
      <c r="AF158" s="15">
        <f t="shared" si="66"/>
        <v>5.1037396303388341E-2</v>
      </c>
      <c r="AG158" s="15">
        <f t="shared" si="67"/>
        <v>6.1265678092771274E-2</v>
      </c>
      <c r="AH158" s="106">
        <f t="shared" si="68"/>
        <v>6.8164025414147247E-2</v>
      </c>
    </row>
    <row r="159" spans="1:34" ht="15.75" x14ac:dyDescent="0.25">
      <c r="A159" s="24">
        <v>483</v>
      </c>
      <c r="B159" s="25" t="s">
        <v>152</v>
      </c>
      <c r="C159" s="24">
        <v>17</v>
      </c>
      <c r="D159" s="24">
        <v>26</v>
      </c>
      <c r="E159" s="30">
        <f>'Tasapainon muutos, pl. tasaus'!D152</f>
        <v>1067</v>
      </c>
      <c r="F159" s="62">
        <v>-663.46498380375954</v>
      </c>
      <c r="G159" s="31">
        <v>-389.73989845844613</v>
      </c>
      <c r="H159" s="59">
        <f t="shared" si="80"/>
        <v>273.7250853453134</v>
      </c>
      <c r="I159" s="62">
        <f t="shared" si="69"/>
        <v>-269.57118244082807</v>
      </c>
      <c r="J159" s="31">
        <f t="shared" si="70"/>
        <v>-258.23339892049478</v>
      </c>
      <c r="K159" s="31">
        <f t="shared" si="71"/>
        <v>-245.71353454106267</v>
      </c>
      <c r="L159" s="31">
        <f t="shared" si="72"/>
        <v>-232.88222317183718</v>
      </c>
      <c r="M159" s="31">
        <f t="shared" si="73"/>
        <v>-219.34487034123086</v>
      </c>
      <c r="N159" s="59">
        <f t="shared" si="74"/>
        <v>-609.08476879967702</v>
      </c>
      <c r="O159" s="82">
        <f t="shared" si="62"/>
        <v>54.380215004082515</v>
      </c>
      <c r="P159" s="31">
        <f>Taulukko5[[#This Row],[Tasaus 2023, €/asukas]]*Taulukko5[[#This Row],[Asukasluku 31.12.2022]]</f>
        <v>-287632.45166436356</v>
      </c>
      <c r="Q159" s="31">
        <f>Taulukko5[[#This Row],[Tasaus 2024, €/asukas]]*Taulukko5[[#This Row],[Asukasluku 31.12.2022]]</f>
        <v>-275535.03664816794</v>
      </c>
      <c r="R159" s="31">
        <f>Taulukko5[[#This Row],[Tasaus 2025, €/asukas]]*Taulukko5[[#This Row],[Asukasluku 31.12.2022]]</f>
        <v>-262176.3413553139</v>
      </c>
      <c r="S159" s="31">
        <f>Taulukko5[[#This Row],[Tasaus 2026, €/asukas]]*Taulukko5[[#This Row],[Asukasluku 31.12.2022]]</f>
        <v>-248485.33212435027</v>
      </c>
      <c r="T159" s="31">
        <f>Taulukko5[[#This Row],[Tasaus 2027, €/asukas]]*Taulukko5[[#This Row],[Asukasluku 31.12.2022]]</f>
        <v>-234040.97665409333</v>
      </c>
      <c r="U159" s="62">
        <f t="shared" si="75"/>
        <v>4.1539029044853351</v>
      </c>
      <c r="V159" s="31">
        <f t="shared" si="76"/>
        <v>15.491686424818624</v>
      </c>
      <c r="W159" s="31">
        <f t="shared" si="77"/>
        <v>28.011550804250732</v>
      </c>
      <c r="X159" s="31">
        <f t="shared" si="78"/>
        <v>40.84286217347622</v>
      </c>
      <c r="Y159" s="94">
        <f t="shared" si="79"/>
        <v>54.380215004082544</v>
      </c>
      <c r="Z159" s="105">
        <v>22.5</v>
      </c>
      <c r="AA159" s="33">
        <f t="shared" si="81"/>
        <v>9.86</v>
      </c>
      <c r="AB159" s="32">
        <f t="shared" si="63"/>
        <v>-12.64</v>
      </c>
      <c r="AC159" s="31">
        <v>113.07874243168371</v>
      </c>
      <c r="AD159" s="15">
        <f t="shared" si="64"/>
        <v>-3.6734604711357727E-2</v>
      </c>
      <c r="AE159" s="15">
        <f t="shared" si="65"/>
        <v>-0.13699910426734624</v>
      </c>
      <c r="AF159" s="15">
        <f t="shared" si="66"/>
        <v>-0.24771721193462912</v>
      </c>
      <c r="AG159" s="15">
        <f t="shared" si="67"/>
        <v>-0.36118956839435451</v>
      </c>
      <c r="AH159" s="106">
        <f t="shared" si="68"/>
        <v>-0.48090572847444107</v>
      </c>
    </row>
    <row r="160" spans="1:34" ht="15.75" x14ac:dyDescent="0.25">
      <c r="A160" s="24">
        <v>484</v>
      </c>
      <c r="B160" s="25" t="s">
        <v>153</v>
      </c>
      <c r="C160" s="24">
        <v>4</v>
      </c>
      <c r="D160" s="24">
        <v>25</v>
      </c>
      <c r="E160" s="30">
        <f>'Tasapainon muutos, pl. tasaus'!D153</f>
        <v>2967</v>
      </c>
      <c r="F160" s="62">
        <v>-510.87196383935895</v>
      </c>
      <c r="G160" s="31">
        <v>-548.4067090495879</v>
      </c>
      <c r="H160" s="59">
        <f t="shared" si="80"/>
        <v>-37.534745210228948</v>
      </c>
      <c r="I160" s="62">
        <f t="shared" si="69"/>
        <v>41.688648114714297</v>
      </c>
      <c r="J160" s="31">
        <f t="shared" si="70"/>
        <v>23.026431635047583</v>
      </c>
      <c r="K160" s="31">
        <f t="shared" si="71"/>
        <v>5.5462960144796742</v>
      </c>
      <c r="L160" s="31">
        <f t="shared" si="72"/>
        <v>-4.1571378265237735</v>
      </c>
      <c r="M160" s="31">
        <f t="shared" si="73"/>
        <v>-5.6197849959174446</v>
      </c>
      <c r="N160" s="59">
        <f t="shared" si="74"/>
        <v>-554.02649404550539</v>
      </c>
      <c r="O160" s="82">
        <f t="shared" si="62"/>
        <v>-43.154530206146433</v>
      </c>
      <c r="P160" s="31">
        <f>Taulukko5[[#This Row],[Tasaus 2023, €/asukas]]*Taulukko5[[#This Row],[Asukasluku 31.12.2022]]</f>
        <v>123690.21895635732</v>
      </c>
      <c r="Q160" s="31">
        <f>Taulukko5[[#This Row],[Tasaus 2024, €/asukas]]*Taulukko5[[#This Row],[Asukasluku 31.12.2022]]</f>
        <v>68319.422661186181</v>
      </c>
      <c r="R160" s="31">
        <f>Taulukko5[[#This Row],[Tasaus 2025, €/asukas]]*Taulukko5[[#This Row],[Asukasluku 31.12.2022]]</f>
        <v>16455.860274961193</v>
      </c>
      <c r="S160" s="31">
        <f>Taulukko5[[#This Row],[Tasaus 2026, €/asukas]]*Taulukko5[[#This Row],[Asukasluku 31.12.2022]]</f>
        <v>-12334.227931296036</v>
      </c>
      <c r="T160" s="31">
        <f>Taulukko5[[#This Row],[Tasaus 2027, €/asukas]]*Taulukko5[[#This Row],[Asukasluku 31.12.2022]]</f>
        <v>-16673.90208288706</v>
      </c>
      <c r="U160" s="62">
        <f t="shared" si="75"/>
        <v>4.1539029044853493</v>
      </c>
      <c r="V160" s="31">
        <f t="shared" si="76"/>
        <v>-14.508313575181365</v>
      </c>
      <c r="W160" s="31">
        <f t="shared" si="77"/>
        <v>-31.988449195749276</v>
      </c>
      <c r="X160" s="31">
        <f t="shared" si="78"/>
        <v>-41.691883036752721</v>
      </c>
      <c r="Y160" s="94">
        <f t="shared" si="79"/>
        <v>-43.15453020614639</v>
      </c>
      <c r="Z160" s="105">
        <v>20.5</v>
      </c>
      <c r="AA160" s="33">
        <f t="shared" si="81"/>
        <v>7.8599999999999994</v>
      </c>
      <c r="AB160" s="32">
        <f t="shared" si="63"/>
        <v>-12.64</v>
      </c>
      <c r="AC160" s="31">
        <v>149.72359431225399</v>
      </c>
      <c r="AD160" s="15">
        <f t="shared" si="64"/>
        <v>-2.7743809675195439E-2</v>
      </c>
      <c r="AE160" s="15">
        <f t="shared" si="65"/>
        <v>9.6900649772832401E-2</v>
      </c>
      <c r="AF160" s="15">
        <f t="shared" si="66"/>
        <v>0.21365002184649803</v>
      </c>
      <c r="AG160" s="15">
        <f t="shared" si="67"/>
        <v>0.27845900459618134</v>
      </c>
      <c r="AH160" s="106">
        <f t="shared" si="68"/>
        <v>0.28822798707427533</v>
      </c>
    </row>
    <row r="161" spans="1:34" ht="15.75" x14ac:dyDescent="0.25">
      <c r="A161" s="24">
        <v>489</v>
      </c>
      <c r="B161" s="25" t="s">
        <v>154</v>
      </c>
      <c r="C161" s="24">
        <v>8</v>
      </c>
      <c r="D161" s="24">
        <v>26</v>
      </c>
      <c r="E161" s="30">
        <f>'Tasapainon muutos, pl. tasaus'!D154</f>
        <v>1791</v>
      </c>
      <c r="F161" s="62">
        <v>-725.8840545841947</v>
      </c>
      <c r="G161" s="31">
        <v>-924.637038864445</v>
      </c>
      <c r="H161" s="59">
        <f t="shared" si="80"/>
        <v>-198.7529842802503</v>
      </c>
      <c r="I161" s="62">
        <f t="shared" si="69"/>
        <v>202.90688718473564</v>
      </c>
      <c r="J161" s="31">
        <f t="shared" si="70"/>
        <v>184.24467070506893</v>
      </c>
      <c r="K161" s="31">
        <f t="shared" si="71"/>
        <v>166.76453508450103</v>
      </c>
      <c r="L161" s="31">
        <f t="shared" si="72"/>
        <v>149.59584645372652</v>
      </c>
      <c r="M161" s="31">
        <f t="shared" si="73"/>
        <v>133.13319928433285</v>
      </c>
      <c r="N161" s="59">
        <f t="shared" si="74"/>
        <v>-791.50383958011219</v>
      </c>
      <c r="O161" s="82">
        <f t="shared" si="62"/>
        <v>-65.619784995917485</v>
      </c>
      <c r="P161" s="31">
        <f>Taulukko5[[#This Row],[Tasaus 2023, €/asukas]]*Taulukko5[[#This Row],[Asukasluku 31.12.2022]]</f>
        <v>363406.23494786152</v>
      </c>
      <c r="Q161" s="31">
        <f>Taulukko5[[#This Row],[Tasaus 2024, €/asukas]]*Taulukko5[[#This Row],[Asukasluku 31.12.2022]]</f>
        <v>329982.20523277845</v>
      </c>
      <c r="R161" s="31">
        <f>Taulukko5[[#This Row],[Tasaus 2025, €/asukas]]*Taulukko5[[#This Row],[Asukasluku 31.12.2022]]</f>
        <v>298675.28233634133</v>
      </c>
      <c r="S161" s="31">
        <f>Taulukko5[[#This Row],[Tasaus 2026, €/asukas]]*Taulukko5[[#This Row],[Asukasluku 31.12.2022]]</f>
        <v>267926.16099862423</v>
      </c>
      <c r="T161" s="31">
        <f>Taulukko5[[#This Row],[Tasaus 2027, €/asukas]]*Taulukko5[[#This Row],[Asukasluku 31.12.2022]]</f>
        <v>238441.55991824012</v>
      </c>
      <c r="U161" s="62">
        <f t="shared" si="75"/>
        <v>4.1539029044853351</v>
      </c>
      <c r="V161" s="31">
        <f t="shared" si="76"/>
        <v>-14.508313575181376</v>
      </c>
      <c r="W161" s="31">
        <f t="shared" si="77"/>
        <v>-31.988449195749268</v>
      </c>
      <c r="X161" s="31">
        <f t="shared" si="78"/>
        <v>-49.15713782652378</v>
      </c>
      <c r="Y161" s="94">
        <f t="shared" si="79"/>
        <v>-65.619784995917456</v>
      </c>
      <c r="Z161" s="105">
        <v>21.500000000000004</v>
      </c>
      <c r="AA161" s="33">
        <f t="shared" si="81"/>
        <v>8.860000000000003</v>
      </c>
      <c r="AB161" s="32">
        <f t="shared" si="63"/>
        <v>-12.64</v>
      </c>
      <c r="AC161" s="31">
        <v>140.80659763999077</v>
      </c>
      <c r="AD161" s="15">
        <f t="shared" si="64"/>
        <v>-2.950076895619539E-2</v>
      </c>
      <c r="AE161" s="15">
        <f t="shared" si="65"/>
        <v>0.10303717168335896</v>
      </c>
      <c r="AF161" s="15">
        <f t="shared" si="66"/>
        <v>0.22718004505396958</v>
      </c>
      <c r="AG161" s="15">
        <f t="shared" si="67"/>
        <v>0.34911104060767789</v>
      </c>
      <c r="AH161" s="106">
        <f t="shared" si="68"/>
        <v>0.46602777210547874</v>
      </c>
    </row>
    <row r="162" spans="1:34" ht="15.75" x14ac:dyDescent="0.25">
      <c r="A162" s="24">
        <v>491</v>
      </c>
      <c r="B162" s="25" t="s">
        <v>155</v>
      </c>
      <c r="C162" s="24">
        <v>10</v>
      </c>
      <c r="D162" s="24">
        <v>21</v>
      </c>
      <c r="E162" s="30">
        <f>'Tasapainon muutos, pl. tasaus'!D155</f>
        <v>51980</v>
      </c>
      <c r="F162" s="62">
        <v>110.53525480051002</v>
      </c>
      <c r="G162" s="31">
        <v>222.85781412674584</v>
      </c>
      <c r="H162" s="59">
        <f t="shared" si="80"/>
        <v>112.32255932623582</v>
      </c>
      <c r="I162" s="62">
        <f t="shared" si="69"/>
        <v>-108.16865642175047</v>
      </c>
      <c r="J162" s="31">
        <f t="shared" si="70"/>
        <v>-96.83087290141718</v>
      </c>
      <c r="K162" s="31">
        <f t="shared" si="71"/>
        <v>-84.311008521985087</v>
      </c>
      <c r="L162" s="31">
        <f t="shared" si="72"/>
        <v>-71.479697152759599</v>
      </c>
      <c r="M162" s="31">
        <f t="shared" si="73"/>
        <v>-57.942344322153261</v>
      </c>
      <c r="N162" s="59">
        <f t="shared" si="74"/>
        <v>164.91546980459259</v>
      </c>
      <c r="O162" s="82">
        <f t="shared" si="62"/>
        <v>54.380215004082572</v>
      </c>
      <c r="P162" s="31">
        <f>Taulukko5[[#This Row],[Tasaus 2023, €/asukas]]*Taulukko5[[#This Row],[Asukasluku 31.12.2022]]</f>
        <v>-5622606.7608025894</v>
      </c>
      <c r="Q162" s="31">
        <f>Taulukko5[[#This Row],[Tasaus 2024, €/asukas]]*Taulukko5[[#This Row],[Asukasluku 31.12.2022]]</f>
        <v>-5033268.7734156651</v>
      </c>
      <c r="R162" s="31">
        <f>Taulukko5[[#This Row],[Tasaus 2025, €/asukas]]*Taulukko5[[#This Row],[Asukasluku 31.12.2022]]</f>
        <v>-4382486.2229727851</v>
      </c>
      <c r="S162" s="31">
        <f>Taulukko5[[#This Row],[Tasaus 2026, €/asukas]]*Taulukko5[[#This Row],[Asukasluku 31.12.2022]]</f>
        <v>-3715514.6580004441</v>
      </c>
      <c r="T162" s="31">
        <f>Taulukko5[[#This Row],[Tasaus 2027, €/asukas]]*Taulukko5[[#This Row],[Asukasluku 31.12.2022]]</f>
        <v>-3011843.0578655265</v>
      </c>
      <c r="U162" s="62">
        <f t="shared" si="75"/>
        <v>4.1539029044853493</v>
      </c>
      <c r="V162" s="31">
        <f t="shared" si="76"/>
        <v>15.491686424818639</v>
      </c>
      <c r="W162" s="31">
        <f t="shared" si="77"/>
        <v>28.011550804250732</v>
      </c>
      <c r="X162" s="31">
        <f t="shared" si="78"/>
        <v>40.84286217347622</v>
      </c>
      <c r="Y162" s="94">
        <f t="shared" si="79"/>
        <v>54.380215004082558</v>
      </c>
      <c r="Z162" s="105">
        <v>22</v>
      </c>
      <c r="AA162" s="33">
        <f t="shared" si="81"/>
        <v>9.36</v>
      </c>
      <c r="AB162" s="32">
        <f t="shared" si="63"/>
        <v>-12.64</v>
      </c>
      <c r="AC162" s="31">
        <v>180.87251273801559</v>
      </c>
      <c r="AD162" s="15">
        <f t="shared" si="64"/>
        <v>-2.2965915835437424E-2</v>
      </c>
      <c r="AE162" s="15">
        <f t="shared" si="65"/>
        <v>-8.5649755124801857E-2</v>
      </c>
      <c r="AF162" s="15">
        <f t="shared" si="66"/>
        <v>-0.15486903112151709</v>
      </c>
      <c r="AG162" s="15">
        <f t="shared" si="67"/>
        <v>-0.22581022154889271</v>
      </c>
      <c r="AH162" s="106">
        <f t="shared" si="68"/>
        <v>-0.30065494298102369</v>
      </c>
    </row>
    <row r="163" spans="1:34" ht="15.75" x14ac:dyDescent="0.25">
      <c r="A163" s="24">
        <v>494</v>
      </c>
      <c r="B163" s="25" t="s">
        <v>156</v>
      </c>
      <c r="C163" s="24">
        <v>17</v>
      </c>
      <c r="D163" s="24">
        <v>24</v>
      </c>
      <c r="E163" s="30">
        <f>'Tasapainon muutos, pl. tasaus'!D156</f>
        <v>8882</v>
      </c>
      <c r="F163" s="62">
        <v>-5.9668261812833334</v>
      </c>
      <c r="G163" s="31">
        <v>228.01056362730608</v>
      </c>
      <c r="H163" s="59">
        <f t="shared" si="80"/>
        <v>233.97738980858941</v>
      </c>
      <c r="I163" s="62">
        <f t="shared" si="69"/>
        <v>-229.82348690410407</v>
      </c>
      <c r="J163" s="31">
        <f t="shared" si="70"/>
        <v>-218.48570338377078</v>
      </c>
      <c r="K163" s="31">
        <f t="shared" si="71"/>
        <v>-205.96583900433868</v>
      </c>
      <c r="L163" s="31">
        <f t="shared" si="72"/>
        <v>-193.13452763511319</v>
      </c>
      <c r="M163" s="31">
        <f t="shared" si="73"/>
        <v>-179.59717480450686</v>
      </c>
      <c r="N163" s="59">
        <f t="shared" si="74"/>
        <v>48.41338882279922</v>
      </c>
      <c r="O163" s="82">
        <f t="shared" si="62"/>
        <v>54.380215004082551</v>
      </c>
      <c r="P163" s="31">
        <f>Taulukko5[[#This Row],[Tasaus 2023, €/asukas]]*Taulukko5[[#This Row],[Asukasluku 31.12.2022]]</f>
        <v>-2041292.2106822524</v>
      </c>
      <c r="Q163" s="31">
        <f>Taulukko5[[#This Row],[Tasaus 2024, €/asukas]]*Taulukko5[[#This Row],[Asukasluku 31.12.2022]]</f>
        <v>-1940590.0174546521</v>
      </c>
      <c r="R163" s="31">
        <f>Taulukko5[[#This Row],[Tasaus 2025, €/asukas]]*Taulukko5[[#This Row],[Asukasluku 31.12.2022]]</f>
        <v>-1829388.5820365362</v>
      </c>
      <c r="S163" s="31">
        <f>Taulukko5[[#This Row],[Tasaus 2026, €/asukas]]*Taulukko5[[#This Row],[Asukasluku 31.12.2022]]</f>
        <v>-1715420.8744550752</v>
      </c>
      <c r="T163" s="31">
        <f>Taulukko5[[#This Row],[Tasaus 2027, €/asukas]]*Taulukko5[[#This Row],[Asukasluku 31.12.2022]]</f>
        <v>-1595182.10661363</v>
      </c>
      <c r="U163" s="62">
        <f t="shared" si="75"/>
        <v>4.1539029044853351</v>
      </c>
      <c r="V163" s="31">
        <f t="shared" si="76"/>
        <v>15.491686424818624</v>
      </c>
      <c r="W163" s="31">
        <f t="shared" si="77"/>
        <v>28.011550804250732</v>
      </c>
      <c r="X163" s="31">
        <f t="shared" si="78"/>
        <v>40.84286217347622</v>
      </c>
      <c r="Y163" s="94">
        <f t="shared" si="79"/>
        <v>54.380215004082544</v>
      </c>
      <c r="Z163" s="105">
        <v>22</v>
      </c>
      <c r="AA163" s="33">
        <f t="shared" si="81"/>
        <v>9.36</v>
      </c>
      <c r="AB163" s="32">
        <f t="shared" si="63"/>
        <v>-12.64</v>
      </c>
      <c r="AC163" s="31">
        <v>157.63765502407921</v>
      </c>
      <c r="AD163" s="15">
        <f t="shared" si="64"/>
        <v>-2.6350955955611145E-2</v>
      </c>
      <c r="AE163" s="15">
        <f t="shared" si="65"/>
        <v>-9.8274022297859379E-2</v>
      </c>
      <c r="AF163" s="15">
        <f t="shared" si="66"/>
        <v>-0.17769581005231241</v>
      </c>
      <c r="AG163" s="15">
        <f t="shared" si="67"/>
        <v>-0.25909331223708865</v>
      </c>
      <c r="AH163" s="106">
        <f t="shared" si="68"/>
        <v>-0.3449697028021379</v>
      </c>
    </row>
    <row r="164" spans="1:34" ht="15.75" x14ac:dyDescent="0.25">
      <c r="A164" s="24">
        <v>495</v>
      </c>
      <c r="B164" s="25" t="s">
        <v>157</v>
      </c>
      <c r="C164" s="24">
        <v>13</v>
      </c>
      <c r="D164" s="24">
        <v>26</v>
      </c>
      <c r="E164" s="30">
        <f>'Tasapainon muutos, pl. tasaus'!D157</f>
        <v>1477</v>
      </c>
      <c r="F164" s="62">
        <v>-344.56926184395149</v>
      </c>
      <c r="G164" s="31">
        <v>-360.36205243475115</v>
      </c>
      <c r="H164" s="59">
        <f t="shared" si="80"/>
        <v>-15.792790590799655</v>
      </c>
      <c r="I164" s="62">
        <f t="shared" si="69"/>
        <v>19.946693495285004</v>
      </c>
      <c r="J164" s="31">
        <f t="shared" si="70"/>
        <v>1.2844770156182896</v>
      </c>
      <c r="K164" s="31">
        <f t="shared" si="71"/>
        <v>-1.988449195749274</v>
      </c>
      <c r="L164" s="31">
        <f t="shared" si="72"/>
        <v>-4.1571378265237735</v>
      </c>
      <c r="M164" s="31">
        <f t="shared" si="73"/>
        <v>-5.6197849959174446</v>
      </c>
      <c r="N164" s="59">
        <f t="shared" si="74"/>
        <v>-365.98183743066858</v>
      </c>
      <c r="O164" s="82">
        <f t="shared" si="62"/>
        <v>-21.412575586717082</v>
      </c>
      <c r="P164" s="31">
        <f>Taulukko5[[#This Row],[Tasaus 2023, €/asukas]]*Taulukko5[[#This Row],[Asukasluku 31.12.2022]]</f>
        <v>29461.266292535951</v>
      </c>
      <c r="Q164" s="31">
        <f>Taulukko5[[#This Row],[Tasaus 2024, €/asukas]]*Taulukko5[[#This Row],[Asukasluku 31.12.2022]]</f>
        <v>1897.1725520682137</v>
      </c>
      <c r="R164" s="31">
        <f>Taulukko5[[#This Row],[Tasaus 2025, €/asukas]]*Taulukko5[[#This Row],[Asukasluku 31.12.2022]]</f>
        <v>-2936.9394621216779</v>
      </c>
      <c r="S164" s="31">
        <f>Taulukko5[[#This Row],[Tasaus 2026, €/asukas]]*Taulukko5[[#This Row],[Asukasluku 31.12.2022]]</f>
        <v>-6140.0925697756138</v>
      </c>
      <c r="T164" s="31">
        <f>Taulukko5[[#This Row],[Tasaus 2027, €/asukas]]*Taulukko5[[#This Row],[Asukasluku 31.12.2022]]</f>
        <v>-8300.4224389700648</v>
      </c>
      <c r="U164" s="62">
        <f t="shared" si="75"/>
        <v>4.1539029044853493</v>
      </c>
      <c r="V164" s="31">
        <f t="shared" si="76"/>
        <v>-14.508313575181365</v>
      </c>
      <c r="W164" s="31">
        <f t="shared" si="77"/>
        <v>-17.78123978654893</v>
      </c>
      <c r="X164" s="31">
        <f t="shared" si="78"/>
        <v>-19.949928417323427</v>
      </c>
      <c r="Y164" s="94">
        <f t="shared" si="79"/>
        <v>-21.4125755867171</v>
      </c>
      <c r="Z164" s="105">
        <v>22</v>
      </c>
      <c r="AA164" s="33">
        <f t="shared" si="81"/>
        <v>9.36</v>
      </c>
      <c r="AB164" s="32">
        <f t="shared" si="63"/>
        <v>-12.64</v>
      </c>
      <c r="AC164" s="31">
        <v>136.42024558402989</v>
      </c>
      <c r="AD164" s="15">
        <f t="shared" si="64"/>
        <v>-3.0449314078728123E-2</v>
      </c>
      <c r="AE164" s="15">
        <f t="shared" si="65"/>
        <v>0.10635014995809236</v>
      </c>
      <c r="AF164" s="15">
        <f t="shared" si="66"/>
        <v>0.1303416491476431</v>
      </c>
      <c r="AG164" s="15">
        <f t="shared" si="67"/>
        <v>0.14623876633497923</v>
      </c>
      <c r="AH164" s="106">
        <f t="shared" si="68"/>
        <v>0.15696039466171269</v>
      </c>
    </row>
    <row r="165" spans="1:34" ht="15.75" x14ac:dyDescent="0.25">
      <c r="A165" s="24">
        <v>498</v>
      </c>
      <c r="B165" s="25" t="s">
        <v>158</v>
      </c>
      <c r="C165" s="24">
        <v>19</v>
      </c>
      <c r="D165" s="24">
        <v>25</v>
      </c>
      <c r="E165" s="30">
        <f>'Tasapainon muutos, pl. tasaus'!D158</f>
        <v>2281</v>
      </c>
      <c r="F165" s="62">
        <v>756.29064586077743</v>
      </c>
      <c r="G165" s="31">
        <v>486.93264524627222</v>
      </c>
      <c r="H165" s="59">
        <f t="shared" si="80"/>
        <v>-269.35800061450522</v>
      </c>
      <c r="I165" s="62">
        <f t="shared" si="69"/>
        <v>273.51190351899055</v>
      </c>
      <c r="J165" s="31">
        <f t="shared" si="70"/>
        <v>254.84968703932384</v>
      </c>
      <c r="K165" s="31">
        <f t="shared" si="71"/>
        <v>237.36955141875595</v>
      </c>
      <c r="L165" s="31">
        <f t="shared" si="72"/>
        <v>220.20086278798144</v>
      </c>
      <c r="M165" s="31">
        <f t="shared" si="73"/>
        <v>203.73821561858776</v>
      </c>
      <c r="N165" s="59">
        <f t="shared" si="74"/>
        <v>690.67086086485995</v>
      </c>
      <c r="O165" s="82">
        <f t="shared" si="62"/>
        <v>-65.619784995917485</v>
      </c>
      <c r="P165" s="31">
        <f>Taulukko5[[#This Row],[Tasaus 2023, €/asukas]]*Taulukko5[[#This Row],[Asukasluku 31.12.2022]]</f>
        <v>623880.65192681749</v>
      </c>
      <c r="Q165" s="31">
        <f>Taulukko5[[#This Row],[Tasaus 2024, €/asukas]]*Taulukko5[[#This Row],[Asukasluku 31.12.2022]]</f>
        <v>581312.13613669772</v>
      </c>
      <c r="R165" s="31">
        <f>Taulukko5[[#This Row],[Tasaus 2025, €/asukas]]*Taulukko5[[#This Row],[Asukasluku 31.12.2022]]</f>
        <v>541439.94678618235</v>
      </c>
      <c r="S165" s="31">
        <f>Taulukko5[[#This Row],[Tasaus 2026, €/asukas]]*Taulukko5[[#This Row],[Asukasluku 31.12.2022]]</f>
        <v>502278.16801938566</v>
      </c>
      <c r="T165" s="31">
        <f>Taulukko5[[#This Row],[Tasaus 2027, €/asukas]]*Taulukko5[[#This Row],[Asukasluku 31.12.2022]]</f>
        <v>464726.86982599867</v>
      </c>
      <c r="U165" s="62">
        <f t="shared" si="75"/>
        <v>4.1539029044853351</v>
      </c>
      <c r="V165" s="31">
        <f t="shared" si="76"/>
        <v>-14.508313575181376</v>
      </c>
      <c r="W165" s="31">
        <f t="shared" si="77"/>
        <v>-31.988449195749268</v>
      </c>
      <c r="X165" s="31">
        <f t="shared" si="78"/>
        <v>-49.15713782652378</v>
      </c>
      <c r="Y165" s="94">
        <f t="shared" si="79"/>
        <v>-65.619784995917456</v>
      </c>
      <c r="Z165" s="105">
        <v>21.5</v>
      </c>
      <c r="AA165" s="33">
        <f t="shared" si="81"/>
        <v>8.86</v>
      </c>
      <c r="AB165" s="32">
        <f t="shared" si="63"/>
        <v>-12.64</v>
      </c>
      <c r="AC165" s="31">
        <v>174.43931900236953</v>
      </c>
      <c r="AD165" s="15">
        <f t="shared" si="64"/>
        <v>-2.3812881913560496E-2</v>
      </c>
      <c r="AE165" s="15">
        <f t="shared" si="65"/>
        <v>8.3171120239149174E-2</v>
      </c>
      <c r="AF165" s="15">
        <f t="shared" si="66"/>
        <v>0.18337866358739194</v>
      </c>
      <c r="AG165" s="15">
        <f t="shared" si="67"/>
        <v>0.28180078956772381</v>
      </c>
      <c r="AH165" s="106">
        <f t="shared" si="68"/>
        <v>0.37617542519198954</v>
      </c>
    </row>
    <row r="166" spans="1:34" ht="15.75" x14ac:dyDescent="0.25">
      <c r="A166" s="24">
        <v>499</v>
      </c>
      <c r="B166" s="25" t="s">
        <v>159</v>
      </c>
      <c r="C166" s="24">
        <v>15</v>
      </c>
      <c r="D166" s="24">
        <v>23</v>
      </c>
      <c r="E166" s="30">
        <f>'Tasapainon muutos, pl. tasaus'!D159</f>
        <v>19662</v>
      </c>
      <c r="F166" s="62">
        <v>80.113916231535114</v>
      </c>
      <c r="G166" s="31">
        <v>78.718690469548406</v>
      </c>
      <c r="H166" s="59">
        <f t="shared" si="80"/>
        <v>-1.3952257619867083</v>
      </c>
      <c r="I166" s="62">
        <f t="shared" si="69"/>
        <v>5.5491286664720576</v>
      </c>
      <c r="J166" s="31">
        <f t="shared" si="70"/>
        <v>0.49168642481863489</v>
      </c>
      <c r="K166" s="31">
        <f t="shared" si="71"/>
        <v>-1.988449195749274</v>
      </c>
      <c r="L166" s="31">
        <f t="shared" si="72"/>
        <v>-4.1571378265237735</v>
      </c>
      <c r="M166" s="31">
        <f t="shared" si="73"/>
        <v>-5.6197849959174446</v>
      </c>
      <c r="N166" s="59">
        <f t="shared" si="74"/>
        <v>73.098905473630964</v>
      </c>
      <c r="O166" s="82">
        <f t="shared" si="62"/>
        <v>-7.0150107579041503</v>
      </c>
      <c r="P166" s="31">
        <f>Taulukko5[[#This Row],[Tasaus 2023, €/asukas]]*Taulukko5[[#This Row],[Asukasluku 31.12.2022]]</f>
        <v>109106.9678401736</v>
      </c>
      <c r="Q166" s="31">
        <f>Taulukko5[[#This Row],[Tasaus 2024, €/asukas]]*Taulukko5[[#This Row],[Asukasluku 31.12.2022]]</f>
        <v>9667.5384847839996</v>
      </c>
      <c r="R166" s="31">
        <f>Taulukko5[[#This Row],[Tasaus 2025, €/asukas]]*Taulukko5[[#This Row],[Asukasluku 31.12.2022]]</f>
        <v>-39096.888086822226</v>
      </c>
      <c r="S166" s="31">
        <f>Taulukko5[[#This Row],[Tasaus 2026, €/asukas]]*Taulukko5[[#This Row],[Asukasluku 31.12.2022]]</f>
        <v>-81737.643945110438</v>
      </c>
      <c r="T166" s="31">
        <f>Taulukko5[[#This Row],[Tasaus 2027, €/asukas]]*Taulukko5[[#This Row],[Asukasluku 31.12.2022]]</f>
        <v>-110496.21258972879</v>
      </c>
      <c r="U166" s="62">
        <f t="shared" si="75"/>
        <v>4.1539029044853493</v>
      </c>
      <c r="V166" s="31">
        <f t="shared" si="76"/>
        <v>-0.90353933716807344</v>
      </c>
      <c r="W166" s="31">
        <f t="shared" si="77"/>
        <v>-3.3836749577359821</v>
      </c>
      <c r="X166" s="31">
        <f t="shared" si="78"/>
        <v>-5.5523635885104818</v>
      </c>
      <c r="Y166" s="94">
        <f t="shared" si="79"/>
        <v>-7.015010757904153</v>
      </c>
      <c r="Z166" s="105">
        <v>20.75</v>
      </c>
      <c r="AA166" s="33">
        <f t="shared" si="81"/>
        <v>8.11</v>
      </c>
      <c r="AB166" s="32">
        <f t="shared" si="63"/>
        <v>-12.64</v>
      </c>
      <c r="AC166" s="31">
        <v>197.29920995281128</v>
      </c>
      <c r="AD166" s="15">
        <f t="shared" si="64"/>
        <v>-2.1053824318297332E-2</v>
      </c>
      <c r="AE166" s="15">
        <f t="shared" si="65"/>
        <v>4.5795385464755586E-3</v>
      </c>
      <c r="AF166" s="15">
        <f t="shared" si="66"/>
        <v>1.7149967090822449E-2</v>
      </c>
      <c r="AG166" s="15">
        <f t="shared" si="67"/>
        <v>2.8141844003523681E-2</v>
      </c>
      <c r="AH166" s="106">
        <f t="shared" si="68"/>
        <v>3.5555189296409023E-2</v>
      </c>
    </row>
    <row r="167" spans="1:34" ht="15.75" x14ac:dyDescent="0.25">
      <c r="A167" s="24">
        <v>500</v>
      </c>
      <c r="B167" s="25" t="s">
        <v>160</v>
      </c>
      <c r="C167" s="24">
        <v>13</v>
      </c>
      <c r="D167" s="24">
        <v>23</v>
      </c>
      <c r="E167" s="30">
        <f>'Tasapainon muutos, pl. tasaus'!D160</f>
        <v>10486</v>
      </c>
      <c r="F167" s="62">
        <v>138.02955218168566</v>
      </c>
      <c r="G167" s="31">
        <v>0.95873238723252585</v>
      </c>
      <c r="H167" s="59">
        <f t="shared" si="80"/>
        <v>-137.07081979445314</v>
      </c>
      <c r="I167" s="62">
        <f t="shared" si="69"/>
        <v>141.22472269893848</v>
      </c>
      <c r="J167" s="31">
        <f t="shared" si="70"/>
        <v>122.56250621927178</v>
      </c>
      <c r="K167" s="31">
        <f t="shared" si="71"/>
        <v>105.08237059870387</v>
      </c>
      <c r="L167" s="31">
        <f t="shared" si="72"/>
        <v>87.913681967929364</v>
      </c>
      <c r="M167" s="31">
        <f t="shared" si="73"/>
        <v>71.451034798535701</v>
      </c>
      <c r="N167" s="59">
        <f t="shared" si="74"/>
        <v>72.409767185768231</v>
      </c>
      <c r="O167" s="82">
        <f t="shared" si="62"/>
        <v>-65.619784995917428</v>
      </c>
      <c r="P167" s="31">
        <f>Taulukko5[[#This Row],[Tasaus 2023, €/asukas]]*Taulukko5[[#This Row],[Asukasluku 31.12.2022]]</f>
        <v>1480882.4422210688</v>
      </c>
      <c r="Q167" s="31">
        <f>Taulukko5[[#This Row],[Tasaus 2024, €/asukas]]*Taulukko5[[#This Row],[Asukasluku 31.12.2022]]</f>
        <v>1285190.440215284</v>
      </c>
      <c r="R167" s="31">
        <f>Taulukko5[[#This Row],[Tasaus 2025, €/asukas]]*Taulukko5[[#This Row],[Asukasluku 31.12.2022]]</f>
        <v>1101893.7380980088</v>
      </c>
      <c r="S167" s="31">
        <f>Taulukko5[[#This Row],[Tasaus 2026, €/asukas]]*Taulukko5[[#This Row],[Asukasluku 31.12.2022]]</f>
        <v>921862.86911570735</v>
      </c>
      <c r="T167" s="31">
        <f>Taulukko5[[#This Row],[Tasaus 2027, €/asukas]]*Taulukko5[[#This Row],[Asukasluku 31.12.2022]]</f>
        <v>749235.55089744541</v>
      </c>
      <c r="U167" s="62">
        <f t="shared" si="75"/>
        <v>4.1539029044853351</v>
      </c>
      <c r="V167" s="31">
        <f t="shared" si="76"/>
        <v>-14.508313575181361</v>
      </c>
      <c r="W167" s="31">
        <f t="shared" si="77"/>
        <v>-31.988449195749268</v>
      </c>
      <c r="X167" s="31">
        <f t="shared" si="78"/>
        <v>-49.15713782652378</v>
      </c>
      <c r="Y167" s="94">
        <f t="shared" si="79"/>
        <v>-65.619784995917442</v>
      </c>
      <c r="Z167" s="105">
        <v>19.5</v>
      </c>
      <c r="AA167" s="33">
        <f t="shared" si="81"/>
        <v>6.8599999999999994</v>
      </c>
      <c r="AB167" s="32">
        <f t="shared" si="63"/>
        <v>-12.64</v>
      </c>
      <c r="AC167" s="31">
        <v>202.96861290186106</v>
      </c>
      <c r="AD167" s="15">
        <f t="shared" si="64"/>
        <v>-2.0465740220108913E-2</v>
      </c>
      <c r="AE167" s="15">
        <f t="shared" si="65"/>
        <v>7.1480577059451003E-2</v>
      </c>
      <c r="AF167" s="15">
        <f t="shared" si="66"/>
        <v>0.15760293544113765</v>
      </c>
      <c r="AG167" s="15">
        <f t="shared" si="67"/>
        <v>0.24219083494595359</v>
      </c>
      <c r="AH167" s="106">
        <f t="shared" si="68"/>
        <v>0.32330015985104937</v>
      </c>
    </row>
    <row r="168" spans="1:34" ht="15.75" x14ac:dyDescent="0.25">
      <c r="A168" s="24">
        <v>503</v>
      </c>
      <c r="B168" s="25" t="s">
        <v>161</v>
      </c>
      <c r="C168" s="24">
        <v>2</v>
      </c>
      <c r="D168" s="24">
        <v>24</v>
      </c>
      <c r="E168" s="30">
        <f>'Tasapainon muutos, pl. tasaus'!D161</f>
        <v>7539</v>
      </c>
      <c r="F168" s="62">
        <v>118.69466355866574</v>
      </c>
      <c r="G168" s="31">
        <v>234.88075463468658</v>
      </c>
      <c r="H168" s="59">
        <f t="shared" si="80"/>
        <v>116.18609107602084</v>
      </c>
      <c r="I168" s="62">
        <f t="shared" si="69"/>
        <v>-112.03218817153549</v>
      </c>
      <c r="J168" s="31">
        <f t="shared" si="70"/>
        <v>-100.69440465120221</v>
      </c>
      <c r="K168" s="31">
        <f t="shared" si="71"/>
        <v>-88.174540271770113</v>
      </c>
      <c r="L168" s="31">
        <f t="shared" si="72"/>
        <v>-75.343228902544624</v>
      </c>
      <c r="M168" s="31">
        <f t="shared" si="73"/>
        <v>-61.805876071938286</v>
      </c>
      <c r="N168" s="59">
        <f t="shared" si="74"/>
        <v>173.0748785627483</v>
      </c>
      <c r="O168" s="82">
        <f t="shared" si="62"/>
        <v>54.380215004082558</v>
      </c>
      <c r="P168" s="31">
        <f>Taulukko5[[#This Row],[Tasaus 2023, €/asukas]]*Taulukko5[[#This Row],[Asukasluku 31.12.2022]]</f>
        <v>-844610.66662520613</v>
      </c>
      <c r="Q168" s="31">
        <f>Taulukko5[[#This Row],[Tasaus 2024, €/asukas]]*Taulukko5[[#This Row],[Asukasluku 31.12.2022]]</f>
        <v>-759135.11666541337</v>
      </c>
      <c r="R168" s="31">
        <f>Taulukko5[[#This Row],[Tasaus 2025, €/asukas]]*Taulukko5[[#This Row],[Asukasluku 31.12.2022]]</f>
        <v>-664747.85910887492</v>
      </c>
      <c r="S168" s="31">
        <f>Taulukko5[[#This Row],[Tasaus 2026, €/asukas]]*Taulukko5[[#This Row],[Asukasluku 31.12.2022]]</f>
        <v>-568012.60269628395</v>
      </c>
      <c r="T168" s="31">
        <f>Taulukko5[[#This Row],[Tasaus 2027, €/asukas]]*Taulukko5[[#This Row],[Asukasluku 31.12.2022]]</f>
        <v>-465954.49970634276</v>
      </c>
      <c r="U168" s="62">
        <f t="shared" si="75"/>
        <v>4.1539029044853493</v>
      </c>
      <c r="V168" s="31">
        <f t="shared" si="76"/>
        <v>15.491686424818639</v>
      </c>
      <c r="W168" s="31">
        <f t="shared" si="77"/>
        <v>28.011550804250732</v>
      </c>
      <c r="X168" s="31">
        <f t="shared" si="78"/>
        <v>40.84286217347622</v>
      </c>
      <c r="Y168" s="94">
        <f t="shared" si="79"/>
        <v>54.380215004082558</v>
      </c>
      <c r="Z168" s="105">
        <v>21.25</v>
      </c>
      <c r="AA168" s="33">
        <f t="shared" si="81"/>
        <v>8.61</v>
      </c>
      <c r="AB168" s="32">
        <f t="shared" si="63"/>
        <v>-12.64</v>
      </c>
      <c r="AC168" s="31">
        <v>177.57562152808771</v>
      </c>
      <c r="AD168" s="15">
        <f t="shared" si="64"/>
        <v>-2.3392303902640785E-2</v>
      </c>
      <c r="AE168" s="15">
        <f t="shared" si="65"/>
        <v>-8.7239939196092117E-2</v>
      </c>
      <c r="AF168" s="15">
        <f t="shared" si="66"/>
        <v>-0.15774434893260422</v>
      </c>
      <c r="AG168" s="15">
        <f t="shared" si="67"/>
        <v>-0.2300026423785653</v>
      </c>
      <c r="AH168" s="106">
        <f t="shared" si="68"/>
        <v>-0.30623694027437803</v>
      </c>
    </row>
    <row r="169" spans="1:34" ht="15.75" x14ac:dyDescent="0.25">
      <c r="A169" s="24">
        <v>504</v>
      </c>
      <c r="B169" s="25" t="s">
        <v>162</v>
      </c>
      <c r="C169" s="24">
        <v>34</v>
      </c>
      <c r="D169" s="24">
        <v>26</v>
      </c>
      <c r="E169" s="30">
        <f>'Tasapainon muutos, pl. tasaus'!D162</f>
        <v>1764</v>
      </c>
      <c r="F169" s="62">
        <v>-699.80457487264368</v>
      </c>
      <c r="G169" s="31">
        <v>-585.23249428953807</v>
      </c>
      <c r="H169" s="59">
        <f t="shared" si="80"/>
        <v>114.57208058310562</v>
      </c>
      <c r="I169" s="62">
        <f t="shared" si="69"/>
        <v>-110.41817767862027</v>
      </c>
      <c r="J169" s="31">
        <f t="shared" si="70"/>
        <v>-99.080394158286978</v>
      </c>
      <c r="K169" s="31">
        <f t="shared" si="71"/>
        <v>-86.560529778854885</v>
      </c>
      <c r="L169" s="31">
        <f t="shared" si="72"/>
        <v>-73.729218409629397</v>
      </c>
      <c r="M169" s="31">
        <f t="shared" si="73"/>
        <v>-60.191865579023059</v>
      </c>
      <c r="N169" s="59">
        <f t="shared" si="74"/>
        <v>-645.42435986856117</v>
      </c>
      <c r="O169" s="82">
        <f t="shared" si="62"/>
        <v>54.380215004082515</v>
      </c>
      <c r="P169" s="31">
        <f>Taulukko5[[#This Row],[Tasaus 2023, €/asukas]]*Taulukko5[[#This Row],[Asukasluku 31.12.2022]]</f>
        <v>-194777.66542508616</v>
      </c>
      <c r="Q169" s="31">
        <f>Taulukko5[[#This Row],[Tasaus 2024, €/asukas]]*Taulukko5[[#This Row],[Asukasluku 31.12.2022]]</f>
        <v>-174777.81529521823</v>
      </c>
      <c r="R169" s="31">
        <f>Taulukko5[[#This Row],[Tasaus 2025, €/asukas]]*Taulukko5[[#This Row],[Asukasluku 31.12.2022]]</f>
        <v>-152692.77452990002</v>
      </c>
      <c r="S169" s="31">
        <f>Taulukko5[[#This Row],[Tasaus 2026, €/asukas]]*Taulukko5[[#This Row],[Asukasluku 31.12.2022]]</f>
        <v>-130058.34127458626</v>
      </c>
      <c r="T169" s="31">
        <f>Taulukko5[[#This Row],[Tasaus 2027, €/asukas]]*Taulukko5[[#This Row],[Asukasluku 31.12.2022]]</f>
        <v>-106178.45088139668</v>
      </c>
      <c r="U169" s="62">
        <f t="shared" si="75"/>
        <v>4.1539029044853493</v>
      </c>
      <c r="V169" s="31">
        <f t="shared" si="76"/>
        <v>15.491686424818639</v>
      </c>
      <c r="W169" s="31">
        <f t="shared" si="77"/>
        <v>28.011550804250732</v>
      </c>
      <c r="X169" s="31">
        <f t="shared" si="78"/>
        <v>40.84286217347622</v>
      </c>
      <c r="Y169" s="94">
        <f t="shared" si="79"/>
        <v>54.380215004082558</v>
      </c>
      <c r="Z169" s="105">
        <v>21.5</v>
      </c>
      <c r="AA169" s="33">
        <f t="shared" si="81"/>
        <v>8.86</v>
      </c>
      <c r="AB169" s="32">
        <f t="shared" si="63"/>
        <v>-12.64</v>
      </c>
      <c r="AC169" s="31">
        <v>166.74223116654687</v>
      </c>
      <c r="AD169" s="15">
        <f t="shared" si="64"/>
        <v>-2.4912122594403292E-2</v>
      </c>
      <c r="AE169" s="15">
        <f t="shared" si="65"/>
        <v>-9.2907995271726343E-2</v>
      </c>
      <c r="AF169" s="15">
        <f t="shared" si="66"/>
        <v>-0.16799313892034945</v>
      </c>
      <c r="AG169" s="15">
        <f t="shared" si="67"/>
        <v>-0.24494611765558785</v>
      </c>
      <c r="AH169" s="106">
        <f t="shared" si="68"/>
        <v>-0.32613342536940182</v>
      </c>
    </row>
    <row r="170" spans="1:34" ht="15.75" x14ac:dyDescent="0.25">
      <c r="A170" s="24">
        <v>505</v>
      </c>
      <c r="B170" s="25" t="s">
        <v>163</v>
      </c>
      <c r="C170" s="24">
        <v>35</v>
      </c>
      <c r="D170" s="24">
        <v>22</v>
      </c>
      <c r="E170" s="30">
        <f>'Tasapainon muutos, pl. tasaus'!D163</f>
        <v>20912</v>
      </c>
      <c r="F170" s="62">
        <v>118.97071002810615</v>
      </c>
      <c r="G170" s="31">
        <v>134.80470032203914</v>
      </c>
      <c r="H170" s="59">
        <f t="shared" si="80"/>
        <v>15.833990293932985</v>
      </c>
      <c r="I170" s="62">
        <f t="shared" si="69"/>
        <v>-11.680087389447635</v>
      </c>
      <c r="J170" s="31">
        <f t="shared" si="70"/>
        <v>-0.34230386911434973</v>
      </c>
      <c r="K170" s="31">
        <f t="shared" si="71"/>
        <v>-1.988449195749274</v>
      </c>
      <c r="L170" s="31">
        <f t="shared" si="72"/>
        <v>-4.1571378265237735</v>
      </c>
      <c r="M170" s="31">
        <f t="shared" si="73"/>
        <v>-5.6197849959174446</v>
      </c>
      <c r="N170" s="59">
        <f t="shared" si="74"/>
        <v>129.18491532612168</v>
      </c>
      <c r="O170" s="82">
        <f t="shared" si="62"/>
        <v>10.214205298015528</v>
      </c>
      <c r="P170" s="31">
        <f>Taulukko5[[#This Row],[Tasaus 2023, €/asukas]]*Taulukko5[[#This Row],[Asukasluku 31.12.2022]]</f>
        <v>-244253.98748812894</v>
      </c>
      <c r="Q170" s="31">
        <f>Taulukko5[[#This Row],[Tasaus 2024, €/asukas]]*Taulukko5[[#This Row],[Asukasluku 31.12.2022]]</f>
        <v>-7158.2585109192814</v>
      </c>
      <c r="R170" s="31">
        <f>Taulukko5[[#This Row],[Tasaus 2025, €/asukas]]*Taulukko5[[#This Row],[Asukasluku 31.12.2022]]</f>
        <v>-41582.449581508816</v>
      </c>
      <c r="S170" s="31">
        <f>Taulukko5[[#This Row],[Tasaus 2026, €/asukas]]*Taulukko5[[#This Row],[Asukasluku 31.12.2022]]</f>
        <v>-86934.066228265146</v>
      </c>
      <c r="T170" s="31">
        <f>Taulukko5[[#This Row],[Tasaus 2027, €/asukas]]*Taulukko5[[#This Row],[Asukasluku 31.12.2022]]</f>
        <v>-117520.94383462561</v>
      </c>
      <c r="U170" s="62">
        <f t="shared" si="75"/>
        <v>4.1539029044853493</v>
      </c>
      <c r="V170" s="31">
        <f t="shared" si="76"/>
        <v>15.491686424818635</v>
      </c>
      <c r="W170" s="31">
        <f t="shared" si="77"/>
        <v>13.845541098183711</v>
      </c>
      <c r="X170" s="31">
        <f t="shared" si="78"/>
        <v>11.676852467409212</v>
      </c>
      <c r="Y170" s="94">
        <f t="shared" si="79"/>
        <v>10.214205298015539</v>
      </c>
      <c r="Z170" s="105">
        <v>20.999999999999996</v>
      </c>
      <c r="AA170" s="33">
        <f t="shared" si="81"/>
        <v>8.3599999999999959</v>
      </c>
      <c r="AB170" s="32">
        <f t="shared" si="63"/>
        <v>-12.64</v>
      </c>
      <c r="AC170" s="31">
        <v>195.9828053900934</v>
      </c>
      <c r="AD170" s="15">
        <f t="shared" si="64"/>
        <v>-2.1195241573449392E-2</v>
      </c>
      <c r="AE170" s="15">
        <f t="shared" si="65"/>
        <v>-7.9046150982394869E-2</v>
      </c>
      <c r="AF170" s="15">
        <f t="shared" si="66"/>
        <v>-7.0646713473791201E-2</v>
      </c>
      <c r="AG170" s="15">
        <f t="shared" si="67"/>
        <v>-5.9581004793594287E-2</v>
      </c>
      <c r="AH170" s="106">
        <f t="shared" si="68"/>
        <v>-5.2117864512066271E-2</v>
      </c>
    </row>
    <row r="171" spans="1:34" ht="15.75" x14ac:dyDescent="0.25">
      <c r="A171" s="24">
        <v>507</v>
      </c>
      <c r="B171" s="25" t="s">
        <v>164</v>
      </c>
      <c r="C171" s="24">
        <v>10</v>
      </c>
      <c r="D171" s="24">
        <v>24</v>
      </c>
      <c r="E171" s="30">
        <f>'Tasapainon muutos, pl. tasaus'!D164</f>
        <v>5564</v>
      </c>
      <c r="F171" s="62">
        <v>161.78245900591298</v>
      </c>
      <c r="G171" s="31">
        <v>190.96539674030777</v>
      </c>
      <c r="H171" s="59">
        <f t="shared" si="80"/>
        <v>29.182937734394784</v>
      </c>
      <c r="I171" s="62">
        <f t="shared" si="69"/>
        <v>-25.029034829909435</v>
      </c>
      <c r="J171" s="31">
        <f t="shared" si="70"/>
        <v>-13.691251309576149</v>
      </c>
      <c r="K171" s="31">
        <f t="shared" si="71"/>
        <v>-1.988449195749274</v>
      </c>
      <c r="L171" s="31">
        <f t="shared" si="72"/>
        <v>-4.1571378265237735</v>
      </c>
      <c r="M171" s="31">
        <f t="shared" si="73"/>
        <v>-5.6197849959174446</v>
      </c>
      <c r="N171" s="59">
        <f t="shared" si="74"/>
        <v>185.34561174439031</v>
      </c>
      <c r="O171" s="82">
        <f t="shared" si="62"/>
        <v>23.563152738477328</v>
      </c>
      <c r="P171" s="31">
        <f>Taulukko5[[#This Row],[Tasaus 2023, €/asukas]]*Taulukko5[[#This Row],[Asukasluku 31.12.2022]]</f>
        <v>-139261.54979361608</v>
      </c>
      <c r="Q171" s="31">
        <f>Taulukko5[[#This Row],[Tasaus 2024, €/asukas]]*Taulukko5[[#This Row],[Asukasluku 31.12.2022]]</f>
        <v>-76178.122286481695</v>
      </c>
      <c r="R171" s="31">
        <f>Taulukko5[[#This Row],[Tasaus 2025, €/asukas]]*Taulukko5[[#This Row],[Asukasluku 31.12.2022]]</f>
        <v>-11063.731325148961</v>
      </c>
      <c r="S171" s="31">
        <f>Taulukko5[[#This Row],[Tasaus 2026, €/asukas]]*Taulukko5[[#This Row],[Asukasluku 31.12.2022]]</f>
        <v>-23130.314866778277</v>
      </c>
      <c r="T171" s="31">
        <f>Taulukko5[[#This Row],[Tasaus 2027, €/asukas]]*Taulukko5[[#This Row],[Asukasluku 31.12.2022]]</f>
        <v>-31268.48371728466</v>
      </c>
      <c r="U171" s="62">
        <f t="shared" si="75"/>
        <v>4.1539029044853493</v>
      </c>
      <c r="V171" s="31">
        <f t="shared" si="76"/>
        <v>15.491686424818635</v>
      </c>
      <c r="W171" s="31">
        <f t="shared" si="77"/>
        <v>27.194488538645508</v>
      </c>
      <c r="X171" s="31">
        <f t="shared" si="78"/>
        <v>25.025799907871011</v>
      </c>
      <c r="Y171" s="94">
        <f t="shared" si="79"/>
        <v>23.563152738477338</v>
      </c>
      <c r="Z171" s="105">
        <v>20.750000000000004</v>
      </c>
      <c r="AA171" s="33">
        <f t="shared" si="81"/>
        <v>8.110000000000003</v>
      </c>
      <c r="AB171" s="32">
        <f t="shared" si="63"/>
        <v>-12.64</v>
      </c>
      <c r="AC171" s="31">
        <v>159.385536371824</v>
      </c>
      <c r="AD171" s="15">
        <f t="shared" si="64"/>
        <v>-2.6061981526321679E-2</v>
      </c>
      <c r="AE171" s="15">
        <f t="shared" si="65"/>
        <v>-9.7196312648336627E-2</v>
      </c>
      <c r="AF171" s="15">
        <f t="shared" si="66"/>
        <v>-0.17062080510997307</v>
      </c>
      <c r="AG171" s="15">
        <f t="shared" si="67"/>
        <v>-0.1570142465718429</v>
      </c>
      <c r="AH171" s="106">
        <f t="shared" si="68"/>
        <v>-0.14783745925042924</v>
      </c>
    </row>
    <row r="172" spans="1:34" ht="15.75" x14ac:dyDescent="0.25">
      <c r="A172" s="24">
        <v>508</v>
      </c>
      <c r="B172" s="25" t="s">
        <v>165</v>
      </c>
      <c r="C172" s="24">
        <v>6</v>
      </c>
      <c r="D172" s="24">
        <v>24</v>
      </c>
      <c r="E172" s="30">
        <f>'Tasapainon muutos, pl. tasaus'!D165</f>
        <v>9360</v>
      </c>
      <c r="F172" s="62">
        <v>-116.41050969507768</v>
      </c>
      <c r="G172" s="31">
        <v>-48.298918528604901</v>
      </c>
      <c r="H172" s="59">
        <f t="shared" si="80"/>
        <v>68.111591166472778</v>
      </c>
      <c r="I172" s="62">
        <f t="shared" si="69"/>
        <v>-63.957688261987428</v>
      </c>
      <c r="J172" s="31">
        <f t="shared" si="70"/>
        <v>-52.619904741654146</v>
      </c>
      <c r="K172" s="31">
        <f t="shared" si="71"/>
        <v>-40.100040362222053</v>
      </c>
      <c r="L172" s="31">
        <f t="shared" si="72"/>
        <v>-27.26872899299655</v>
      </c>
      <c r="M172" s="31">
        <f t="shared" si="73"/>
        <v>-13.731376162390223</v>
      </c>
      <c r="N172" s="59">
        <f t="shared" si="74"/>
        <v>-62.03029469099512</v>
      </c>
      <c r="O172" s="82">
        <f t="shared" si="62"/>
        <v>54.380215004082558</v>
      </c>
      <c r="P172" s="31">
        <f>Taulukko5[[#This Row],[Tasaus 2023, €/asukas]]*Taulukko5[[#This Row],[Asukasluku 31.12.2022]]</f>
        <v>-598643.96213220234</v>
      </c>
      <c r="Q172" s="31">
        <f>Taulukko5[[#This Row],[Tasaus 2024, €/asukas]]*Taulukko5[[#This Row],[Asukasluku 31.12.2022]]</f>
        <v>-492522.30838188279</v>
      </c>
      <c r="R172" s="31">
        <f>Taulukko5[[#This Row],[Tasaus 2025, €/asukas]]*Taulukko5[[#This Row],[Asukasluku 31.12.2022]]</f>
        <v>-375336.37779039843</v>
      </c>
      <c r="S172" s="31">
        <f>Taulukko5[[#This Row],[Tasaus 2026, €/asukas]]*Taulukko5[[#This Row],[Asukasluku 31.12.2022]]</f>
        <v>-255235.30337444771</v>
      </c>
      <c r="T172" s="31">
        <f>Taulukko5[[#This Row],[Tasaus 2027, €/asukas]]*Taulukko5[[#This Row],[Asukasluku 31.12.2022]]</f>
        <v>-128525.68087997248</v>
      </c>
      <c r="U172" s="62">
        <f t="shared" si="75"/>
        <v>4.1539029044853493</v>
      </c>
      <c r="V172" s="31">
        <f t="shared" si="76"/>
        <v>15.491686424818631</v>
      </c>
      <c r="W172" s="31">
        <f t="shared" si="77"/>
        <v>28.011550804250724</v>
      </c>
      <c r="X172" s="31">
        <f t="shared" si="78"/>
        <v>40.842862173476227</v>
      </c>
      <c r="Y172" s="94">
        <f t="shared" si="79"/>
        <v>54.380215004082558</v>
      </c>
      <c r="Z172" s="105">
        <v>22.500000000000004</v>
      </c>
      <c r="AA172" s="33">
        <f t="shared" si="81"/>
        <v>9.860000000000003</v>
      </c>
      <c r="AB172" s="32">
        <f t="shared" si="63"/>
        <v>-12.64</v>
      </c>
      <c r="AC172" s="31">
        <v>176.41271142896116</v>
      </c>
      <c r="AD172" s="15">
        <f t="shared" si="64"/>
        <v>-2.3546505639181595E-2</v>
      </c>
      <c r="AE172" s="15">
        <f t="shared" si="65"/>
        <v>-8.7815023641632017E-2</v>
      </c>
      <c r="AF172" s="15">
        <f t="shared" si="66"/>
        <v>-0.15878419745013991</v>
      </c>
      <c r="AG172" s="15">
        <f t="shared" si="67"/>
        <v>-0.23151881654470832</v>
      </c>
      <c r="AH172" s="106">
        <f t="shared" si="68"/>
        <v>-0.30825564985423787</v>
      </c>
    </row>
    <row r="173" spans="1:34" ht="15.75" x14ac:dyDescent="0.25">
      <c r="A173" s="24">
        <v>529</v>
      </c>
      <c r="B173" s="25" t="s">
        <v>166</v>
      </c>
      <c r="C173" s="24">
        <v>2</v>
      </c>
      <c r="D173" s="24">
        <v>23</v>
      </c>
      <c r="E173" s="30">
        <f>'Tasapainon muutos, pl. tasaus'!D166</f>
        <v>19850</v>
      </c>
      <c r="F173" s="62">
        <v>425.96197773415059</v>
      </c>
      <c r="G173" s="31">
        <v>363.44715963599663</v>
      </c>
      <c r="H173" s="59">
        <f t="shared" si="80"/>
        <v>-62.514818098153967</v>
      </c>
      <c r="I173" s="62">
        <f t="shared" si="69"/>
        <v>66.668721002639316</v>
      </c>
      <c r="J173" s="31">
        <f t="shared" si="70"/>
        <v>48.006504522972598</v>
      </c>
      <c r="K173" s="31">
        <f t="shared" si="71"/>
        <v>30.526368902404691</v>
      </c>
      <c r="L173" s="31">
        <f t="shared" si="72"/>
        <v>13.357680271630194</v>
      </c>
      <c r="M173" s="31">
        <f t="shared" si="73"/>
        <v>-3.1049668977634779</v>
      </c>
      <c r="N173" s="59">
        <f t="shared" si="74"/>
        <v>360.34219273823317</v>
      </c>
      <c r="O173" s="82">
        <f t="shared" si="62"/>
        <v>-65.619784995917428</v>
      </c>
      <c r="P173" s="31">
        <f>Taulukko5[[#This Row],[Tasaus 2023, €/asukas]]*Taulukko5[[#This Row],[Asukasluku 31.12.2022]]</f>
        <v>1323374.1119023904</v>
      </c>
      <c r="Q173" s="31">
        <f>Taulukko5[[#This Row],[Tasaus 2024, €/asukas]]*Taulukko5[[#This Row],[Asukasluku 31.12.2022]]</f>
        <v>952929.11478100612</v>
      </c>
      <c r="R173" s="31">
        <f>Taulukko5[[#This Row],[Tasaus 2025, €/asukas]]*Taulukko5[[#This Row],[Asukasluku 31.12.2022]]</f>
        <v>605948.42271273315</v>
      </c>
      <c r="S173" s="31">
        <f>Taulukko5[[#This Row],[Tasaus 2026, €/asukas]]*Taulukko5[[#This Row],[Asukasluku 31.12.2022]]</f>
        <v>265149.95339185937</v>
      </c>
      <c r="T173" s="31">
        <f>Taulukko5[[#This Row],[Tasaus 2027, €/asukas]]*Taulukko5[[#This Row],[Asukasluku 31.12.2022]]</f>
        <v>-61633.592920605035</v>
      </c>
      <c r="U173" s="62">
        <f t="shared" si="75"/>
        <v>4.1539029044853493</v>
      </c>
      <c r="V173" s="31">
        <f t="shared" si="76"/>
        <v>-14.508313575181369</v>
      </c>
      <c r="W173" s="31">
        <f t="shared" si="77"/>
        <v>-31.988449195749276</v>
      </c>
      <c r="X173" s="31">
        <f t="shared" si="78"/>
        <v>-49.157137826523773</v>
      </c>
      <c r="Y173" s="94">
        <f t="shared" si="79"/>
        <v>-65.619784995917442</v>
      </c>
      <c r="Z173" s="105">
        <v>19</v>
      </c>
      <c r="AA173" s="33">
        <f t="shared" si="81"/>
        <v>6.3599999999999994</v>
      </c>
      <c r="AB173" s="32">
        <f t="shared" si="63"/>
        <v>-12.64</v>
      </c>
      <c r="AC173" s="31">
        <v>227.07516406849791</v>
      </c>
      <c r="AD173" s="15">
        <f t="shared" si="64"/>
        <v>-1.8293074548797032E-2</v>
      </c>
      <c r="AE173" s="15">
        <f t="shared" si="65"/>
        <v>6.3892119751171428E-2</v>
      </c>
      <c r="AF173" s="15">
        <f t="shared" si="66"/>
        <v>0.14087163308665435</v>
      </c>
      <c r="AG173" s="15">
        <f t="shared" si="67"/>
        <v>0.21647958740082809</v>
      </c>
      <c r="AH173" s="106">
        <f t="shared" si="68"/>
        <v>0.28897825645134417</v>
      </c>
    </row>
    <row r="174" spans="1:34" ht="15.75" x14ac:dyDescent="0.25">
      <c r="A174" s="24">
        <v>531</v>
      </c>
      <c r="B174" s="25" t="s">
        <v>167</v>
      </c>
      <c r="C174" s="24">
        <v>4</v>
      </c>
      <c r="D174" s="24">
        <v>24</v>
      </c>
      <c r="E174" s="30">
        <f>'Tasapainon muutos, pl. tasaus'!D167</f>
        <v>5072</v>
      </c>
      <c r="F174" s="62">
        <v>144.74957198093935</v>
      </c>
      <c r="G174" s="31">
        <v>357.4497731197651</v>
      </c>
      <c r="H174" s="59">
        <f t="shared" si="80"/>
        <v>212.70020113882575</v>
      </c>
      <c r="I174" s="62">
        <f t="shared" si="69"/>
        <v>-208.54629823434038</v>
      </c>
      <c r="J174" s="31">
        <f t="shared" si="70"/>
        <v>-197.20851471400712</v>
      </c>
      <c r="K174" s="31">
        <f t="shared" si="71"/>
        <v>-184.68865033457502</v>
      </c>
      <c r="L174" s="31">
        <f t="shared" si="72"/>
        <v>-171.85733896534953</v>
      </c>
      <c r="M174" s="31">
        <f t="shared" si="73"/>
        <v>-158.3199861347432</v>
      </c>
      <c r="N174" s="59">
        <f t="shared" si="74"/>
        <v>199.12978698502189</v>
      </c>
      <c r="O174" s="82">
        <f t="shared" si="62"/>
        <v>54.380215004082544</v>
      </c>
      <c r="P174" s="31">
        <f>Taulukko5[[#This Row],[Tasaus 2023, €/asukas]]*Taulukko5[[#This Row],[Asukasluku 31.12.2022]]</f>
        <v>-1057746.8246445744</v>
      </c>
      <c r="Q174" s="31">
        <f>Taulukko5[[#This Row],[Tasaus 2024, €/asukas]]*Taulukko5[[#This Row],[Asukasluku 31.12.2022]]</f>
        <v>-1000241.5866294442</v>
      </c>
      <c r="R174" s="31">
        <f>Taulukko5[[#This Row],[Tasaus 2025, €/asukas]]*Taulukko5[[#This Row],[Asukasluku 31.12.2022]]</f>
        <v>-936740.83449696447</v>
      </c>
      <c r="S174" s="31">
        <f>Taulukko5[[#This Row],[Tasaus 2026, €/asukas]]*Taulukko5[[#This Row],[Asukasluku 31.12.2022]]</f>
        <v>-871660.42323225283</v>
      </c>
      <c r="T174" s="31">
        <f>Taulukko5[[#This Row],[Tasaus 2027, €/asukas]]*Taulukko5[[#This Row],[Asukasluku 31.12.2022]]</f>
        <v>-802998.96967541752</v>
      </c>
      <c r="U174" s="62">
        <f t="shared" si="75"/>
        <v>4.1539029044853635</v>
      </c>
      <c r="V174" s="31">
        <f t="shared" si="76"/>
        <v>15.491686424818624</v>
      </c>
      <c r="W174" s="31">
        <f t="shared" si="77"/>
        <v>28.011550804250732</v>
      </c>
      <c r="X174" s="31">
        <f t="shared" si="78"/>
        <v>40.84286217347622</v>
      </c>
      <c r="Y174" s="94">
        <f t="shared" si="79"/>
        <v>54.380215004082544</v>
      </c>
      <c r="Z174" s="105">
        <v>21.75</v>
      </c>
      <c r="AA174" s="33">
        <f t="shared" si="81"/>
        <v>9.11</v>
      </c>
      <c r="AB174" s="32">
        <f t="shared" si="63"/>
        <v>-12.64</v>
      </c>
      <c r="AC174" s="31">
        <v>178.82699192666405</v>
      </c>
      <c r="AD174" s="15">
        <f t="shared" si="64"/>
        <v>-2.3228612525053576E-2</v>
      </c>
      <c r="AE174" s="15">
        <f t="shared" si="65"/>
        <v>-8.6629463806960849E-2</v>
      </c>
      <c r="AF174" s="15">
        <f t="shared" si="66"/>
        <v>-0.15664050769102078</v>
      </c>
      <c r="AG174" s="15">
        <f t="shared" si="67"/>
        <v>-0.22839316220353162</v>
      </c>
      <c r="AH174" s="106">
        <f t="shared" si="68"/>
        <v>-0.30409399844059093</v>
      </c>
    </row>
    <row r="175" spans="1:34" ht="15.75" x14ac:dyDescent="0.25">
      <c r="A175" s="24">
        <v>535</v>
      </c>
      <c r="B175" s="25" t="s">
        <v>168</v>
      </c>
      <c r="C175" s="24">
        <v>17</v>
      </c>
      <c r="D175" s="24">
        <v>23</v>
      </c>
      <c r="E175" s="30">
        <f>'Tasapainon muutos, pl. tasaus'!D168</f>
        <v>10419</v>
      </c>
      <c r="F175" s="62">
        <v>-126.25179727810142</v>
      </c>
      <c r="G175" s="31">
        <v>-76.119698101246868</v>
      </c>
      <c r="H175" s="59">
        <f t="shared" si="80"/>
        <v>50.132099176854553</v>
      </c>
      <c r="I175" s="62">
        <f t="shared" si="69"/>
        <v>-45.978196272369203</v>
      </c>
      <c r="J175" s="31">
        <f t="shared" si="70"/>
        <v>-34.640412752035921</v>
      </c>
      <c r="K175" s="31">
        <f t="shared" si="71"/>
        <v>-22.120548372603828</v>
      </c>
      <c r="L175" s="31">
        <f t="shared" si="72"/>
        <v>-9.2892370033783251</v>
      </c>
      <c r="M175" s="31">
        <f t="shared" si="73"/>
        <v>-5.6197849959174446</v>
      </c>
      <c r="N175" s="59">
        <f t="shared" si="74"/>
        <v>-81.73948309716431</v>
      </c>
      <c r="O175" s="82">
        <f t="shared" si="62"/>
        <v>44.512314180937111</v>
      </c>
      <c r="P175" s="31">
        <f>Taulukko5[[#This Row],[Tasaus 2023, €/asukas]]*Taulukko5[[#This Row],[Asukasluku 31.12.2022]]</f>
        <v>-479046.82696181472</v>
      </c>
      <c r="Q175" s="31">
        <f>Taulukko5[[#This Row],[Tasaus 2024, €/asukas]]*Taulukko5[[#This Row],[Asukasluku 31.12.2022]]</f>
        <v>-360918.46046346228</v>
      </c>
      <c r="R175" s="31">
        <f>Taulukko5[[#This Row],[Tasaus 2025, €/asukas]]*Taulukko5[[#This Row],[Asukasluku 31.12.2022]]</f>
        <v>-230473.99349415928</v>
      </c>
      <c r="S175" s="31">
        <f>Taulukko5[[#This Row],[Tasaus 2026, €/asukas]]*Taulukko5[[#This Row],[Asukasluku 31.12.2022]]</f>
        <v>-96784.560338198775</v>
      </c>
      <c r="T175" s="31">
        <f>Taulukko5[[#This Row],[Tasaus 2027, €/asukas]]*Taulukko5[[#This Row],[Asukasluku 31.12.2022]]</f>
        <v>-58552.539872463858</v>
      </c>
      <c r="U175" s="62">
        <f t="shared" si="75"/>
        <v>4.1539029044853493</v>
      </c>
      <c r="V175" s="31">
        <f t="shared" si="76"/>
        <v>15.491686424818631</v>
      </c>
      <c r="W175" s="31">
        <f t="shared" si="77"/>
        <v>28.011550804250724</v>
      </c>
      <c r="X175" s="31">
        <f t="shared" si="78"/>
        <v>40.842862173476227</v>
      </c>
      <c r="Y175" s="94">
        <f t="shared" si="79"/>
        <v>44.512314180937111</v>
      </c>
      <c r="Z175" s="105">
        <v>22</v>
      </c>
      <c r="AA175" s="33">
        <f t="shared" si="81"/>
        <v>9.36</v>
      </c>
      <c r="AB175" s="32">
        <f t="shared" si="63"/>
        <v>-12.64</v>
      </c>
      <c r="AC175" s="31">
        <v>144.6917420644848</v>
      </c>
      <c r="AD175" s="15">
        <f t="shared" si="64"/>
        <v>-2.8708638414444401E-2</v>
      </c>
      <c r="AE175" s="15">
        <f t="shared" si="65"/>
        <v>-0.10706683189918639</v>
      </c>
      <c r="AF175" s="15">
        <f t="shared" si="66"/>
        <v>-0.19359467516651235</v>
      </c>
      <c r="AG175" s="15">
        <f t="shared" si="67"/>
        <v>-0.28227500471501532</v>
      </c>
      <c r="AH175" s="106">
        <f t="shared" si="68"/>
        <v>-0.30763548455377154</v>
      </c>
    </row>
    <row r="176" spans="1:34" ht="15.75" x14ac:dyDescent="0.25">
      <c r="A176" s="24">
        <v>536</v>
      </c>
      <c r="B176" s="25" t="s">
        <v>169</v>
      </c>
      <c r="C176" s="24">
        <v>6</v>
      </c>
      <c r="D176" s="24">
        <v>22</v>
      </c>
      <c r="E176" s="30">
        <f>'Tasapainon muutos, pl. tasaus'!D169</f>
        <v>35346</v>
      </c>
      <c r="F176" s="62">
        <v>298.22957073953489</v>
      </c>
      <c r="G176" s="31">
        <v>338.18684498231897</v>
      </c>
      <c r="H176" s="59">
        <f t="shared" si="80"/>
        <v>39.957274242784081</v>
      </c>
      <c r="I176" s="62">
        <f t="shared" si="69"/>
        <v>-35.803371338298732</v>
      </c>
      <c r="J176" s="31">
        <f t="shared" si="70"/>
        <v>-24.465587817965446</v>
      </c>
      <c r="K176" s="31">
        <f t="shared" si="71"/>
        <v>-11.945723438533355</v>
      </c>
      <c r="L176" s="31">
        <f t="shared" si="72"/>
        <v>-4.1571378265237735</v>
      </c>
      <c r="M176" s="31">
        <f t="shared" si="73"/>
        <v>-5.6197849959174446</v>
      </c>
      <c r="N176" s="59">
        <f t="shared" si="74"/>
        <v>332.56705998640155</v>
      </c>
      <c r="O176" s="82">
        <f t="shared" si="62"/>
        <v>34.337489246866653</v>
      </c>
      <c r="P176" s="31">
        <f>Taulukko5[[#This Row],[Tasaus 2023, €/asukas]]*Taulukko5[[#This Row],[Asukasluku 31.12.2022]]</f>
        <v>-1265505.963323507</v>
      </c>
      <c r="Q176" s="31">
        <f>Taulukko5[[#This Row],[Tasaus 2024, €/asukas]]*Taulukko5[[#This Row],[Asukasluku 31.12.2022]]</f>
        <v>-864760.66701380664</v>
      </c>
      <c r="R176" s="31">
        <f>Taulukko5[[#This Row],[Tasaus 2025, €/asukas]]*Taulukko5[[#This Row],[Asukasluku 31.12.2022]]</f>
        <v>-422233.54065839993</v>
      </c>
      <c r="S176" s="31">
        <f>Taulukko5[[#This Row],[Tasaus 2026, €/asukas]]*Taulukko5[[#This Row],[Asukasluku 31.12.2022]]</f>
        <v>-146938.19361630929</v>
      </c>
      <c r="T176" s="31">
        <f>Taulukko5[[#This Row],[Tasaus 2027, €/asukas]]*Taulukko5[[#This Row],[Asukasluku 31.12.2022]]</f>
        <v>-198636.920465698</v>
      </c>
      <c r="U176" s="62">
        <f t="shared" si="75"/>
        <v>4.1539029044853493</v>
      </c>
      <c r="V176" s="31">
        <f t="shared" si="76"/>
        <v>15.491686424818635</v>
      </c>
      <c r="W176" s="31">
        <f t="shared" si="77"/>
        <v>28.011550804250724</v>
      </c>
      <c r="X176" s="31">
        <f t="shared" si="78"/>
        <v>35.800136416260308</v>
      </c>
      <c r="Y176" s="94">
        <f t="shared" si="79"/>
        <v>34.337489246866639</v>
      </c>
      <c r="Z176" s="105">
        <v>21</v>
      </c>
      <c r="AA176" s="33">
        <f t="shared" si="81"/>
        <v>8.36</v>
      </c>
      <c r="AB176" s="32">
        <f t="shared" si="63"/>
        <v>-12.64</v>
      </c>
      <c r="AC176" s="31">
        <v>197.77738259610581</v>
      </c>
      <c r="AD176" s="15">
        <f t="shared" si="64"/>
        <v>-2.1002921820278648E-2</v>
      </c>
      <c r="AE176" s="15">
        <f t="shared" si="65"/>
        <v>-7.8328908095903094E-2</v>
      </c>
      <c r="AF176" s="15">
        <f t="shared" si="66"/>
        <v>-0.14163171964640139</v>
      </c>
      <c r="AG176" s="15">
        <f t="shared" si="67"/>
        <v>-0.1810122873825776</v>
      </c>
      <c r="AH176" s="106">
        <f t="shared" si="68"/>
        <v>-0.17361686556945433</v>
      </c>
    </row>
    <row r="177" spans="1:34" ht="15.75" x14ac:dyDescent="0.25">
      <c r="A177" s="24">
        <v>538</v>
      </c>
      <c r="B177" s="25" t="s">
        <v>170</v>
      </c>
      <c r="C177" s="24">
        <v>2</v>
      </c>
      <c r="D177" s="24">
        <v>25</v>
      </c>
      <c r="E177" s="30">
        <f>'Tasapainon muutos, pl. tasaus'!D170</f>
        <v>4644</v>
      </c>
      <c r="F177" s="62">
        <v>-67.18239952283723</v>
      </c>
      <c r="G177" s="31">
        <v>-7.2429643796979866</v>
      </c>
      <c r="H177" s="59">
        <f t="shared" si="80"/>
        <v>59.939435143139242</v>
      </c>
      <c r="I177" s="62">
        <f t="shared" si="69"/>
        <v>-55.785532238653893</v>
      </c>
      <c r="J177" s="31">
        <f t="shared" si="70"/>
        <v>-44.447748718320611</v>
      </c>
      <c r="K177" s="31">
        <f t="shared" si="71"/>
        <v>-31.927884338888518</v>
      </c>
      <c r="L177" s="31">
        <f t="shared" si="72"/>
        <v>-19.096572969663015</v>
      </c>
      <c r="M177" s="31">
        <f t="shared" si="73"/>
        <v>-5.6197849959174446</v>
      </c>
      <c r="N177" s="59">
        <f t="shared" si="74"/>
        <v>-12.862749375615431</v>
      </c>
      <c r="O177" s="82">
        <f t="shared" si="62"/>
        <v>54.3196501472218</v>
      </c>
      <c r="P177" s="31">
        <f>Taulukko5[[#This Row],[Tasaus 2023, €/asukas]]*Taulukko5[[#This Row],[Asukasluku 31.12.2022]]</f>
        <v>-259068.01171630868</v>
      </c>
      <c r="Q177" s="31">
        <f>Taulukko5[[#This Row],[Tasaus 2024, €/asukas]]*Taulukko5[[#This Row],[Asukasluku 31.12.2022]]</f>
        <v>-206415.34504788092</v>
      </c>
      <c r="R177" s="31">
        <f>Taulukko5[[#This Row],[Tasaus 2025, €/asukas]]*Taulukko5[[#This Row],[Asukasluku 31.12.2022]]</f>
        <v>-148273.09486979828</v>
      </c>
      <c r="S177" s="31">
        <f>Taulukko5[[#This Row],[Tasaus 2026, €/asukas]]*Taulukko5[[#This Row],[Asukasluku 31.12.2022]]</f>
        <v>-88684.484871115041</v>
      </c>
      <c r="T177" s="31">
        <f>Taulukko5[[#This Row],[Tasaus 2027, €/asukas]]*Taulukko5[[#This Row],[Asukasluku 31.12.2022]]</f>
        <v>-26098.281521040612</v>
      </c>
      <c r="U177" s="62">
        <f t="shared" si="75"/>
        <v>4.1539029044853493</v>
      </c>
      <c r="V177" s="31">
        <f t="shared" si="76"/>
        <v>15.491686424818631</v>
      </c>
      <c r="W177" s="31">
        <f t="shared" si="77"/>
        <v>28.011550804250724</v>
      </c>
      <c r="X177" s="31">
        <f t="shared" si="78"/>
        <v>40.842862173476227</v>
      </c>
      <c r="Y177" s="94">
        <f t="shared" si="79"/>
        <v>54.3196501472218</v>
      </c>
      <c r="Z177" s="105">
        <v>21.5</v>
      </c>
      <c r="AA177" s="33">
        <f t="shared" si="81"/>
        <v>8.86</v>
      </c>
      <c r="AB177" s="32">
        <f t="shared" si="63"/>
        <v>-12.64</v>
      </c>
      <c r="AC177" s="31">
        <v>188.49010340034326</v>
      </c>
      <c r="AD177" s="15">
        <f t="shared" si="64"/>
        <v>-2.2037777207128344E-2</v>
      </c>
      <c r="AE177" s="15">
        <f t="shared" si="65"/>
        <v>-8.2188327903428907E-2</v>
      </c>
      <c r="AF177" s="15">
        <f t="shared" si="66"/>
        <v>-0.14861019384532692</v>
      </c>
      <c r="AG177" s="15">
        <f t="shared" si="67"/>
        <v>-0.21668438521001868</v>
      </c>
      <c r="AH177" s="106">
        <f t="shared" si="68"/>
        <v>-0.28818303543422469</v>
      </c>
    </row>
    <row r="178" spans="1:34" ht="15.75" x14ac:dyDescent="0.25">
      <c r="A178" s="24">
        <v>541</v>
      </c>
      <c r="B178" s="25" t="s">
        <v>171</v>
      </c>
      <c r="C178" s="24">
        <v>12</v>
      </c>
      <c r="D178" s="24">
        <v>24</v>
      </c>
      <c r="E178" s="30">
        <f>'Tasapainon muutos, pl. tasaus'!D171</f>
        <v>9243</v>
      </c>
      <c r="F178" s="62">
        <v>-136.19725460792651</v>
      </c>
      <c r="G178" s="31">
        <v>-330.59848572271187</v>
      </c>
      <c r="H178" s="59">
        <f t="shared" si="80"/>
        <v>-194.40123111478536</v>
      </c>
      <c r="I178" s="62">
        <f t="shared" si="69"/>
        <v>198.55513401927072</v>
      </c>
      <c r="J178" s="31">
        <f t="shared" si="70"/>
        <v>179.89291753960399</v>
      </c>
      <c r="K178" s="31">
        <f t="shared" si="71"/>
        <v>162.41278191903609</v>
      </c>
      <c r="L178" s="31">
        <f t="shared" si="72"/>
        <v>145.24409328826158</v>
      </c>
      <c r="M178" s="31">
        <f t="shared" si="73"/>
        <v>128.7814461188679</v>
      </c>
      <c r="N178" s="59">
        <f t="shared" si="74"/>
        <v>-201.81703960384397</v>
      </c>
      <c r="O178" s="82">
        <f t="shared" si="62"/>
        <v>-65.619784995917456</v>
      </c>
      <c r="P178" s="31">
        <f>Taulukko5[[#This Row],[Tasaus 2023, €/asukas]]*Taulukko5[[#This Row],[Asukasluku 31.12.2022]]</f>
        <v>1835245.1037401194</v>
      </c>
      <c r="Q178" s="31">
        <f>Taulukko5[[#This Row],[Tasaus 2024, €/asukas]]*Taulukko5[[#This Row],[Asukasluku 31.12.2022]]</f>
        <v>1662750.2368185597</v>
      </c>
      <c r="R178" s="31">
        <f>Taulukko5[[#This Row],[Tasaus 2025, €/asukas]]*Taulukko5[[#This Row],[Asukasluku 31.12.2022]]</f>
        <v>1501181.3432776507</v>
      </c>
      <c r="S178" s="31">
        <f>Taulukko5[[#This Row],[Tasaus 2026, €/asukas]]*Taulukko5[[#This Row],[Asukasluku 31.12.2022]]</f>
        <v>1342491.1542634019</v>
      </c>
      <c r="T178" s="31">
        <f>Taulukko5[[#This Row],[Tasaus 2027, €/asukas]]*Taulukko5[[#This Row],[Asukasluku 31.12.2022]]</f>
        <v>1190326.906476696</v>
      </c>
      <c r="U178" s="62">
        <f t="shared" si="75"/>
        <v>4.1539029044853635</v>
      </c>
      <c r="V178" s="31">
        <f t="shared" si="76"/>
        <v>-14.508313575181376</v>
      </c>
      <c r="W178" s="31">
        <f t="shared" si="77"/>
        <v>-31.988449195749268</v>
      </c>
      <c r="X178" s="31">
        <f t="shared" si="78"/>
        <v>-49.15713782652378</v>
      </c>
      <c r="Y178" s="94">
        <f t="shared" si="79"/>
        <v>-65.619784995917456</v>
      </c>
      <c r="Z178" s="105">
        <v>21</v>
      </c>
      <c r="AA178" s="33">
        <f t="shared" si="81"/>
        <v>8.36</v>
      </c>
      <c r="AB178" s="32">
        <f t="shared" si="63"/>
        <v>-12.64</v>
      </c>
      <c r="AC178" s="31">
        <v>144.68286779287121</v>
      </c>
      <c r="AD178" s="15">
        <f t="shared" si="64"/>
        <v>-2.8710399288132123E-2</v>
      </c>
      <c r="AE178" s="15">
        <f t="shared" si="65"/>
        <v>0.10027665193885676</v>
      </c>
      <c r="AF178" s="15">
        <f t="shared" si="66"/>
        <v>0.22109355228943975</v>
      </c>
      <c r="AG178" s="15">
        <f t="shared" si="67"/>
        <v>0.33975783433389922</v>
      </c>
      <c r="AH178" s="106">
        <f t="shared" si="68"/>
        <v>0.45354219194672796</v>
      </c>
    </row>
    <row r="179" spans="1:34" ht="15.75" x14ac:dyDescent="0.25">
      <c r="A179" s="24">
        <v>543</v>
      </c>
      <c r="B179" s="25" t="s">
        <v>172</v>
      </c>
      <c r="C179" s="24">
        <v>35</v>
      </c>
      <c r="D179" s="24">
        <v>21</v>
      </c>
      <c r="E179" s="30">
        <f>'Tasapainon muutos, pl. tasaus'!D172</f>
        <v>44458</v>
      </c>
      <c r="F179" s="62">
        <v>223.57823005052245</v>
      </c>
      <c r="G179" s="31">
        <v>141.79895431934241</v>
      </c>
      <c r="H179" s="59">
        <f t="shared" si="80"/>
        <v>-81.779275731180036</v>
      </c>
      <c r="I179" s="62">
        <f t="shared" si="69"/>
        <v>85.933178635665385</v>
      </c>
      <c r="J179" s="31">
        <f t="shared" si="70"/>
        <v>67.270962155998674</v>
      </c>
      <c r="K179" s="31">
        <f t="shared" si="71"/>
        <v>49.79082653543076</v>
      </c>
      <c r="L179" s="31">
        <f t="shared" si="72"/>
        <v>32.622137904656263</v>
      </c>
      <c r="M179" s="31">
        <f t="shared" si="73"/>
        <v>16.15949073526259</v>
      </c>
      <c r="N179" s="59">
        <f t="shared" si="74"/>
        <v>157.95844505460499</v>
      </c>
      <c r="O179" s="82">
        <f t="shared" si="62"/>
        <v>-65.619784995917456</v>
      </c>
      <c r="P179" s="31">
        <f>Taulukko5[[#This Row],[Tasaus 2023, €/asukas]]*Taulukko5[[#This Row],[Asukasluku 31.12.2022]]</f>
        <v>3820417.2557844119</v>
      </c>
      <c r="Q179" s="31">
        <f>Taulukko5[[#This Row],[Tasaus 2024, €/asukas]]*Taulukko5[[#This Row],[Asukasluku 31.12.2022]]</f>
        <v>2990732.435531389</v>
      </c>
      <c r="R179" s="31">
        <f>Taulukko5[[#This Row],[Tasaus 2025, €/asukas]]*Taulukko5[[#This Row],[Asukasluku 31.12.2022]]</f>
        <v>2213600.5661121807</v>
      </c>
      <c r="S179" s="31">
        <f>Taulukko5[[#This Row],[Tasaus 2026, €/asukas]]*Taulukko5[[#This Row],[Asukasluku 31.12.2022]]</f>
        <v>1450315.0069652081</v>
      </c>
      <c r="T179" s="31">
        <f>Taulukko5[[#This Row],[Tasaus 2027, €/asukas]]*Taulukko5[[#This Row],[Asukasluku 31.12.2022]]</f>
        <v>718418.63910830428</v>
      </c>
      <c r="U179" s="62">
        <f t="shared" si="75"/>
        <v>4.1539029044853493</v>
      </c>
      <c r="V179" s="31">
        <f t="shared" si="76"/>
        <v>-14.508313575181361</v>
      </c>
      <c r="W179" s="31">
        <f t="shared" si="77"/>
        <v>-31.988449195749276</v>
      </c>
      <c r="X179" s="31">
        <f t="shared" si="78"/>
        <v>-49.157137826523773</v>
      </c>
      <c r="Y179" s="94">
        <f t="shared" si="79"/>
        <v>-65.619784995917442</v>
      </c>
      <c r="Z179" s="105">
        <v>19.75</v>
      </c>
      <c r="AA179" s="33">
        <f t="shared" si="81"/>
        <v>7.1099999999999994</v>
      </c>
      <c r="AB179" s="32">
        <f t="shared" si="63"/>
        <v>-12.64</v>
      </c>
      <c r="AC179" s="31">
        <v>228.15245863083453</v>
      </c>
      <c r="AD179" s="15">
        <f t="shared" si="64"/>
        <v>-1.8206697965971224E-2</v>
      </c>
      <c r="AE179" s="15">
        <f t="shared" si="65"/>
        <v>6.3590432740664671E-2</v>
      </c>
      <c r="AF179" s="15">
        <f t="shared" si="66"/>
        <v>0.14020646276492099</v>
      </c>
      <c r="AG179" s="15">
        <f t="shared" si="67"/>
        <v>0.21545741002100358</v>
      </c>
      <c r="AH179" s="106">
        <f t="shared" si="68"/>
        <v>0.28761375349495799</v>
      </c>
    </row>
    <row r="180" spans="1:34" ht="15.75" x14ac:dyDescent="0.25">
      <c r="A180" s="24">
        <v>545</v>
      </c>
      <c r="B180" s="25" t="s">
        <v>173</v>
      </c>
      <c r="C180" s="24">
        <v>15</v>
      </c>
      <c r="D180" s="24">
        <v>24</v>
      </c>
      <c r="E180" s="30">
        <f>'Tasapainon muutos, pl. tasaus'!D173</f>
        <v>9584</v>
      </c>
      <c r="F180" s="62">
        <v>637.51716293903758</v>
      </c>
      <c r="G180" s="31">
        <v>474.32311640453611</v>
      </c>
      <c r="H180" s="59">
        <f t="shared" si="80"/>
        <v>-163.19404653450147</v>
      </c>
      <c r="I180" s="62">
        <f t="shared" si="69"/>
        <v>167.3479494389868</v>
      </c>
      <c r="J180" s="31">
        <f t="shared" si="70"/>
        <v>148.68573295932009</v>
      </c>
      <c r="K180" s="31">
        <f t="shared" si="71"/>
        <v>131.2055973387522</v>
      </c>
      <c r="L180" s="31">
        <f t="shared" si="72"/>
        <v>114.03690870797769</v>
      </c>
      <c r="M180" s="31">
        <f t="shared" si="73"/>
        <v>97.574261538584025</v>
      </c>
      <c r="N180" s="59">
        <f t="shared" si="74"/>
        <v>571.89737794312009</v>
      </c>
      <c r="O180" s="82">
        <f t="shared" si="62"/>
        <v>-65.619784995917485</v>
      </c>
      <c r="P180" s="31">
        <f>Taulukko5[[#This Row],[Tasaus 2023, €/asukas]]*Taulukko5[[#This Row],[Asukasluku 31.12.2022]]</f>
        <v>1603862.7474232495</v>
      </c>
      <c r="Q180" s="31">
        <f>Taulukko5[[#This Row],[Tasaus 2024, €/asukas]]*Taulukko5[[#This Row],[Asukasluku 31.12.2022]]</f>
        <v>1425004.0646821237</v>
      </c>
      <c r="R180" s="31">
        <f>Taulukko5[[#This Row],[Tasaus 2025, €/asukas]]*Taulukko5[[#This Row],[Asukasluku 31.12.2022]]</f>
        <v>1257474.4448946011</v>
      </c>
      <c r="S180" s="31">
        <f>Taulukko5[[#This Row],[Tasaus 2026, €/asukas]]*Taulukko5[[#This Row],[Asukasluku 31.12.2022]]</f>
        <v>1092929.7330572582</v>
      </c>
      <c r="T180" s="31">
        <f>Taulukko5[[#This Row],[Tasaus 2027, €/asukas]]*Taulukko5[[#This Row],[Asukasluku 31.12.2022]]</f>
        <v>935151.72258578928</v>
      </c>
      <c r="U180" s="62">
        <f t="shared" si="75"/>
        <v>4.1539029044853351</v>
      </c>
      <c r="V180" s="31">
        <f t="shared" si="76"/>
        <v>-14.508313575181376</v>
      </c>
      <c r="W180" s="31">
        <f t="shared" si="77"/>
        <v>-31.988449195749268</v>
      </c>
      <c r="X180" s="31">
        <f t="shared" si="78"/>
        <v>-49.15713782652378</v>
      </c>
      <c r="Y180" s="94">
        <f t="shared" si="79"/>
        <v>-65.619784995917442</v>
      </c>
      <c r="Z180" s="105">
        <v>21</v>
      </c>
      <c r="AA180" s="33">
        <f t="shared" si="81"/>
        <v>8.36</v>
      </c>
      <c r="AB180" s="32">
        <f t="shared" si="63"/>
        <v>-12.64</v>
      </c>
      <c r="AC180" s="31">
        <v>157.73894471945846</v>
      </c>
      <c r="AD180" s="15">
        <f t="shared" si="64"/>
        <v>-2.6334035084824015E-2</v>
      </c>
      <c r="AE180" s="15">
        <f t="shared" si="65"/>
        <v>9.1976737900615932E-2</v>
      </c>
      <c r="AF180" s="15">
        <f t="shared" si="66"/>
        <v>0.20279360466523533</v>
      </c>
      <c r="AG180" s="15">
        <f t="shared" si="67"/>
        <v>0.31163602567489362</v>
      </c>
      <c r="AH180" s="106">
        <f t="shared" si="68"/>
        <v>0.41600243435521522</v>
      </c>
    </row>
    <row r="181" spans="1:34" ht="15.75" x14ac:dyDescent="0.25">
      <c r="A181" s="24">
        <v>560</v>
      </c>
      <c r="B181" s="25" t="s">
        <v>174</v>
      </c>
      <c r="C181" s="24">
        <v>7</v>
      </c>
      <c r="D181" s="24">
        <v>23</v>
      </c>
      <c r="E181" s="30">
        <f>'Tasapainon muutos, pl. tasaus'!D174</f>
        <v>15735</v>
      </c>
      <c r="F181" s="62">
        <v>-163.6568071073394</v>
      </c>
      <c r="G181" s="31">
        <v>-161.74252772059637</v>
      </c>
      <c r="H181" s="59">
        <f t="shared" si="80"/>
        <v>1.9142793867430328</v>
      </c>
      <c r="I181" s="62">
        <f t="shared" si="69"/>
        <v>2.2396235177423165</v>
      </c>
      <c r="J181" s="31">
        <f t="shared" si="70"/>
        <v>0.49168642481863489</v>
      </c>
      <c r="K181" s="31">
        <f t="shared" si="71"/>
        <v>-1.988449195749274</v>
      </c>
      <c r="L181" s="31">
        <f t="shared" si="72"/>
        <v>-4.1571378265237735</v>
      </c>
      <c r="M181" s="31">
        <f t="shared" si="73"/>
        <v>-5.6197849959174446</v>
      </c>
      <c r="N181" s="59">
        <f t="shared" si="74"/>
        <v>-167.36231271651383</v>
      </c>
      <c r="O181" s="82">
        <f t="shared" si="62"/>
        <v>-3.7055056091744234</v>
      </c>
      <c r="P181" s="31">
        <f>Taulukko5[[#This Row],[Tasaus 2023, €/asukas]]*Taulukko5[[#This Row],[Asukasluku 31.12.2022]]</f>
        <v>35240.476051675352</v>
      </c>
      <c r="Q181" s="31">
        <f>Taulukko5[[#This Row],[Tasaus 2024, €/asukas]]*Taulukko5[[#This Row],[Asukasluku 31.12.2022]]</f>
        <v>7736.6858945212198</v>
      </c>
      <c r="R181" s="31">
        <f>Taulukko5[[#This Row],[Tasaus 2025, €/asukas]]*Taulukko5[[#This Row],[Asukasluku 31.12.2022]]</f>
        <v>-31288.248095114828</v>
      </c>
      <c r="S181" s="31">
        <f>Taulukko5[[#This Row],[Tasaus 2026, €/asukas]]*Taulukko5[[#This Row],[Asukasluku 31.12.2022]]</f>
        <v>-65412.563700351573</v>
      </c>
      <c r="T181" s="31">
        <f>Taulukko5[[#This Row],[Tasaus 2027, €/asukas]]*Taulukko5[[#This Row],[Asukasluku 31.12.2022]]</f>
        <v>-88427.316910760987</v>
      </c>
      <c r="U181" s="62">
        <f t="shared" si="75"/>
        <v>4.1539029044853493</v>
      </c>
      <c r="V181" s="31">
        <f t="shared" si="76"/>
        <v>2.4059658115616678</v>
      </c>
      <c r="W181" s="31">
        <f t="shared" si="77"/>
        <v>-7.4169809006241261E-2</v>
      </c>
      <c r="X181" s="31">
        <f t="shared" si="78"/>
        <v>-2.2428584397807407</v>
      </c>
      <c r="Y181" s="94">
        <f t="shared" si="79"/>
        <v>-3.7055056091744119</v>
      </c>
      <c r="Z181" s="105">
        <v>21.25</v>
      </c>
      <c r="AA181" s="33">
        <f t="shared" si="81"/>
        <v>8.61</v>
      </c>
      <c r="AB181" s="32">
        <f t="shared" si="63"/>
        <v>-12.64</v>
      </c>
      <c r="AC181" s="31">
        <v>172.20166464608752</v>
      </c>
      <c r="AD181" s="15">
        <f t="shared" si="64"/>
        <v>-2.4122315617694741E-2</v>
      </c>
      <c r="AE181" s="15">
        <f t="shared" si="65"/>
        <v>-1.3971791832015442E-2</v>
      </c>
      <c r="AF181" s="15">
        <f t="shared" si="66"/>
        <v>4.3071482008421122E-4</v>
      </c>
      <c r="AG181" s="15">
        <f t="shared" si="67"/>
        <v>1.3024603707463053E-2</v>
      </c>
      <c r="AH181" s="106">
        <f t="shared" si="68"/>
        <v>2.1518407599543505E-2</v>
      </c>
    </row>
    <row r="182" spans="1:34" ht="15.75" x14ac:dyDescent="0.25">
      <c r="A182" s="24">
        <v>561</v>
      </c>
      <c r="B182" s="25" t="s">
        <v>175</v>
      </c>
      <c r="C182" s="24">
        <v>2</v>
      </c>
      <c r="D182" s="24">
        <v>26</v>
      </c>
      <c r="E182" s="30">
        <f>'Tasapainon muutos, pl. tasaus'!D175</f>
        <v>1317</v>
      </c>
      <c r="F182" s="62">
        <v>53.158581235032351</v>
      </c>
      <c r="G182" s="31">
        <v>-201.28842193291374</v>
      </c>
      <c r="H182" s="59">
        <f t="shared" si="80"/>
        <v>-254.44700316794609</v>
      </c>
      <c r="I182" s="62">
        <f t="shared" si="69"/>
        <v>258.60090607243143</v>
      </c>
      <c r="J182" s="31">
        <f t="shared" si="70"/>
        <v>239.93868959276472</v>
      </c>
      <c r="K182" s="31">
        <f t="shared" si="71"/>
        <v>222.45855397219682</v>
      </c>
      <c r="L182" s="31">
        <f t="shared" si="72"/>
        <v>205.28986534142231</v>
      </c>
      <c r="M182" s="31">
        <f t="shared" si="73"/>
        <v>188.82721817202864</v>
      </c>
      <c r="N182" s="59">
        <f t="shared" si="74"/>
        <v>-12.461203760885098</v>
      </c>
      <c r="O182" s="82">
        <f t="shared" si="62"/>
        <v>-65.619784995917456</v>
      </c>
      <c r="P182" s="31">
        <f>Taulukko5[[#This Row],[Tasaus 2023, €/asukas]]*Taulukko5[[#This Row],[Asukasluku 31.12.2022]]</f>
        <v>340577.39329739218</v>
      </c>
      <c r="Q182" s="31">
        <f>Taulukko5[[#This Row],[Tasaus 2024, €/asukas]]*Taulukko5[[#This Row],[Asukasluku 31.12.2022]]</f>
        <v>315999.25419367111</v>
      </c>
      <c r="R182" s="31">
        <f>Taulukko5[[#This Row],[Tasaus 2025, €/asukas]]*Taulukko5[[#This Row],[Asukasluku 31.12.2022]]</f>
        <v>292977.91558138322</v>
      </c>
      <c r="S182" s="31">
        <f>Taulukko5[[#This Row],[Tasaus 2026, €/asukas]]*Taulukko5[[#This Row],[Asukasluku 31.12.2022]]</f>
        <v>270366.75265465316</v>
      </c>
      <c r="T182" s="31">
        <f>Taulukko5[[#This Row],[Tasaus 2027, €/asukas]]*Taulukko5[[#This Row],[Asukasluku 31.12.2022]]</f>
        <v>248685.44633256173</v>
      </c>
      <c r="U182" s="62">
        <f t="shared" si="75"/>
        <v>4.1539029044853351</v>
      </c>
      <c r="V182" s="31">
        <f t="shared" si="76"/>
        <v>-14.508313575181376</v>
      </c>
      <c r="W182" s="31">
        <f t="shared" si="77"/>
        <v>-31.988449195749268</v>
      </c>
      <c r="X182" s="31">
        <f t="shared" si="78"/>
        <v>-49.15713782652378</v>
      </c>
      <c r="Y182" s="94">
        <f t="shared" si="79"/>
        <v>-65.619784995917456</v>
      </c>
      <c r="Z182" s="105">
        <v>21</v>
      </c>
      <c r="AA182" s="33">
        <f t="shared" si="81"/>
        <v>8.36</v>
      </c>
      <c r="AB182" s="32">
        <f t="shared" si="63"/>
        <v>-12.64</v>
      </c>
      <c r="AC182" s="31">
        <v>155.63680492285965</v>
      </c>
      <c r="AD182" s="15">
        <f t="shared" si="64"/>
        <v>-2.6689721024176702E-2</v>
      </c>
      <c r="AE182" s="15">
        <f t="shared" si="65"/>
        <v>9.3219040203069731E-2</v>
      </c>
      <c r="AF182" s="15">
        <f t="shared" si="66"/>
        <v>0.20553267725846808</v>
      </c>
      <c r="AG182" s="15">
        <f t="shared" si="67"/>
        <v>0.31584520031035196</v>
      </c>
      <c r="AH182" s="106">
        <f t="shared" si="68"/>
        <v>0.4216212548724671</v>
      </c>
    </row>
    <row r="183" spans="1:34" ht="15.75" x14ac:dyDescent="0.25">
      <c r="A183" s="24">
        <v>562</v>
      </c>
      <c r="B183" s="25" t="s">
        <v>176</v>
      </c>
      <c r="C183" s="24">
        <v>6</v>
      </c>
      <c r="D183" s="24">
        <v>24</v>
      </c>
      <c r="E183" s="30">
        <f>'Tasapainon muutos, pl. tasaus'!D176</f>
        <v>8935</v>
      </c>
      <c r="F183" s="62">
        <v>87.274571159371931</v>
      </c>
      <c r="G183" s="31">
        <v>103.29641092275699</v>
      </c>
      <c r="H183" s="59">
        <f t="shared" si="80"/>
        <v>16.02183976338506</v>
      </c>
      <c r="I183" s="62">
        <f t="shared" si="69"/>
        <v>-11.867936858899711</v>
      </c>
      <c r="J183" s="31">
        <f t="shared" si="70"/>
        <v>-0.5301533385664251</v>
      </c>
      <c r="K183" s="31">
        <f t="shared" si="71"/>
        <v>-1.988449195749274</v>
      </c>
      <c r="L183" s="31">
        <f t="shared" si="72"/>
        <v>-4.1571378265237735</v>
      </c>
      <c r="M183" s="31">
        <f t="shared" si="73"/>
        <v>-5.6197849959174446</v>
      </c>
      <c r="N183" s="59">
        <f t="shared" si="74"/>
        <v>97.676625926839549</v>
      </c>
      <c r="O183" s="82">
        <f t="shared" si="62"/>
        <v>10.402054767467618</v>
      </c>
      <c r="P183" s="31">
        <f>Taulukko5[[#This Row],[Tasaus 2023, €/asukas]]*Taulukko5[[#This Row],[Asukasluku 31.12.2022]]</f>
        <v>-106040.01583426891</v>
      </c>
      <c r="Q183" s="31">
        <f>Taulukko5[[#This Row],[Tasaus 2024, €/asukas]]*Taulukko5[[#This Row],[Asukasluku 31.12.2022]]</f>
        <v>-4736.9200800910085</v>
      </c>
      <c r="R183" s="31">
        <f>Taulukko5[[#This Row],[Tasaus 2025, €/asukas]]*Taulukko5[[#This Row],[Asukasluku 31.12.2022]]</f>
        <v>-17766.793564019765</v>
      </c>
      <c r="S183" s="31">
        <f>Taulukko5[[#This Row],[Tasaus 2026, €/asukas]]*Taulukko5[[#This Row],[Asukasluku 31.12.2022]]</f>
        <v>-37144.026479989916</v>
      </c>
      <c r="T183" s="31">
        <f>Taulukko5[[#This Row],[Tasaus 2027, €/asukas]]*Taulukko5[[#This Row],[Asukasluku 31.12.2022]]</f>
        <v>-50212.778938522366</v>
      </c>
      <c r="U183" s="62">
        <f t="shared" si="75"/>
        <v>4.1539029044853493</v>
      </c>
      <c r="V183" s="31">
        <f t="shared" si="76"/>
        <v>15.491686424818635</v>
      </c>
      <c r="W183" s="31">
        <f t="shared" si="77"/>
        <v>14.033390567635786</v>
      </c>
      <c r="X183" s="31">
        <f t="shared" si="78"/>
        <v>11.864701936861287</v>
      </c>
      <c r="Y183" s="94">
        <f t="shared" si="79"/>
        <v>10.402054767467614</v>
      </c>
      <c r="Z183" s="105">
        <v>22</v>
      </c>
      <c r="AA183" s="33">
        <f t="shared" si="81"/>
        <v>9.36</v>
      </c>
      <c r="AB183" s="32">
        <f t="shared" si="63"/>
        <v>-12.64</v>
      </c>
      <c r="AC183" s="31">
        <v>168.22051397349682</v>
      </c>
      <c r="AD183" s="15">
        <f t="shared" si="64"/>
        <v>-2.4693200646978154E-2</v>
      </c>
      <c r="AE183" s="15">
        <f t="shared" si="65"/>
        <v>-9.2091541387510883E-2</v>
      </c>
      <c r="AF183" s="15">
        <f t="shared" si="66"/>
        <v>-8.342258762713535E-2</v>
      </c>
      <c r="AG183" s="15">
        <f t="shared" si="67"/>
        <v>-7.0530648472103552E-2</v>
      </c>
      <c r="AH183" s="106">
        <f t="shared" si="68"/>
        <v>-6.1835827996022295E-2</v>
      </c>
    </row>
    <row r="184" spans="1:34" ht="15.75" x14ac:dyDescent="0.25">
      <c r="A184" s="24">
        <v>563</v>
      </c>
      <c r="B184" s="25" t="s">
        <v>177</v>
      </c>
      <c r="C184" s="24">
        <v>17</v>
      </c>
      <c r="D184" s="24">
        <v>24</v>
      </c>
      <c r="E184" s="30">
        <f>'Tasapainon muutos, pl. tasaus'!D177</f>
        <v>7025</v>
      </c>
      <c r="F184" s="62">
        <v>-690.0884654261198</v>
      </c>
      <c r="G184" s="31">
        <v>-531.03398297192155</v>
      </c>
      <c r="H184" s="59">
        <f t="shared" si="80"/>
        <v>159.05448245419825</v>
      </c>
      <c r="I184" s="62">
        <f t="shared" si="69"/>
        <v>-154.90057954971292</v>
      </c>
      <c r="J184" s="31">
        <f t="shared" si="70"/>
        <v>-143.56279602937963</v>
      </c>
      <c r="K184" s="31">
        <f t="shared" si="71"/>
        <v>-131.04293164994752</v>
      </c>
      <c r="L184" s="31">
        <f t="shared" si="72"/>
        <v>-118.21162028072203</v>
      </c>
      <c r="M184" s="31">
        <f t="shared" si="73"/>
        <v>-104.67426745011569</v>
      </c>
      <c r="N184" s="59">
        <f t="shared" si="74"/>
        <v>-635.70825042203728</v>
      </c>
      <c r="O184" s="82">
        <f t="shared" si="62"/>
        <v>54.380215004082515</v>
      </c>
      <c r="P184" s="31">
        <f>Taulukko5[[#This Row],[Tasaus 2023, €/asukas]]*Taulukko5[[#This Row],[Asukasluku 31.12.2022]]</f>
        <v>-1088176.5713367332</v>
      </c>
      <c r="Q184" s="31">
        <f>Taulukko5[[#This Row],[Tasaus 2024, €/asukas]]*Taulukko5[[#This Row],[Asukasluku 31.12.2022]]</f>
        <v>-1008528.6421063918</v>
      </c>
      <c r="R184" s="31">
        <f>Taulukko5[[#This Row],[Tasaus 2025, €/asukas]]*Taulukko5[[#This Row],[Asukasluku 31.12.2022]]</f>
        <v>-920576.5948408813</v>
      </c>
      <c r="S184" s="31">
        <f>Taulukko5[[#This Row],[Tasaus 2026, €/asukas]]*Taulukko5[[#This Row],[Asukasluku 31.12.2022]]</f>
        <v>-830436.63247207226</v>
      </c>
      <c r="T184" s="31">
        <f>Taulukko5[[#This Row],[Tasaus 2027, €/asukas]]*Taulukko5[[#This Row],[Asukasluku 31.12.2022]]</f>
        <v>-735336.72883706272</v>
      </c>
      <c r="U184" s="62">
        <f t="shared" si="75"/>
        <v>4.1539029044853351</v>
      </c>
      <c r="V184" s="31">
        <f t="shared" si="76"/>
        <v>15.491686424818624</v>
      </c>
      <c r="W184" s="31">
        <f t="shared" si="77"/>
        <v>28.011550804250732</v>
      </c>
      <c r="X184" s="31">
        <f t="shared" si="78"/>
        <v>40.84286217347622</v>
      </c>
      <c r="Y184" s="94">
        <f t="shared" si="79"/>
        <v>54.380215004082558</v>
      </c>
      <c r="Z184" s="105">
        <v>22</v>
      </c>
      <c r="AA184" s="33">
        <f t="shared" si="81"/>
        <v>9.36</v>
      </c>
      <c r="AB184" s="32">
        <f t="shared" si="63"/>
        <v>-12.64</v>
      </c>
      <c r="AC184" s="31">
        <v>158.19436740012793</v>
      </c>
      <c r="AD184" s="15">
        <f t="shared" si="64"/>
        <v>-2.6258222544540331E-2</v>
      </c>
      <c r="AE184" s="15">
        <f t="shared" si="65"/>
        <v>-9.7928179614858377E-2</v>
      </c>
      <c r="AF184" s="15">
        <f t="shared" si="66"/>
        <v>-0.17707046884545447</v>
      </c>
      <c r="AG184" s="15">
        <f t="shared" si="67"/>
        <v>-0.25818151963761504</v>
      </c>
      <c r="AH184" s="106">
        <f t="shared" si="68"/>
        <v>-0.34375569685446705</v>
      </c>
    </row>
    <row r="185" spans="1:34" ht="15.75" x14ac:dyDescent="0.25">
      <c r="A185" s="24">
        <v>564</v>
      </c>
      <c r="B185" s="25" t="s">
        <v>178</v>
      </c>
      <c r="C185" s="24">
        <v>17</v>
      </c>
      <c r="D185" s="24">
        <v>20</v>
      </c>
      <c r="E185" s="30">
        <f>'Tasapainon muutos, pl. tasaus'!D178</f>
        <v>211848</v>
      </c>
      <c r="F185" s="62">
        <v>218.19405056244094</v>
      </c>
      <c r="G185" s="31">
        <v>259.71897334984135</v>
      </c>
      <c r="H185" s="59">
        <f t="shared" si="80"/>
        <v>41.524922787400413</v>
      </c>
      <c r="I185" s="62">
        <f t="shared" si="69"/>
        <v>-37.371019882915064</v>
      </c>
      <c r="J185" s="31">
        <f t="shared" si="70"/>
        <v>-26.033236362581778</v>
      </c>
      <c r="K185" s="31">
        <f t="shared" si="71"/>
        <v>-13.513371983149687</v>
      </c>
      <c r="L185" s="31">
        <f t="shared" si="72"/>
        <v>-4.1571378265237735</v>
      </c>
      <c r="M185" s="31">
        <f t="shared" si="73"/>
        <v>-5.6197849959174446</v>
      </c>
      <c r="N185" s="59">
        <f t="shared" si="74"/>
        <v>254.09918835392389</v>
      </c>
      <c r="O185" s="82">
        <f t="shared" si="62"/>
        <v>35.905137791482957</v>
      </c>
      <c r="P185" s="31">
        <f>Taulukko5[[#This Row],[Tasaus 2023, €/asukas]]*Taulukko5[[#This Row],[Asukasluku 31.12.2022]]</f>
        <v>-7916975.8201557901</v>
      </c>
      <c r="Q185" s="31">
        <f>Taulukko5[[#This Row],[Tasaus 2024, €/asukas]]*Taulukko5[[#This Row],[Asukasluku 31.12.2022]]</f>
        <v>-5515089.056940225</v>
      </c>
      <c r="R185" s="31">
        <f>Taulukko5[[#This Row],[Tasaus 2025, €/asukas]]*Taulukko5[[#This Row],[Asukasluku 31.12.2022]]</f>
        <v>-2862780.827886295</v>
      </c>
      <c r="S185" s="31">
        <f>Taulukko5[[#This Row],[Tasaus 2026, €/asukas]]*Taulukko5[[#This Row],[Asukasluku 31.12.2022]]</f>
        <v>-880681.3342734084</v>
      </c>
      <c r="T185" s="31">
        <f>Taulukko5[[#This Row],[Tasaus 2027, €/asukas]]*Taulukko5[[#This Row],[Asukasluku 31.12.2022]]</f>
        <v>-1190540.2118151188</v>
      </c>
      <c r="U185" s="62">
        <f t="shared" si="75"/>
        <v>4.1539029044853493</v>
      </c>
      <c r="V185" s="31">
        <f t="shared" si="76"/>
        <v>15.491686424818635</v>
      </c>
      <c r="W185" s="31">
        <f t="shared" si="77"/>
        <v>28.011550804250724</v>
      </c>
      <c r="X185" s="31">
        <f t="shared" si="78"/>
        <v>37.367784960876641</v>
      </c>
      <c r="Y185" s="94">
        <f t="shared" si="79"/>
        <v>35.905137791482971</v>
      </c>
      <c r="Z185" s="105">
        <v>20.5</v>
      </c>
      <c r="AA185" s="33">
        <f t="shared" si="81"/>
        <v>7.8599999999999994</v>
      </c>
      <c r="AB185" s="32">
        <f t="shared" si="63"/>
        <v>-12.64</v>
      </c>
      <c r="AC185" s="31">
        <v>192.39046513159172</v>
      </c>
      <c r="AD185" s="15">
        <f t="shared" si="64"/>
        <v>-2.1591001932679731E-2</v>
      </c>
      <c r="AE185" s="15">
        <f t="shared" si="65"/>
        <v>-8.05221111879042E-2</v>
      </c>
      <c r="AF185" s="15">
        <f t="shared" si="66"/>
        <v>-0.14559739634233596</v>
      </c>
      <c r="AG185" s="15">
        <f t="shared" si="67"/>
        <v>-0.19422888205669511</v>
      </c>
      <c r="AH185" s="106">
        <f t="shared" si="68"/>
        <v>-0.1866263890308934</v>
      </c>
    </row>
    <row r="186" spans="1:34" ht="15.75" x14ac:dyDescent="0.25">
      <c r="A186" s="24">
        <v>576</v>
      </c>
      <c r="B186" s="25" t="s">
        <v>179</v>
      </c>
      <c r="C186" s="24">
        <v>7</v>
      </c>
      <c r="D186" s="24">
        <v>25</v>
      </c>
      <c r="E186" s="30">
        <f>'Tasapainon muutos, pl. tasaus'!D179</f>
        <v>2750</v>
      </c>
      <c r="F186" s="62">
        <v>199.3174722593088</v>
      </c>
      <c r="G186" s="31">
        <v>51.756914656700737</v>
      </c>
      <c r="H186" s="59">
        <f t="shared" si="80"/>
        <v>-147.56055760260807</v>
      </c>
      <c r="I186" s="62">
        <f t="shared" si="69"/>
        <v>151.71446050709341</v>
      </c>
      <c r="J186" s="31">
        <f t="shared" si="70"/>
        <v>133.0522440274267</v>
      </c>
      <c r="K186" s="31">
        <f t="shared" si="71"/>
        <v>115.5721084068588</v>
      </c>
      <c r="L186" s="31">
        <f t="shared" si="72"/>
        <v>98.403419776084291</v>
      </c>
      <c r="M186" s="31">
        <f t="shared" si="73"/>
        <v>81.940772606690629</v>
      </c>
      <c r="N186" s="59">
        <f t="shared" si="74"/>
        <v>133.69768726339137</v>
      </c>
      <c r="O186" s="82">
        <f t="shared" si="62"/>
        <v>-65.619784995917428</v>
      </c>
      <c r="P186" s="31">
        <f>Taulukko5[[#This Row],[Tasaus 2023, €/asukas]]*Taulukko5[[#This Row],[Asukasluku 31.12.2022]]</f>
        <v>417214.76639450685</v>
      </c>
      <c r="Q186" s="31">
        <f>Taulukko5[[#This Row],[Tasaus 2024, €/asukas]]*Taulukko5[[#This Row],[Asukasluku 31.12.2022]]</f>
        <v>365893.67107542342</v>
      </c>
      <c r="R186" s="31">
        <f>Taulukko5[[#This Row],[Tasaus 2025, €/asukas]]*Taulukko5[[#This Row],[Asukasluku 31.12.2022]]</f>
        <v>317823.29811886168</v>
      </c>
      <c r="S186" s="31">
        <f>Taulukko5[[#This Row],[Tasaus 2026, €/asukas]]*Taulukko5[[#This Row],[Asukasluku 31.12.2022]]</f>
        <v>270609.40438423178</v>
      </c>
      <c r="T186" s="31">
        <f>Taulukko5[[#This Row],[Tasaus 2027, €/asukas]]*Taulukko5[[#This Row],[Asukasluku 31.12.2022]]</f>
        <v>225337.12466839922</v>
      </c>
      <c r="U186" s="62">
        <f t="shared" si="75"/>
        <v>4.1539029044853351</v>
      </c>
      <c r="V186" s="31">
        <f t="shared" si="76"/>
        <v>-14.508313575181376</v>
      </c>
      <c r="W186" s="31">
        <f t="shared" si="77"/>
        <v>-31.988449195749268</v>
      </c>
      <c r="X186" s="31">
        <f t="shared" si="78"/>
        <v>-49.15713782652378</v>
      </c>
      <c r="Y186" s="94">
        <f t="shared" si="79"/>
        <v>-65.619784995917442</v>
      </c>
      <c r="Z186" s="105">
        <v>21</v>
      </c>
      <c r="AA186" s="33">
        <f t="shared" si="81"/>
        <v>8.36</v>
      </c>
      <c r="AB186" s="32">
        <f t="shared" si="63"/>
        <v>-12.64</v>
      </c>
      <c r="AC186" s="31">
        <v>146.57496701265345</v>
      </c>
      <c r="AD186" s="15">
        <f t="shared" si="64"/>
        <v>-2.8339783996859023E-2</v>
      </c>
      <c r="AE186" s="15">
        <f t="shared" si="65"/>
        <v>9.8982205971971396E-2</v>
      </c>
      <c r="AF186" s="15">
        <f t="shared" si="66"/>
        <v>0.21823951147802603</v>
      </c>
      <c r="AG186" s="15">
        <f t="shared" si="67"/>
        <v>0.33537198628385273</v>
      </c>
      <c r="AH186" s="106">
        <f t="shared" si="68"/>
        <v>0.4476875303697162</v>
      </c>
    </row>
    <row r="187" spans="1:34" ht="15.75" x14ac:dyDescent="0.25">
      <c r="A187" s="24">
        <v>577</v>
      </c>
      <c r="B187" s="25" t="s">
        <v>180</v>
      </c>
      <c r="C187" s="24">
        <v>2</v>
      </c>
      <c r="D187" s="24">
        <v>23</v>
      </c>
      <c r="E187" s="30">
        <f>'Tasapainon muutos, pl. tasaus'!D180</f>
        <v>11138</v>
      </c>
      <c r="F187" s="62">
        <v>130.14222704068234</v>
      </c>
      <c r="G187" s="31">
        <v>152.31015572941854</v>
      </c>
      <c r="H187" s="59">
        <f t="shared" si="80"/>
        <v>22.167928688736197</v>
      </c>
      <c r="I187" s="62">
        <f t="shared" si="69"/>
        <v>-18.014025784250848</v>
      </c>
      <c r="J187" s="31">
        <f t="shared" si="70"/>
        <v>-6.6762422639175618</v>
      </c>
      <c r="K187" s="31">
        <f t="shared" si="71"/>
        <v>-1.988449195749274</v>
      </c>
      <c r="L187" s="31">
        <f t="shared" si="72"/>
        <v>-4.1571378265237735</v>
      </c>
      <c r="M187" s="31">
        <f t="shared" si="73"/>
        <v>-5.6197849959174446</v>
      </c>
      <c r="N187" s="59">
        <f t="shared" si="74"/>
        <v>146.69037073350108</v>
      </c>
      <c r="O187" s="82">
        <f t="shared" si="62"/>
        <v>16.548143692818741</v>
      </c>
      <c r="P187" s="31">
        <f>Taulukko5[[#This Row],[Tasaus 2023, €/asukas]]*Taulukko5[[#This Row],[Asukasluku 31.12.2022]]</f>
        <v>-200640.21918498594</v>
      </c>
      <c r="Q187" s="31">
        <f>Taulukko5[[#This Row],[Tasaus 2024, €/asukas]]*Taulukko5[[#This Row],[Asukasluku 31.12.2022]]</f>
        <v>-74359.986335513808</v>
      </c>
      <c r="R187" s="31">
        <f>Taulukko5[[#This Row],[Tasaus 2025, €/asukas]]*Taulukko5[[#This Row],[Asukasluku 31.12.2022]]</f>
        <v>-22147.347142255414</v>
      </c>
      <c r="S187" s="31">
        <f>Taulukko5[[#This Row],[Tasaus 2026, €/asukas]]*Taulukko5[[#This Row],[Asukasluku 31.12.2022]]</f>
        <v>-46302.201111821792</v>
      </c>
      <c r="T187" s="31">
        <f>Taulukko5[[#This Row],[Tasaus 2027, €/asukas]]*Taulukko5[[#This Row],[Asukasluku 31.12.2022]]</f>
        <v>-62593.165284528499</v>
      </c>
      <c r="U187" s="62">
        <f t="shared" si="75"/>
        <v>4.1539029044853493</v>
      </c>
      <c r="V187" s="31">
        <f t="shared" si="76"/>
        <v>15.491686424818635</v>
      </c>
      <c r="W187" s="31">
        <f t="shared" si="77"/>
        <v>20.179479492986921</v>
      </c>
      <c r="X187" s="31">
        <f t="shared" si="78"/>
        <v>18.010790862212424</v>
      </c>
      <c r="Y187" s="94">
        <f t="shared" si="79"/>
        <v>16.548143692818751</v>
      </c>
      <c r="Z187" s="105">
        <v>20.75</v>
      </c>
      <c r="AA187" s="33">
        <f t="shared" si="81"/>
        <v>8.11</v>
      </c>
      <c r="AB187" s="32">
        <f t="shared" si="63"/>
        <v>-12.64</v>
      </c>
      <c r="AC187" s="31">
        <v>194.7267268829886</v>
      </c>
      <c r="AD187" s="15">
        <f t="shared" si="64"/>
        <v>-2.1331960799512807E-2</v>
      </c>
      <c r="AE187" s="15">
        <f t="shared" si="65"/>
        <v>-7.955603564439101E-2</v>
      </c>
      <c r="AF187" s="15">
        <f t="shared" si="66"/>
        <v>-0.10362973699605592</v>
      </c>
      <c r="AG187" s="15">
        <f t="shared" si="67"/>
        <v>-9.2492649316881489E-2</v>
      </c>
      <c r="AH187" s="106">
        <f t="shared" si="68"/>
        <v>-8.4981368288301481E-2</v>
      </c>
    </row>
    <row r="188" spans="1:34" ht="15.75" x14ac:dyDescent="0.25">
      <c r="A188" s="24">
        <v>578</v>
      </c>
      <c r="B188" s="25" t="s">
        <v>181</v>
      </c>
      <c r="C188" s="24">
        <v>18</v>
      </c>
      <c r="D188" s="24">
        <v>25</v>
      </c>
      <c r="E188" s="30">
        <f>'Tasapainon muutos, pl. tasaus'!D181</f>
        <v>3100</v>
      </c>
      <c r="F188" s="62">
        <v>-173.16673435254683</v>
      </c>
      <c r="G188" s="31">
        <v>-76.030919538586431</v>
      </c>
      <c r="H188" s="59">
        <f t="shared" si="80"/>
        <v>97.135814813960394</v>
      </c>
      <c r="I188" s="62">
        <f t="shared" si="69"/>
        <v>-92.981911909475045</v>
      </c>
      <c r="J188" s="31">
        <f t="shared" si="70"/>
        <v>-81.644128389141756</v>
      </c>
      <c r="K188" s="31">
        <f t="shared" si="71"/>
        <v>-69.124264009709663</v>
      </c>
      <c r="L188" s="31">
        <f t="shared" si="72"/>
        <v>-56.292952640484167</v>
      </c>
      <c r="M188" s="31">
        <f t="shared" si="73"/>
        <v>-42.755599809877836</v>
      </c>
      <c r="N188" s="59">
        <f t="shared" si="74"/>
        <v>-118.78651934846427</v>
      </c>
      <c r="O188" s="82">
        <f t="shared" si="62"/>
        <v>54.380215004082558</v>
      </c>
      <c r="P188" s="31">
        <f>Taulukko5[[#This Row],[Tasaus 2023, €/asukas]]*Taulukko5[[#This Row],[Asukasluku 31.12.2022]]</f>
        <v>-288243.92691937264</v>
      </c>
      <c r="Q188" s="31">
        <f>Taulukko5[[#This Row],[Tasaus 2024, €/asukas]]*Taulukko5[[#This Row],[Asukasluku 31.12.2022]]</f>
        <v>-253096.79800633944</v>
      </c>
      <c r="R188" s="31">
        <f>Taulukko5[[#This Row],[Tasaus 2025, €/asukas]]*Taulukko5[[#This Row],[Asukasluku 31.12.2022]]</f>
        <v>-214285.21843009995</v>
      </c>
      <c r="S188" s="31">
        <f>Taulukko5[[#This Row],[Tasaus 2026, €/asukas]]*Taulukko5[[#This Row],[Asukasluku 31.12.2022]]</f>
        <v>-174508.15318550091</v>
      </c>
      <c r="T188" s="31">
        <f>Taulukko5[[#This Row],[Tasaus 2027, €/asukas]]*Taulukko5[[#This Row],[Asukasluku 31.12.2022]]</f>
        <v>-132542.35941062128</v>
      </c>
      <c r="U188" s="62">
        <f t="shared" si="75"/>
        <v>4.1539029044853493</v>
      </c>
      <c r="V188" s="31">
        <f t="shared" si="76"/>
        <v>15.491686424818639</v>
      </c>
      <c r="W188" s="31">
        <f t="shared" si="77"/>
        <v>28.011550804250732</v>
      </c>
      <c r="X188" s="31">
        <f t="shared" si="78"/>
        <v>40.842862173476227</v>
      </c>
      <c r="Y188" s="94">
        <f t="shared" si="79"/>
        <v>54.380215004082558</v>
      </c>
      <c r="Z188" s="105">
        <v>22</v>
      </c>
      <c r="AA188" s="33">
        <f t="shared" si="81"/>
        <v>9.36</v>
      </c>
      <c r="AB188" s="32">
        <f t="shared" si="63"/>
        <v>-12.64</v>
      </c>
      <c r="AC188" s="31">
        <v>149.24330624605372</v>
      </c>
      <c r="AD188" s="15">
        <f t="shared" si="64"/>
        <v>-2.7833093550185178E-2</v>
      </c>
      <c r="AE188" s="15">
        <f t="shared" si="65"/>
        <v>-0.10380154939262656</v>
      </c>
      <c r="AF188" s="15">
        <f t="shared" si="66"/>
        <v>-0.18769050022296332</v>
      </c>
      <c r="AG188" s="15">
        <f t="shared" si="67"/>
        <v>-0.27366629164687373</v>
      </c>
      <c r="AH188" s="106">
        <f t="shared" si="68"/>
        <v>-0.36437289130024536</v>
      </c>
    </row>
    <row r="189" spans="1:34" ht="15.75" x14ac:dyDescent="0.25">
      <c r="A189" s="24">
        <v>580</v>
      </c>
      <c r="B189" s="25" t="s">
        <v>182</v>
      </c>
      <c r="C189" s="24">
        <v>9</v>
      </c>
      <c r="D189" s="24">
        <v>25</v>
      </c>
      <c r="E189" s="30">
        <f>'Tasapainon muutos, pl. tasaus'!D182</f>
        <v>4438</v>
      </c>
      <c r="F189" s="62">
        <v>-254.99641131334351</v>
      </c>
      <c r="G189" s="31">
        <v>-253.47693035832333</v>
      </c>
      <c r="H189" s="59">
        <f t="shared" si="80"/>
        <v>1.5194809550201853</v>
      </c>
      <c r="I189" s="62">
        <f t="shared" si="69"/>
        <v>2.6344219494651639</v>
      </c>
      <c r="J189" s="31">
        <f t="shared" si="70"/>
        <v>0.49168642481863489</v>
      </c>
      <c r="K189" s="31">
        <f t="shared" si="71"/>
        <v>-1.988449195749274</v>
      </c>
      <c r="L189" s="31">
        <f t="shared" si="72"/>
        <v>-4.1571378265237735</v>
      </c>
      <c r="M189" s="31">
        <f t="shared" si="73"/>
        <v>-5.6197849959174446</v>
      </c>
      <c r="N189" s="59">
        <f t="shared" si="74"/>
        <v>-259.09671535424076</v>
      </c>
      <c r="O189" s="82">
        <f t="shared" si="62"/>
        <v>-4.1003040408972424</v>
      </c>
      <c r="P189" s="31">
        <f>Taulukko5[[#This Row],[Tasaus 2023, €/asukas]]*Taulukko5[[#This Row],[Asukasluku 31.12.2022]]</f>
        <v>11691.564611726397</v>
      </c>
      <c r="Q189" s="31">
        <f>Taulukko5[[#This Row],[Tasaus 2024, €/asukas]]*Taulukko5[[#This Row],[Asukasluku 31.12.2022]]</f>
        <v>2182.1043533451016</v>
      </c>
      <c r="R189" s="31">
        <f>Taulukko5[[#This Row],[Tasaus 2025, €/asukas]]*Taulukko5[[#This Row],[Asukasluku 31.12.2022]]</f>
        <v>-8824.7375307352777</v>
      </c>
      <c r="S189" s="31">
        <f>Taulukko5[[#This Row],[Tasaus 2026, €/asukas]]*Taulukko5[[#This Row],[Asukasluku 31.12.2022]]</f>
        <v>-18449.377674112508</v>
      </c>
      <c r="T189" s="31">
        <f>Taulukko5[[#This Row],[Tasaus 2027, €/asukas]]*Taulukko5[[#This Row],[Asukasluku 31.12.2022]]</f>
        <v>-24940.605811881618</v>
      </c>
      <c r="U189" s="62">
        <f t="shared" si="75"/>
        <v>4.1539029044853493</v>
      </c>
      <c r="V189" s="31">
        <f t="shared" si="76"/>
        <v>2.0111673798388203</v>
      </c>
      <c r="W189" s="31">
        <f t="shared" si="77"/>
        <v>-0.46896824072908871</v>
      </c>
      <c r="X189" s="31">
        <f t="shared" si="78"/>
        <v>-2.6376568715035882</v>
      </c>
      <c r="Y189" s="94">
        <f t="shared" si="79"/>
        <v>-4.1003040408972593</v>
      </c>
      <c r="Z189" s="105">
        <v>21.5</v>
      </c>
      <c r="AA189" s="33">
        <f t="shared" si="81"/>
        <v>8.86</v>
      </c>
      <c r="AB189" s="32">
        <f t="shared" si="63"/>
        <v>-12.64</v>
      </c>
      <c r="AC189" s="31">
        <v>154.45131601719945</v>
      </c>
      <c r="AD189" s="15">
        <f t="shared" si="64"/>
        <v>-2.689457760284009E-2</v>
      </c>
      <c r="AE189" s="15">
        <f t="shared" si="65"/>
        <v>-1.3021367714437992E-2</v>
      </c>
      <c r="AF189" s="15">
        <f t="shared" si="66"/>
        <v>3.0363499180341407E-3</v>
      </c>
      <c r="AG189" s="15">
        <f t="shared" si="67"/>
        <v>1.7077594024578355E-2</v>
      </c>
      <c r="AH189" s="106">
        <f t="shared" si="68"/>
        <v>2.6547550041209466E-2</v>
      </c>
    </row>
    <row r="190" spans="1:34" ht="15.75" x14ac:dyDescent="0.25">
      <c r="A190" s="24">
        <v>581</v>
      </c>
      <c r="B190" s="25" t="s">
        <v>183</v>
      </c>
      <c r="C190" s="24">
        <v>6</v>
      </c>
      <c r="D190" s="24">
        <v>24</v>
      </c>
      <c r="E190" s="30">
        <f>'Tasapainon muutos, pl. tasaus'!D183</f>
        <v>6240</v>
      </c>
      <c r="F190" s="62">
        <v>-324.13124990212754</v>
      </c>
      <c r="G190" s="31">
        <v>-237.81669189047565</v>
      </c>
      <c r="H190" s="59">
        <f t="shared" si="80"/>
        <v>86.314558011651883</v>
      </c>
      <c r="I190" s="62">
        <f t="shared" si="69"/>
        <v>-82.160655107166534</v>
      </c>
      <c r="J190" s="31">
        <f t="shared" si="70"/>
        <v>-70.822871586833244</v>
      </c>
      <c r="K190" s="31">
        <f t="shared" si="71"/>
        <v>-58.303007207401158</v>
      </c>
      <c r="L190" s="31">
        <f t="shared" si="72"/>
        <v>-45.471695838175656</v>
      </c>
      <c r="M190" s="31">
        <f t="shared" si="73"/>
        <v>-31.934343007569328</v>
      </c>
      <c r="N190" s="59">
        <f t="shared" si="74"/>
        <v>-269.75103489804496</v>
      </c>
      <c r="O190" s="82">
        <f t="shared" si="62"/>
        <v>54.380215004082572</v>
      </c>
      <c r="P190" s="31">
        <f>Taulukko5[[#This Row],[Tasaus 2023, €/asukas]]*Taulukko5[[#This Row],[Asukasluku 31.12.2022]]</f>
        <v>-512682.48786871915</v>
      </c>
      <c r="Q190" s="31">
        <f>Taulukko5[[#This Row],[Tasaus 2024, €/asukas]]*Taulukko5[[#This Row],[Asukasluku 31.12.2022]]</f>
        <v>-441934.71870183945</v>
      </c>
      <c r="R190" s="31">
        <f>Taulukko5[[#This Row],[Tasaus 2025, €/asukas]]*Taulukko5[[#This Row],[Asukasluku 31.12.2022]]</f>
        <v>-363810.76497418323</v>
      </c>
      <c r="S190" s="31">
        <f>Taulukko5[[#This Row],[Tasaus 2026, €/asukas]]*Taulukko5[[#This Row],[Asukasluku 31.12.2022]]</f>
        <v>-283743.3820302161</v>
      </c>
      <c r="T190" s="31">
        <f>Taulukko5[[#This Row],[Tasaus 2027, €/asukas]]*Taulukko5[[#This Row],[Asukasluku 31.12.2022]]</f>
        <v>-199270.30036723262</v>
      </c>
      <c r="U190" s="62">
        <f t="shared" si="75"/>
        <v>4.1539029044853493</v>
      </c>
      <c r="V190" s="31">
        <f t="shared" si="76"/>
        <v>15.491686424818639</v>
      </c>
      <c r="W190" s="31">
        <f t="shared" si="77"/>
        <v>28.011550804250724</v>
      </c>
      <c r="X190" s="31">
        <f t="shared" si="78"/>
        <v>40.842862173476227</v>
      </c>
      <c r="Y190" s="94">
        <f t="shared" si="79"/>
        <v>54.380215004082558</v>
      </c>
      <c r="Z190" s="105">
        <v>22</v>
      </c>
      <c r="AA190" s="33">
        <f t="shared" si="81"/>
        <v>9.36</v>
      </c>
      <c r="AB190" s="32">
        <f t="shared" si="63"/>
        <v>-12.64</v>
      </c>
      <c r="AC190" s="31">
        <v>153.01118442569566</v>
      </c>
      <c r="AD190" s="15">
        <f t="shared" si="64"/>
        <v>-2.7147707666445402E-2</v>
      </c>
      <c r="AE190" s="15">
        <f t="shared" si="65"/>
        <v>-0.10124545132412602</v>
      </c>
      <c r="AF190" s="15">
        <f t="shared" si="66"/>
        <v>-0.18306864893169636</v>
      </c>
      <c r="AG190" s="15">
        <f t="shared" si="67"/>
        <v>-0.26692729898650047</v>
      </c>
      <c r="AH190" s="106">
        <f t="shared" si="68"/>
        <v>-0.35540026180563511</v>
      </c>
    </row>
    <row r="191" spans="1:34" ht="15.75" x14ac:dyDescent="0.25">
      <c r="A191" s="24">
        <v>583</v>
      </c>
      <c r="B191" s="25" t="s">
        <v>184</v>
      </c>
      <c r="C191" s="24">
        <v>19</v>
      </c>
      <c r="D191" s="24">
        <v>26</v>
      </c>
      <c r="E191" s="30">
        <f>'Tasapainon muutos, pl. tasaus'!D184</f>
        <v>947</v>
      </c>
      <c r="F191" s="62">
        <v>2004.4854123795103</v>
      </c>
      <c r="G191" s="31">
        <v>1640.1154246637166</v>
      </c>
      <c r="H191" s="59">
        <f t="shared" si="80"/>
        <v>-364.36998771579374</v>
      </c>
      <c r="I191" s="62">
        <f t="shared" si="69"/>
        <v>368.52389062027908</v>
      </c>
      <c r="J191" s="31">
        <f t="shared" si="70"/>
        <v>349.86167414061237</v>
      </c>
      <c r="K191" s="31">
        <f t="shared" si="71"/>
        <v>332.38153852004444</v>
      </c>
      <c r="L191" s="31">
        <f t="shared" si="72"/>
        <v>315.21284988926999</v>
      </c>
      <c r="M191" s="31">
        <f t="shared" si="73"/>
        <v>298.75020271987631</v>
      </c>
      <c r="N191" s="59">
        <f t="shared" si="74"/>
        <v>1938.8656273835929</v>
      </c>
      <c r="O191" s="82">
        <f t="shared" si="62"/>
        <v>-65.619784995917371</v>
      </c>
      <c r="P191" s="31">
        <f>Taulukko5[[#This Row],[Tasaus 2023, €/asukas]]*Taulukko5[[#This Row],[Asukasluku 31.12.2022]]</f>
        <v>348992.12441740429</v>
      </c>
      <c r="Q191" s="31">
        <f>Taulukko5[[#This Row],[Tasaus 2024, €/asukas]]*Taulukko5[[#This Row],[Asukasluku 31.12.2022]]</f>
        <v>331319.00541115989</v>
      </c>
      <c r="R191" s="31">
        <f>Taulukko5[[#This Row],[Tasaus 2025, €/asukas]]*Taulukko5[[#This Row],[Asukasluku 31.12.2022]]</f>
        <v>314765.31697848206</v>
      </c>
      <c r="S191" s="31">
        <f>Taulukko5[[#This Row],[Tasaus 2026, €/asukas]]*Taulukko5[[#This Row],[Asukasluku 31.12.2022]]</f>
        <v>298506.56884513865</v>
      </c>
      <c r="T191" s="31">
        <f>Taulukko5[[#This Row],[Tasaus 2027, €/asukas]]*Taulukko5[[#This Row],[Asukasluku 31.12.2022]]</f>
        <v>282916.44197572285</v>
      </c>
      <c r="U191" s="62">
        <f t="shared" si="75"/>
        <v>4.1539029044853351</v>
      </c>
      <c r="V191" s="31">
        <f t="shared" si="76"/>
        <v>-14.508313575181376</v>
      </c>
      <c r="W191" s="31">
        <f t="shared" si="77"/>
        <v>-31.988449195749297</v>
      </c>
      <c r="X191" s="31">
        <f t="shared" si="78"/>
        <v>-49.157137826523751</v>
      </c>
      <c r="Y191" s="94">
        <f t="shared" si="79"/>
        <v>-65.619784995917428</v>
      </c>
      <c r="Z191" s="105">
        <v>22</v>
      </c>
      <c r="AA191" s="33">
        <f t="shared" si="81"/>
        <v>9.36</v>
      </c>
      <c r="AB191" s="32">
        <f t="shared" si="63"/>
        <v>-12.64</v>
      </c>
      <c r="AC191" s="31">
        <v>157.764517865019</v>
      </c>
      <c r="AD191" s="15">
        <f t="shared" si="64"/>
        <v>-2.6329766418323245E-2</v>
      </c>
      <c r="AE191" s="15">
        <f t="shared" si="65"/>
        <v>9.1961828752866182E-2</v>
      </c>
      <c r="AF191" s="15">
        <f t="shared" si="66"/>
        <v>0.20276073244250106</v>
      </c>
      <c r="AG191" s="15">
        <f t="shared" si="67"/>
        <v>0.31158551042878901</v>
      </c>
      <c r="AH191" s="106">
        <f t="shared" si="68"/>
        <v>0.41593500163364205</v>
      </c>
    </row>
    <row r="192" spans="1:34" ht="15.75" x14ac:dyDescent="0.25">
      <c r="A192" s="24">
        <v>584</v>
      </c>
      <c r="B192" s="25" t="s">
        <v>185</v>
      </c>
      <c r="C192" s="24">
        <v>16</v>
      </c>
      <c r="D192" s="24">
        <v>25</v>
      </c>
      <c r="E192" s="30">
        <f>'Tasapainon muutos, pl. tasaus'!D185</f>
        <v>2653</v>
      </c>
      <c r="F192" s="62">
        <v>-409.47758904136958</v>
      </c>
      <c r="G192" s="31">
        <v>-239.02198655462848</v>
      </c>
      <c r="H192" s="59">
        <f t="shared" si="80"/>
        <v>170.4556024867411</v>
      </c>
      <c r="I192" s="62">
        <f t="shared" si="69"/>
        <v>-166.30169958225576</v>
      </c>
      <c r="J192" s="31">
        <f t="shared" si="70"/>
        <v>-154.96391606192248</v>
      </c>
      <c r="K192" s="31">
        <f t="shared" si="71"/>
        <v>-142.44405168249037</v>
      </c>
      <c r="L192" s="31">
        <f t="shared" si="72"/>
        <v>-129.61274031326488</v>
      </c>
      <c r="M192" s="31">
        <f t="shared" si="73"/>
        <v>-116.07538748265854</v>
      </c>
      <c r="N192" s="59">
        <f t="shared" si="74"/>
        <v>-355.09737403728701</v>
      </c>
      <c r="O192" s="82">
        <f t="shared" si="62"/>
        <v>54.380215004082572</v>
      </c>
      <c r="P192" s="31">
        <f>Taulukko5[[#This Row],[Tasaus 2023, €/asukas]]*Taulukko5[[#This Row],[Asukasluku 31.12.2022]]</f>
        <v>-441198.40899172454</v>
      </c>
      <c r="Q192" s="31">
        <f>Taulukko5[[#This Row],[Tasaus 2024, €/asukas]]*Taulukko5[[#This Row],[Asukasluku 31.12.2022]]</f>
        <v>-411119.26931228035</v>
      </c>
      <c r="R192" s="31">
        <f>Taulukko5[[#This Row],[Tasaus 2025, €/asukas]]*Taulukko5[[#This Row],[Asukasluku 31.12.2022]]</f>
        <v>-377904.06911364692</v>
      </c>
      <c r="S192" s="31">
        <f>Taulukko5[[#This Row],[Tasaus 2026, €/asukas]]*Taulukko5[[#This Row],[Asukasluku 31.12.2022]]</f>
        <v>-343862.60005109175</v>
      </c>
      <c r="T192" s="31">
        <f>Taulukko5[[#This Row],[Tasaus 2027, €/asukas]]*Taulukko5[[#This Row],[Asukasluku 31.12.2022]]</f>
        <v>-307948.00299149309</v>
      </c>
      <c r="U192" s="62">
        <f t="shared" si="75"/>
        <v>4.1539029044853351</v>
      </c>
      <c r="V192" s="31">
        <f t="shared" si="76"/>
        <v>15.491686424818624</v>
      </c>
      <c r="W192" s="31">
        <f t="shared" si="77"/>
        <v>28.011550804250732</v>
      </c>
      <c r="X192" s="31">
        <f t="shared" si="78"/>
        <v>40.84286217347622</v>
      </c>
      <c r="Y192" s="94">
        <f t="shared" si="79"/>
        <v>54.380215004082558</v>
      </c>
      <c r="Z192" s="105">
        <v>21.5</v>
      </c>
      <c r="AA192" s="33">
        <f t="shared" si="81"/>
        <v>8.86</v>
      </c>
      <c r="AB192" s="32">
        <f t="shared" si="63"/>
        <v>-12.64</v>
      </c>
      <c r="AC192" s="31">
        <v>124.57902075952849</v>
      </c>
      <c r="AD192" s="15">
        <f t="shared" si="64"/>
        <v>-3.3343518669194723E-2</v>
      </c>
      <c r="AE192" s="15">
        <f t="shared" si="65"/>
        <v>-0.12435228925680679</v>
      </c>
      <c r="AF192" s="15">
        <f t="shared" si="66"/>
        <v>-0.22484966275598417</v>
      </c>
      <c r="AG192" s="15">
        <f t="shared" si="67"/>
        <v>-0.32784703174312224</v>
      </c>
      <c r="AH192" s="106">
        <f t="shared" si="68"/>
        <v>-0.43651181934598132</v>
      </c>
    </row>
    <row r="193" spans="1:34" ht="15.75" x14ac:dyDescent="0.25">
      <c r="A193" s="24">
        <v>588</v>
      </c>
      <c r="B193" s="25" t="s">
        <v>186</v>
      </c>
      <c r="C193" s="24">
        <v>10</v>
      </c>
      <c r="D193" s="24">
        <v>26</v>
      </c>
      <c r="E193" s="30">
        <f>'Tasapainon muutos, pl. tasaus'!D186</f>
        <v>1600</v>
      </c>
      <c r="F193" s="62">
        <v>-661.41641774686639</v>
      </c>
      <c r="G193" s="31">
        <v>-427.509460429569</v>
      </c>
      <c r="H193" s="59">
        <f t="shared" si="80"/>
        <v>233.90695731729738</v>
      </c>
      <c r="I193" s="62">
        <f t="shared" si="69"/>
        <v>-229.75305441281205</v>
      </c>
      <c r="J193" s="31">
        <f t="shared" si="70"/>
        <v>-218.41527089247876</v>
      </c>
      <c r="K193" s="31">
        <f t="shared" si="71"/>
        <v>-205.89540651304665</v>
      </c>
      <c r="L193" s="31">
        <f t="shared" si="72"/>
        <v>-193.06409514382116</v>
      </c>
      <c r="M193" s="31">
        <f t="shared" si="73"/>
        <v>-179.52674231321484</v>
      </c>
      <c r="N193" s="59">
        <f t="shared" si="74"/>
        <v>-607.03620274278387</v>
      </c>
      <c r="O193" s="82">
        <f t="shared" si="62"/>
        <v>54.380215004082515</v>
      </c>
      <c r="P193" s="31">
        <f>Taulukko5[[#This Row],[Tasaus 2023, €/asukas]]*Taulukko5[[#This Row],[Asukasluku 31.12.2022]]</f>
        <v>-367604.88706049928</v>
      </c>
      <c r="Q193" s="31">
        <f>Taulukko5[[#This Row],[Tasaus 2024, €/asukas]]*Taulukko5[[#This Row],[Asukasluku 31.12.2022]]</f>
        <v>-349464.43342796603</v>
      </c>
      <c r="R193" s="31">
        <f>Taulukko5[[#This Row],[Tasaus 2025, €/asukas]]*Taulukko5[[#This Row],[Asukasluku 31.12.2022]]</f>
        <v>-329432.65042087465</v>
      </c>
      <c r="S193" s="31">
        <f>Taulukko5[[#This Row],[Tasaus 2026, €/asukas]]*Taulukko5[[#This Row],[Asukasluku 31.12.2022]]</f>
        <v>-308902.55223011388</v>
      </c>
      <c r="T193" s="31">
        <f>Taulukko5[[#This Row],[Tasaus 2027, €/asukas]]*Taulukko5[[#This Row],[Asukasluku 31.12.2022]]</f>
        <v>-287242.78770114377</v>
      </c>
      <c r="U193" s="62">
        <f t="shared" si="75"/>
        <v>4.1539029044853351</v>
      </c>
      <c r="V193" s="31">
        <f t="shared" si="76"/>
        <v>15.491686424818624</v>
      </c>
      <c r="W193" s="31">
        <f t="shared" si="77"/>
        <v>28.011550804250732</v>
      </c>
      <c r="X193" s="31">
        <f t="shared" si="78"/>
        <v>40.84286217347622</v>
      </c>
      <c r="Y193" s="94">
        <f t="shared" si="79"/>
        <v>54.380215004082544</v>
      </c>
      <c r="Z193" s="105">
        <v>21.5</v>
      </c>
      <c r="AA193" s="33">
        <f t="shared" si="81"/>
        <v>8.86</v>
      </c>
      <c r="AB193" s="32">
        <f t="shared" si="63"/>
        <v>-12.64</v>
      </c>
      <c r="AC193" s="31">
        <v>142.14133931955345</v>
      </c>
      <c r="AD193" s="15">
        <f t="shared" si="64"/>
        <v>-2.9223749574687662E-2</v>
      </c>
      <c r="AE193" s="15">
        <f t="shared" si="65"/>
        <v>-0.10898790245666086</v>
      </c>
      <c r="AF193" s="15">
        <f t="shared" si="66"/>
        <v>-0.19706829088810596</v>
      </c>
      <c r="AG193" s="15">
        <f t="shared" si="67"/>
        <v>-0.28733978706684199</v>
      </c>
      <c r="AH193" s="106">
        <f t="shared" si="68"/>
        <v>-0.38257846214483932</v>
      </c>
    </row>
    <row r="194" spans="1:34" ht="15.75" x14ac:dyDescent="0.25">
      <c r="A194" s="24">
        <v>592</v>
      </c>
      <c r="B194" s="25" t="s">
        <v>187</v>
      </c>
      <c r="C194" s="24">
        <v>13</v>
      </c>
      <c r="D194" s="24">
        <v>25</v>
      </c>
      <c r="E194" s="30">
        <f>'Tasapainon muutos, pl. tasaus'!D187</f>
        <v>3651</v>
      </c>
      <c r="F194" s="62">
        <v>-525.6927488206311</v>
      </c>
      <c r="G194" s="31">
        <v>-426.4797212798087</v>
      </c>
      <c r="H194" s="59">
        <f t="shared" si="80"/>
        <v>99.213027540822395</v>
      </c>
      <c r="I194" s="62">
        <f t="shared" si="69"/>
        <v>-95.059124636337046</v>
      </c>
      <c r="J194" s="31">
        <f t="shared" si="70"/>
        <v>-83.721341116003757</v>
      </c>
      <c r="K194" s="31">
        <f t="shared" si="71"/>
        <v>-71.201476736571664</v>
      </c>
      <c r="L194" s="31">
        <f t="shared" si="72"/>
        <v>-58.370165367346168</v>
      </c>
      <c r="M194" s="31">
        <f t="shared" si="73"/>
        <v>-44.832812536739837</v>
      </c>
      <c r="N194" s="59">
        <f t="shared" si="74"/>
        <v>-471.31253381654852</v>
      </c>
      <c r="O194" s="82">
        <f t="shared" si="62"/>
        <v>54.380215004082572</v>
      </c>
      <c r="P194" s="31">
        <f>Taulukko5[[#This Row],[Tasaus 2023, €/asukas]]*Taulukko5[[#This Row],[Asukasluku 31.12.2022]]</f>
        <v>-347060.86404726654</v>
      </c>
      <c r="Q194" s="31">
        <f>Taulukko5[[#This Row],[Tasaus 2024, €/asukas]]*Taulukko5[[#This Row],[Asukasluku 31.12.2022]]</f>
        <v>-305666.61641452974</v>
      </c>
      <c r="R194" s="31">
        <f>Taulukko5[[#This Row],[Tasaus 2025, €/asukas]]*Taulukko5[[#This Row],[Asukasluku 31.12.2022]]</f>
        <v>-259956.59156522315</v>
      </c>
      <c r="S194" s="31">
        <f>Taulukko5[[#This Row],[Tasaus 2026, €/asukas]]*Taulukko5[[#This Row],[Asukasluku 31.12.2022]]</f>
        <v>-213109.47375618087</v>
      </c>
      <c r="T194" s="31">
        <f>Taulukko5[[#This Row],[Tasaus 2027, €/asukas]]*Taulukko5[[#This Row],[Asukasluku 31.12.2022]]</f>
        <v>-163684.59857163715</v>
      </c>
      <c r="U194" s="62">
        <f t="shared" si="75"/>
        <v>4.1539029044853493</v>
      </c>
      <c r="V194" s="31">
        <f t="shared" si="76"/>
        <v>15.491686424818639</v>
      </c>
      <c r="W194" s="31">
        <f t="shared" si="77"/>
        <v>28.011550804250732</v>
      </c>
      <c r="X194" s="31">
        <f t="shared" si="78"/>
        <v>40.842862173476227</v>
      </c>
      <c r="Y194" s="94">
        <f t="shared" si="79"/>
        <v>54.380215004082558</v>
      </c>
      <c r="Z194" s="105">
        <v>21.75</v>
      </c>
      <c r="AA194" s="33">
        <f t="shared" si="81"/>
        <v>9.11</v>
      </c>
      <c r="AB194" s="32">
        <f t="shared" si="63"/>
        <v>-12.64</v>
      </c>
      <c r="AC194" s="31">
        <v>158.99278747869047</v>
      </c>
      <c r="AD194" s="15">
        <f t="shared" si="64"/>
        <v>-2.6126360637850253E-2</v>
      </c>
      <c r="AE194" s="15">
        <f t="shared" si="65"/>
        <v>-9.7436409981144348E-2</v>
      </c>
      <c r="AF194" s="15">
        <f t="shared" si="66"/>
        <v>-0.17618126739242854</v>
      </c>
      <c r="AG194" s="15">
        <f t="shared" si="67"/>
        <v>-0.25688499976107609</v>
      </c>
      <c r="AH194" s="106">
        <f t="shared" si="68"/>
        <v>-0.34202944590408568</v>
      </c>
    </row>
    <row r="195" spans="1:34" ht="15.75" x14ac:dyDescent="0.25">
      <c r="A195" s="24">
        <v>593</v>
      </c>
      <c r="B195" s="25" t="s">
        <v>188</v>
      </c>
      <c r="C195" s="24">
        <v>10</v>
      </c>
      <c r="D195" s="24">
        <v>23</v>
      </c>
      <c r="E195" s="30">
        <f>'Tasapainon muutos, pl. tasaus'!D188</f>
        <v>17077</v>
      </c>
      <c r="F195" s="62">
        <v>-149.8617012269475</v>
      </c>
      <c r="G195" s="31">
        <v>-49.755971751744148</v>
      </c>
      <c r="H195" s="59">
        <f t="shared" si="80"/>
        <v>100.10572947520336</v>
      </c>
      <c r="I195" s="62">
        <f t="shared" si="69"/>
        <v>-95.951826570718012</v>
      </c>
      <c r="J195" s="31">
        <f t="shared" si="70"/>
        <v>-84.614043050384723</v>
      </c>
      <c r="K195" s="31">
        <f t="shared" si="71"/>
        <v>-72.09417867095263</v>
      </c>
      <c r="L195" s="31">
        <f t="shared" si="72"/>
        <v>-59.262867301727134</v>
      </c>
      <c r="M195" s="31">
        <f t="shared" si="73"/>
        <v>-45.725514471120803</v>
      </c>
      <c r="N195" s="59">
        <f t="shared" si="74"/>
        <v>-95.481486222864959</v>
      </c>
      <c r="O195" s="82">
        <f t="shared" si="62"/>
        <v>54.380215004082544</v>
      </c>
      <c r="P195" s="31">
        <f>Taulukko5[[#This Row],[Tasaus 2023, €/asukas]]*Taulukko5[[#This Row],[Asukasluku 31.12.2022]]</f>
        <v>-1638569.3423481516</v>
      </c>
      <c r="Q195" s="31">
        <f>Taulukko5[[#This Row],[Tasaus 2024, €/asukas]]*Taulukko5[[#This Row],[Asukasluku 31.12.2022]]</f>
        <v>-1444954.01317142</v>
      </c>
      <c r="R195" s="31">
        <f>Taulukko5[[#This Row],[Tasaus 2025, €/asukas]]*Taulukko5[[#This Row],[Asukasluku 31.12.2022]]</f>
        <v>-1231152.2891638582</v>
      </c>
      <c r="S195" s="31">
        <f>Taulukko5[[#This Row],[Tasaus 2026, €/asukas]]*Taulukko5[[#This Row],[Asukasluku 31.12.2022]]</f>
        <v>-1012031.9849115943</v>
      </c>
      <c r="T195" s="31">
        <f>Taulukko5[[#This Row],[Tasaus 2027, €/asukas]]*Taulukko5[[#This Row],[Asukasluku 31.12.2022]]</f>
        <v>-780854.61062332999</v>
      </c>
      <c r="U195" s="62">
        <f t="shared" si="75"/>
        <v>4.1539029044853493</v>
      </c>
      <c r="V195" s="31">
        <f t="shared" si="76"/>
        <v>15.491686424818639</v>
      </c>
      <c r="W195" s="31">
        <f t="shared" si="77"/>
        <v>28.011550804250732</v>
      </c>
      <c r="X195" s="31">
        <f t="shared" si="78"/>
        <v>40.842862173476227</v>
      </c>
      <c r="Y195" s="94">
        <f t="shared" si="79"/>
        <v>54.380215004082558</v>
      </c>
      <c r="Z195" s="105">
        <v>22</v>
      </c>
      <c r="AA195" s="33">
        <f t="shared" si="81"/>
        <v>9.36</v>
      </c>
      <c r="AB195" s="32">
        <f t="shared" si="63"/>
        <v>-12.64</v>
      </c>
      <c r="AC195" s="31">
        <v>166.41337551747623</v>
      </c>
      <c r="AD195" s="15">
        <f t="shared" si="64"/>
        <v>-2.4961352364666858E-2</v>
      </c>
      <c r="AE195" s="15">
        <f t="shared" si="65"/>
        <v>-9.3091594210176626E-2</v>
      </c>
      <c r="AF195" s="15">
        <f t="shared" si="66"/>
        <v>-0.16832511639852557</v>
      </c>
      <c r="AG195" s="15">
        <f t="shared" si="67"/>
        <v>-0.24543016477174356</v>
      </c>
      <c r="AH195" s="106">
        <f t="shared" si="68"/>
        <v>-0.32677790973822124</v>
      </c>
    </row>
    <row r="196" spans="1:34" ht="15.75" x14ac:dyDescent="0.25">
      <c r="A196" s="24">
        <v>595</v>
      </c>
      <c r="B196" s="25" t="s">
        <v>189</v>
      </c>
      <c r="C196" s="24">
        <v>11</v>
      </c>
      <c r="D196" s="24">
        <v>25</v>
      </c>
      <c r="E196" s="30">
        <f>'Tasapainon muutos, pl. tasaus'!D189</f>
        <v>4140</v>
      </c>
      <c r="F196" s="62">
        <v>233.30248786115453</v>
      </c>
      <c r="G196" s="31">
        <v>148.64596257496464</v>
      </c>
      <c r="H196" s="59">
        <f t="shared" si="80"/>
        <v>-84.65652528618989</v>
      </c>
      <c r="I196" s="62">
        <f t="shared" si="69"/>
        <v>88.810428190675239</v>
      </c>
      <c r="J196" s="31">
        <f t="shared" si="70"/>
        <v>70.148211711008528</v>
      </c>
      <c r="K196" s="31">
        <f t="shared" si="71"/>
        <v>52.668076090440614</v>
      </c>
      <c r="L196" s="31">
        <f t="shared" si="72"/>
        <v>35.499387459666117</v>
      </c>
      <c r="M196" s="31">
        <f t="shared" si="73"/>
        <v>19.036740290272444</v>
      </c>
      <c r="N196" s="59">
        <f t="shared" si="74"/>
        <v>167.68270286523708</v>
      </c>
      <c r="O196" s="82">
        <f t="shared" si="62"/>
        <v>-65.619784995917456</v>
      </c>
      <c r="P196" s="31">
        <f>Taulukko5[[#This Row],[Tasaus 2023, €/asukas]]*Taulukko5[[#This Row],[Asukasluku 31.12.2022]]</f>
        <v>367675.17270939547</v>
      </c>
      <c r="Q196" s="31">
        <f>Taulukko5[[#This Row],[Tasaus 2024, €/asukas]]*Taulukko5[[#This Row],[Asukasluku 31.12.2022]]</f>
        <v>290413.5964835753</v>
      </c>
      <c r="R196" s="31">
        <f>Taulukko5[[#This Row],[Tasaus 2025, €/asukas]]*Taulukko5[[#This Row],[Asukasluku 31.12.2022]]</f>
        <v>218045.83501442414</v>
      </c>
      <c r="S196" s="31">
        <f>Taulukko5[[#This Row],[Tasaus 2026, €/asukas]]*Taulukko5[[#This Row],[Asukasluku 31.12.2022]]</f>
        <v>146967.46408301772</v>
      </c>
      <c r="T196" s="31">
        <f>Taulukko5[[#This Row],[Tasaus 2027, €/asukas]]*Taulukko5[[#This Row],[Asukasluku 31.12.2022]]</f>
        <v>78812.104801727924</v>
      </c>
      <c r="U196" s="62">
        <f t="shared" si="75"/>
        <v>4.1539029044853493</v>
      </c>
      <c r="V196" s="31">
        <f t="shared" si="76"/>
        <v>-14.508313575181361</v>
      </c>
      <c r="W196" s="31">
        <f t="shared" si="77"/>
        <v>-31.988449195749276</v>
      </c>
      <c r="X196" s="31">
        <f t="shared" si="78"/>
        <v>-49.157137826523773</v>
      </c>
      <c r="Y196" s="94">
        <f t="shared" si="79"/>
        <v>-65.619784995917442</v>
      </c>
      <c r="Z196" s="105">
        <v>21.750000000000004</v>
      </c>
      <c r="AA196" s="33">
        <f t="shared" si="81"/>
        <v>9.110000000000003</v>
      </c>
      <c r="AB196" s="32">
        <f t="shared" si="63"/>
        <v>-12.64</v>
      </c>
      <c r="AC196" s="31">
        <v>129.84826364377443</v>
      </c>
      <c r="AD196" s="15">
        <f t="shared" si="64"/>
        <v>-3.1990438592857592E-2</v>
      </c>
      <c r="AE196" s="15">
        <f t="shared" si="65"/>
        <v>0.11173282697859904</v>
      </c>
      <c r="AF196" s="15">
        <f t="shared" si="66"/>
        <v>0.24635253716989508</v>
      </c>
      <c r="AG196" s="15">
        <f t="shared" si="67"/>
        <v>0.37857370169678517</v>
      </c>
      <c r="AH196" s="106">
        <f t="shared" si="68"/>
        <v>0.50535743147046375</v>
      </c>
    </row>
    <row r="197" spans="1:34" ht="15.75" x14ac:dyDescent="0.25">
      <c r="A197" s="24">
        <v>598</v>
      </c>
      <c r="B197" s="25" t="s">
        <v>190</v>
      </c>
      <c r="C197" s="24">
        <v>15</v>
      </c>
      <c r="D197" s="24">
        <v>23</v>
      </c>
      <c r="E197" s="30">
        <f>'Tasapainon muutos, pl. tasaus'!D190</f>
        <v>19207</v>
      </c>
      <c r="F197" s="62">
        <v>-85.765369176219139</v>
      </c>
      <c r="G197" s="31">
        <v>119.88295686242908</v>
      </c>
      <c r="H197" s="59">
        <f t="shared" si="80"/>
        <v>205.64832603864824</v>
      </c>
      <c r="I197" s="62">
        <f t="shared" si="69"/>
        <v>-201.4944231341629</v>
      </c>
      <c r="J197" s="31">
        <f t="shared" si="70"/>
        <v>-190.15663961382961</v>
      </c>
      <c r="K197" s="31">
        <f t="shared" si="71"/>
        <v>-177.6367752343975</v>
      </c>
      <c r="L197" s="31">
        <f t="shared" si="72"/>
        <v>-164.80546386517202</v>
      </c>
      <c r="M197" s="31">
        <f t="shared" si="73"/>
        <v>-151.26811103456569</v>
      </c>
      <c r="N197" s="59">
        <f t="shared" si="74"/>
        <v>-31.385154172136609</v>
      </c>
      <c r="O197" s="82">
        <f t="shared" si="62"/>
        <v>54.38021500408253</v>
      </c>
      <c r="P197" s="31">
        <f>Taulukko5[[#This Row],[Tasaus 2023, €/asukas]]*Taulukko5[[#This Row],[Asukasluku 31.12.2022]]</f>
        <v>-3870103.3851378667</v>
      </c>
      <c r="Q197" s="31">
        <f>Taulukko5[[#This Row],[Tasaus 2024, €/asukas]]*Taulukko5[[#This Row],[Asukasluku 31.12.2022]]</f>
        <v>-3652338.5770628252</v>
      </c>
      <c r="R197" s="31">
        <f>Taulukko5[[#This Row],[Tasaus 2025, €/asukas]]*Taulukko5[[#This Row],[Asukasluku 31.12.2022]]</f>
        <v>-3411869.5419270727</v>
      </c>
      <c r="S197" s="31">
        <f>Taulukko5[[#This Row],[Tasaus 2026, €/asukas]]*Taulukko5[[#This Row],[Asukasluku 31.12.2022]]</f>
        <v>-3165418.544458359</v>
      </c>
      <c r="T197" s="31">
        <f>Taulukko5[[#This Row],[Tasaus 2027, €/asukas]]*Taulukko5[[#This Row],[Asukasluku 31.12.2022]]</f>
        <v>-2905406.6086409031</v>
      </c>
      <c r="U197" s="62">
        <f t="shared" si="75"/>
        <v>4.1539029044853351</v>
      </c>
      <c r="V197" s="31">
        <f t="shared" si="76"/>
        <v>15.491686424818624</v>
      </c>
      <c r="W197" s="31">
        <f t="shared" si="77"/>
        <v>28.011550804250732</v>
      </c>
      <c r="X197" s="31">
        <f t="shared" si="78"/>
        <v>40.84286217347622</v>
      </c>
      <c r="Y197" s="94">
        <f t="shared" si="79"/>
        <v>54.380215004082544</v>
      </c>
      <c r="Z197" s="105">
        <v>21.25</v>
      </c>
      <c r="AA197" s="33">
        <f t="shared" si="81"/>
        <v>8.61</v>
      </c>
      <c r="AB197" s="32">
        <f t="shared" si="63"/>
        <v>-12.64</v>
      </c>
      <c r="AC197" s="31">
        <v>185.46795314127922</v>
      </c>
      <c r="AD197" s="15">
        <f t="shared" si="64"/>
        <v>-2.2396876841149594E-2</v>
      </c>
      <c r="AE197" s="15">
        <f t="shared" si="65"/>
        <v>-8.3527564533037765E-2</v>
      </c>
      <c r="AF197" s="15">
        <f t="shared" si="66"/>
        <v>-0.15103175686051315</v>
      </c>
      <c r="AG197" s="15">
        <f t="shared" si="67"/>
        <v>-0.22021519880776594</v>
      </c>
      <c r="AH197" s="106">
        <f t="shared" si="68"/>
        <v>-0.29320545184783869</v>
      </c>
    </row>
    <row r="198" spans="1:34" ht="15.75" x14ac:dyDescent="0.25">
      <c r="A198" s="24">
        <v>599</v>
      </c>
      <c r="B198" s="25" t="s">
        <v>191</v>
      </c>
      <c r="C198" s="24">
        <v>15</v>
      </c>
      <c r="D198" s="24">
        <v>23</v>
      </c>
      <c r="E198" s="30">
        <f>'Tasapainon muutos, pl. tasaus'!D191</f>
        <v>11206</v>
      </c>
      <c r="F198" s="62">
        <v>265.45725991831955</v>
      </c>
      <c r="G198" s="31">
        <v>439.21694922501723</v>
      </c>
      <c r="H198" s="59">
        <f t="shared" si="80"/>
        <v>173.75968930669768</v>
      </c>
      <c r="I198" s="62">
        <f t="shared" si="69"/>
        <v>-169.60578640221235</v>
      </c>
      <c r="J198" s="31">
        <f t="shared" si="70"/>
        <v>-158.26800288187906</v>
      </c>
      <c r="K198" s="31">
        <f t="shared" si="71"/>
        <v>-145.74813850244695</v>
      </c>
      <c r="L198" s="31">
        <f t="shared" si="72"/>
        <v>-132.91682713322146</v>
      </c>
      <c r="M198" s="31">
        <f t="shared" si="73"/>
        <v>-119.37947430261512</v>
      </c>
      <c r="N198" s="59">
        <f t="shared" si="74"/>
        <v>319.83747492240212</v>
      </c>
      <c r="O198" s="82">
        <f t="shared" si="62"/>
        <v>54.380215004082572</v>
      </c>
      <c r="P198" s="31">
        <f>Taulukko5[[#This Row],[Tasaus 2023, €/asukas]]*Taulukko5[[#This Row],[Asukasluku 31.12.2022]]</f>
        <v>-1900602.4424231916</v>
      </c>
      <c r="Q198" s="31">
        <f>Taulukko5[[#This Row],[Tasaus 2024, €/asukas]]*Taulukko5[[#This Row],[Asukasluku 31.12.2022]]</f>
        <v>-1773551.2402943368</v>
      </c>
      <c r="R198" s="31">
        <f>Taulukko5[[#This Row],[Tasaus 2025, €/asukas]]*Taulukko5[[#This Row],[Asukasluku 31.12.2022]]</f>
        <v>-1633253.6400584206</v>
      </c>
      <c r="S198" s="31">
        <f>Taulukko5[[#This Row],[Tasaus 2026, €/asukas]]*Taulukko5[[#This Row],[Asukasluku 31.12.2022]]</f>
        <v>-1489465.9648548798</v>
      </c>
      <c r="T198" s="31">
        <f>Taulukko5[[#This Row],[Tasaus 2027, €/asukas]]*Taulukko5[[#This Row],[Asukasluku 31.12.2022]]</f>
        <v>-1337766.389035105</v>
      </c>
      <c r="U198" s="62">
        <f t="shared" si="75"/>
        <v>4.1539029044853351</v>
      </c>
      <c r="V198" s="31">
        <f t="shared" si="76"/>
        <v>15.491686424818624</v>
      </c>
      <c r="W198" s="31">
        <f t="shared" si="77"/>
        <v>28.011550804250732</v>
      </c>
      <c r="X198" s="31">
        <f t="shared" si="78"/>
        <v>40.84286217347622</v>
      </c>
      <c r="Y198" s="94">
        <f t="shared" si="79"/>
        <v>54.380215004082558</v>
      </c>
      <c r="Z198" s="105">
        <v>21</v>
      </c>
      <c r="AA198" s="33">
        <f t="shared" si="81"/>
        <v>8.36</v>
      </c>
      <c r="AB198" s="32">
        <f t="shared" si="63"/>
        <v>-12.64</v>
      </c>
      <c r="AC198" s="31">
        <v>159.02918191218691</v>
      </c>
      <c r="AD198" s="15">
        <f t="shared" si="64"/>
        <v>-2.6120381520789351E-2</v>
      </c>
      <c r="AE198" s="15">
        <f t="shared" si="65"/>
        <v>-9.7414111287907265E-2</v>
      </c>
      <c r="AF198" s="15">
        <f t="shared" si="66"/>
        <v>-0.17614094763889443</v>
      </c>
      <c r="AG198" s="15">
        <f t="shared" si="67"/>
        <v>-0.25682621065125594</v>
      </c>
      <c r="AH198" s="106">
        <f t="shared" si="68"/>
        <v>-0.34195117116373236</v>
      </c>
    </row>
    <row r="199" spans="1:34" ht="15.75" x14ac:dyDescent="0.25">
      <c r="A199" s="24">
        <v>601</v>
      </c>
      <c r="B199" s="25" t="s">
        <v>192</v>
      </c>
      <c r="C199" s="24">
        <v>13</v>
      </c>
      <c r="D199" s="24">
        <v>25</v>
      </c>
      <c r="E199" s="30">
        <f>'Tasapainon muutos, pl. tasaus'!D192</f>
        <v>3786</v>
      </c>
      <c r="F199" s="62">
        <v>119.88223749326863</v>
      </c>
      <c r="G199" s="31">
        <v>3.5178810049791029</v>
      </c>
      <c r="H199" s="59">
        <f t="shared" si="80"/>
        <v>-116.36435648828953</v>
      </c>
      <c r="I199" s="62">
        <f t="shared" si="69"/>
        <v>120.51825939277488</v>
      </c>
      <c r="J199" s="31">
        <f t="shared" si="70"/>
        <v>101.85604291310817</v>
      </c>
      <c r="K199" s="31">
        <f t="shared" si="71"/>
        <v>84.375907292540262</v>
      </c>
      <c r="L199" s="31">
        <f t="shared" si="72"/>
        <v>67.207218661765751</v>
      </c>
      <c r="M199" s="31">
        <f t="shared" si="73"/>
        <v>50.744571492372089</v>
      </c>
      <c r="N199" s="59">
        <f t="shared" si="74"/>
        <v>54.262452497351191</v>
      </c>
      <c r="O199" s="82">
        <f t="shared" si="62"/>
        <v>-65.619784995917442</v>
      </c>
      <c r="P199" s="31">
        <f>Taulukko5[[#This Row],[Tasaus 2023, €/asukas]]*Taulukko5[[#This Row],[Asukasluku 31.12.2022]]</f>
        <v>456282.1300610457</v>
      </c>
      <c r="Q199" s="31">
        <f>Taulukko5[[#This Row],[Tasaus 2024, €/asukas]]*Taulukko5[[#This Row],[Asukasluku 31.12.2022]]</f>
        <v>385626.97846902756</v>
      </c>
      <c r="R199" s="31">
        <f>Taulukko5[[#This Row],[Tasaus 2025, €/asukas]]*Taulukko5[[#This Row],[Asukasluku 31.12.2022]]</f>
        <v>319447.1850095574</v>
      </c>
      <c r="S199" s="31">
        <f>Taulukko5[[#This Row],[Tasaus 2026, €/asukas]]*Taulukko5[[#This Row],[Asukasluku 31.12.2022]]</f>
        <v>254446.52985344513</v>
      </c>
      <c r="T199" s="31">
        <f>Taulukko5[[#This Row],[Tasaus 2027, €/asukas]]*Taulukko5[[#This Row],[Asukasluku 31.12.2022]]</f>
        <v>192118.94767012072</v>
      </c>
      <c r="U199" s="62">
        <f t="shared" si="75"/>
        <v>4.1539029044853493</v>
      </c>
      <c r="V199" s="31">
        <f t="shared" si="76"/>
        <v>-14.508313575181361</v>
      </c>
      <c r="W199" s="31">
        <f t="shared" si="77"/>
        <v>-31.988449195749268</v>
      </c>
      <c r="X199" s="31">
        <f t="shared" si="78"/>
        <v>-49.15713782652378</v>
      </c>
      <c r="Y199" s="94">
        <f t="shared" si="79"/>
        <v>-65.619784995917442</v>
      </c>
      <c r="Z199" s="105">
        <v>21.000000000000004</v>
      </c>
      <c r="AA199" s="33">
        <f t="shared" si="81"/>
        <v>8.360000000000003</v>
      </c>
      <c r="AB199" s="32">
        <f t="shared" si="63"/>
        <v>-12.64</v>
      </c>
      <c r="AC199" s="31">
        <v>140.4204747970297</v>
      </c>
      <c r="AD199" s="15">
        <f t="shared" si="64"/>
        <v>-2.9581889040680102E-2</v>
      </c>
      <c r="AE199" s="15">
        <f t="shared" si="65"/>
        <v>0.10332049935133999</v>
      </c>
      <c r="AF199" s="15">
        <f t="shared" si="66"/>
        <v>0.22780473604000318</v>
      </c>
      <c r="AG199" s="15">
        <f t="shared" si="67"/>
        <v>0.35007101277486635</v>
      </c>
      <c r="AH199" s="106">
        <f t="shared" si="68"/>
        <v>0.46730923742258629</v>
      </c>
    </row>
    <row r="200" spans="1:34" ht="15.75" x14ac:dyDescent="0.25">
      <c r="A200" s="24">
        <v>604</v>
      </c>
      <c r="B200" s="25" t="s">
        <v>193</v>
      </c>
      <c r="C200" s="24">
        <v>6</v>
      </c>
      <c r="D200" s="24">
        <v>23</v>
      </c>
      <c r="E200" s="30">
        <f>'Tasapainon muutos, pl. tasaus'!D193</f>
        <v>20405</v>
      </c>
      <c r="F200" s="62">
        <v>200.99461210055756</v>
      </c>
      <c r="G200" s="31">
        <v>96.987564639132259</v>
      </c>
      <c r="H200" s="59">
        <f t="shared" si="80"/>
        <v>-104.0070474614253</v>
      </c>
      <c r="I200" s="62">
        <f t="shared" si="69"/>
        <v>108.16095036591065</v>
      </c>
      <c r="J200" s="31">
        <f t="shared" si="70"/>
        <v>89.49873388624394</v>
      </c>
      <c r="K200" s="31">
        <f t="shared" si="71"/>
        <v>72.018598265676033</v>
      </c>
      <c r="L200" s="31">
        <f t="shared" si="72"/>
        <v>54.849909634901529</v>
      </c>
      <c r="M200" s="31">
        <f t="shared" si="73"/>
        <v>38.38726246550786</v>
      </c>
      <c r="N200" s="59">
        <f t="shared" si="74"/>
        <v>135.37482710464013</v>
      </c>
      <c r="O200" s="82">
        <f t="shared" si="62"/>
        <v>-65.619784995917428</v>
      </c>
      <c r="P200" s="31">
        <f>Taulukko5[[#This Row],[Tasaus 2023, €/asukas]]*Taulukko5[[#This Row],[Asukasluku 31.12.2022]]</f>
        <v>2207024.192216407</v>
      </c>
      <c r="Q200" s="31">
        <f>Taulukko5[[#This Row],[Tasaus 2024, €/asukas]]*Taulukko5[[#This Row],[Asukasluku 31.12.2022]]</f>
        <v>1826221.6649488076</v>
      </c>
      <c r="R200" s="31">
        <f>Taulukko5[[#This Row],[Tasaus 2025, €/asukas]]*Taulukko5[[#This Row],[Asukasluku 31.12.2022]]</f>
        <v>1469539.4976111194</v>
      </c>
      <c r="S200" s="31">
        <f>Taulukko5[[#This Row],[Tasaus 2026, €/asukas]]*Taulukko5[[#This Row],[Asukasluku 31.12.2022]]</f>
        <v>1119212.4061001658</v>
      </c>
      <c r="T200" s="31">
        <f>Taulukko5[[#This Row],[Tasaus 2027, €/asukas]]*Taulukko5[[#This Row],[Asukasluku 31.12.2022]]</f>
        <v>783292.09060868784</v>
      </c>
      <c r="U200" s="62">
        <f t="shared" si="75"/>
        <v>4.1539029044853493</v>
      </c>
      <c r="V200" s="31">
        <f t="shared" si="76"/>
        <v>-14.508313575181361</v>
      </c>
      <c r="W200" s="31">
        <f t="shared" si="77"/>
        <v>-31.988449195749268</v>
      </c>
      <c r="X200" s="31">
        <f t="shared" si="78"/>
        <v>-49.157137826523773</v>
      </c>
      <c r="Y200" s="94">
        <f t="shared" si="79"/>
        <v>-65.619784995917442</v>
      </c>
      <c r="Z200" s="105">
        <v>20.5</v>
      </c>
      <c r="AA200" s="33">
        <f t="shared" si="81"/>
        <v>7.8599999999999994</v>
      </c>
      <c r="AB200" s="32">
        <f t="shared" si="63"/>
        <v>-12.64</v>
      </c>
      <c r="AC200" s="31">
        <v>233.62118666519515</v>
      </c>
      <c r="AD200" s="15">
        <f t="shared" si="64"/>
        <v>-1.7780505971140146E-2</v>
      </c>
      <c r="AE200" s="15">
        <f t="shared" si="65"/>
        <v>6.2101874330316498E-2</v>
      </c>
      <c r="AF200" s="15">
        <f t="shared" si="66"/>
        <v>0.1369244358885662</v>
      </c>
      <c r="AG200" s="15">
        <f t="shared" si="67"/>
        <v>0.21041386925652147</v>
      </c>
      <c r="AH200" s="106">
        <f t="shared" si="68"/>
        <v>0.28088113896090172</v>
      </c>
    </row>
    <row r="201" spans="1:34" ht="15.75" x14ac:dyDescent="0.25">
      <c r="A201" s="24">
        <v>607</v>
      </c>
      <c r="B201" s="25" t="s">
        <v>194</v>
      </c>
      <c r="C201" s="24">
        <v>12</v>
      </c>
      <c r="D201" s="24">
        <v>25</v>
      </c>
      <c r="E201" s="30">
        <f>'Tasapainon muutos, pl. tasaus'!D194</f>
        <v>4084</v>
      </c>
      <c r="F201" s="62">
        <v>-726.67264125034683</v>
      </c>
      <c r="G201" s="31">
        <v>-679.66956006628834</v>
      </c>
      <c r="H201" s="59">
        <f t="shared" si="80"/>
        <v>47.003081184058487</v>
      </c>
      <c r="I201" s="62">
        <f t="shared" si="69"/>
        <v>-42.849178279573138</v>
      </c>
      <c r="J201" s="31">
        <f t="shared" si="70"/>
        <v>-31.511394759239852</v>
      </c>
      <c r="K201" s="31">
        <f t="shared" si="71"/>
        <v>-18.991530379807763</v>
      </c>
      <c r="L201" s="31">
        <f t="shared" si="72"/>
        <v>-6.160219010582261</v>
      </c>
      <c r="M201" s="31">
        <f t="shared" si="73"/>
        <v>-5.6197849959174446</v>
      </c>
      <c r="N201" s="59">
        <f t="shared" si="74"/>
        <v>-685.28934506220583</v>
      </c>
      <c r="O201" s="82">
        <f t="shared" si="62"/>
        <v>41.383296188141003</v>
      </c>
      <c r="P201" s="31">
        <f>Taulukko5[[#This Row],[Tasaus 2023, €/asukas]]*Taulukko5[[#This Row],[Asukasluku 31.12.2022]]</f>
        <v>-174996.0440937767</v>
      </c>
      <c r="Q201" s="31">
        <f>Taulukko5[[#This Row],[Tasaus 2024, €/asukas]]*Taulukko5[[#This Row],[Asukasluku 31.12.2022]]</f>
        <v>-128692.53619673556</v>
      </c>
      <c r="R201" s="31">
        <f>Taulukko5[[#This Row],[Tasaus 2025, €/asukas]]*Taulukko5[[#This Row],[Asukasluku 31.12.2022]]</f>
        <v>-77561.410071134902</v>
      </c>
      <c r="S201" s="31">
        <f>Taulukko5[[#This Row],[Tasaus 2026, €/asukas]]*Taulukko5[[#This Row],[Asukasluku 31.12.2022]]</f>
        <v>-25158.334439217953</v>
      </c>
      <c r="T201" s="31">
        <f>Taulukko5[[#This Row],[Tasaus 2027, €/asukas]]*Taulukko5[[#This Row],[Asukasluku 31.12.2022]]</f>
        <v>-22951.201923326844</v>
      </c>
      <c r="U201" s="62">
        <f t="shared" si="75"/>
        <v>4.1539029044853493</v>
      </c>
      <c r="V201" s="31">
        <f t="shared" si="76"/>
        <v>15.491686424818635</v>
      </c>
      <c r="W201" s="31">
        <f t="shared" si="77"/>
        <v>28.011550804250724</v>
      </c>
      <c r="X201" s="31">
        <f t="shared" si="78"/>
        <v>40.842862173476227</v>
      </c>
      <c r="Y201" s="94">
        <f t="shared" si="79"/>
        <v>41.383296188141045</v>
      </c>
      <c r="Z201" s="105">
        <v>20.25</v>
      </c>
      <c r="AA201" s="33">
        <f t="shared" si="81"/>
        <v>7.6099999999999994</v>
      </c>
      <c r="AB201" s="32">
        <f t="shared" si="63"/>
        <v>-12.64</v>
      </c>
      <c r="AC201" s="31">
        <v>129.82664689890049</v>
      </c>
      <c r="AD201" s="15">
        <f t="shared" si="64"/>
        <v>-3.1995765150740631E-2</v>
      </c>
      <c r="AE201" s="15">
        <f t="shared" si="65"/>
        <v>-0.1193259380478526</v>
      </c>
      <c r="AF201" s="15">
        <f t="shared" si="66"/>
        <v>-0.2157611821097411</v>
      </c>
      <c r="AG201" s="15">
        <f t="shared" si="67"/>
        <v>-0.31459537120512449</v>
      </c>
      <c r="AH201" s="106">
        <f t="shared" si="68"/>
        <v>-0.3187581068805338</v>
      </c>
    </row>
    <row r="202" spans="1:34" ht="15.75" x14ac:dyDescent="0.25">
      <c r="A202" s="24">
        <v>608</v>
      </c>
      <c r="B202" s="25" t="s">
        <v>195</v>
      </c>
      <c r="C202" s="24">
        <v>4</v>
      </c>
      <c r="D202" s="24">
        <v>25</v>
      </c>
      <c r="E202" s="30">
        <f>'Tasapainon muutos, pl. tasaus'!D195</f>
        <v>1980</v>
      </c>
      <c r="F202" s="62">
        <v>-100.79400536671676</v>
      </c>
      <c r="G202" s="31">
        <v>-15.635800981769959</v>
      </c>
      <c r="H202" s="59">
        <f t="shared" si="80"/>
        <v>85.158204384946799</v>
      </c>
      <c r="I202" s="62">
        <f t="shared" si="69"/>
        <v>-81.00430148046145</v>
      </c>
      <c r="J202" s="31">
        <f t="shared" si="70"/>
        <v>-69.666517960128161</v>
      </c>
      <c r="K202" s="31">
        <f t="shared" si="71"/>
        <v>-57.146653580696075</v>
      </c>
      <c r="L202" s="31">
        <f t="shared" si="72"/>
        <v>-44.315342211470572</v>
      </c>
      <c r="M202" s="31">
        <f t="shared" si="73"/>
        <v>-30.777989380864245</v>
      </c>
      <c r="N202" s="59">
        <f t="shared" si="74"/>
        <v>-46.413790362634202</v>
      </c>
      <c r="O202" s="82">
        <f t="shared" si="62"/>
        <v>54.380215004082558</v>
      </c>
      <c r="P202" s="31">
        <f>Taulukko5[[#This Row],[Tasaus 2023, €/asukas]]*Taulukko5[[#This Row],[Asukasluku 31.12.2022]]</f>
        <v>-160388.51693131367</v>
      </c>
      <c r="Q202" s="31">
        <f>Taulukko5[[#This Row],[Tasaus 2024, €/asukas]]*Taulukko5[[#This Row],[Asukasluku 31.12.2022]]</f>
        <v>-137939.70556105376</v>
      </c>
      <c r="R202" s="31">
        <f>Taulukko5[[#This Row],[Tasaus 2025, €/asukas]]*Taulukko5[[#This Row],[Asukasluku 31.12.2022]]</f>
        <v>-113150.37408977823</v>
      </c>
      <c r="S202" s="31">
        <f>Taulukko5[[#This Row],[Tasaus 2026, €/asukas]]*Taulukko5[[#This Row],[Asukasluku 31.12.2022]]</f>
        <v>-87744.377578711734</v>
      </c>
      <c r="T202" s="31">
        <f>Taulukko5[[#This Row],[Tasaus 2027, €/asukas]]*Taulukko5[[#This Row],[Asukasluku 31.12.2022]]</f>
        <v>-60940.418974111206</v>
      </c>
      <c r="U202" s="62">
        <f t="shared" si="75"/>
        <v>4.1539029044853493</v>
      </c>
      <c r="V202" s="31">
        <f t="shared" si="76"/>
        <v>15.491686424818639</v>
      </c>
      <c r="W202" s="31">
        <f t="shared" si="77"/>
        <v>28.011550804250724</v>
      </c>
      <c r="X202" s="31">
        <f t="shared" si="78"/>
        <v>40.842862173476227</v>
      </c>
      <c r="Y202" s="94">
        <f t="shared" si="79"/>
        <v>54.380215004082558</v>
      </c>
      <c r="Z202" s="105">
        <v>21.5</v>
      </c>
      <c r="AA202" s="33">
        <f t="shared" si="81"/>
        <v>8.86</v>
      </c>
      <c r="AB202" s="32">
        <f t="shared" si="63"/>
        <v>-12.64</v>
      </c>
      <c r="AC202" s="31">
        <v>149.24586526414703</v>
      </c>
      <c r="AD202" s="15">
        <f t="shared" si="64"/>
        <v>-2.783261631492066E-2</v>
      </c>
      <c r="AE202" s="15">
        <f t="shared" si="65"/>
        <v>-0.1037997695775373</v>
      </c>
      <c r="AF202" s="15">
        <f t="shared" si="66"/>
        <v>-0.18768728202066895</v>
      </c>
      <c r="AG202" s="15">
        <f t="shared" si="67"/>
        <v>-0.27366159927572753</v>
      </c>
      <c r="AH202" s="106">
        <f t="shared" si="68"/>
        <v>-0.36436664364427246</v>
      </c>
    </row>
    <row r="203" spans="1:34" ht="15.75" x14ac:dyDescent="0.25">
      <c r="A203" s="24">
        <v>609</v>
      </c>
      <c r="B203" s="25" t="s">
        <v>196</v>
      </c>
      <c r="C203" s="24">
        <v>4</v>
      </c>
      <c r="D203" s="24">
        <v>21</v>
      </c>
      <c r="E203" s="30">
        <f>'Tasapainon muutos, pl. tasaus'!D196</f>
        <v>83205</v>
      </c>
      <c r="F203" s="62">
        <v>-83.147294327930638</v>
      </c>
      <c r="G203" s="31">
        <v>-16.835768632594441</v>
      </c>
      <c r="H203" s="59">
        <f t="shared" si="80"/>
        <v>66.311525695336201</v>
      </c>
      <c r="I203" s="62">
        <f t="shared" si="69"/>
        <v>-62.157622790850851</v>
      </c>
      <c r="J203" s="31">
        <f t="shared" si="70"/>
        <v>-50.819839270517569</v>
      </c>
      <c r="K203" s="31">
        <f t="shared" si="71"/>
        <v>-38.299974891085476</v>
      </c>
      <c r="L203" s="31">
        <f t="shared" si="72"/>
        <v>-25.468663521859973</v>
      </c>
      <c r="M203" s="31">
        <f t="shared" si="73"/>
        <v>-11.931310691253646</v>
      </c>
      <c r="N203" s="59">
        <f t="shared" si="74"/>
        <v>-28.767079323848087</v>
      </c>
      <c r="O203" s="82">
        <f t="shared" si="62"/>
        <v>54.380215004082551</v>
      </c>
      <c r="P203" s="31">
        <f>Taulukko5[[#This Row],[Tasaus 2023, €/asukas]]*Taulukko5[[#This Row],[Asukasluku 31.12.2022]]</f>
        <v>-5171825.0043127453</v>
      </c>
      <c r="Q203" s="31">
        <f>Taulukko5[[#This Row],[Tasaus 2024, €/asukas]]*Taulukko5[[#This Row],[Asukasluku 31.12.2022]]</f>
        <v>-4228464.7265034141</v>
      </c>
      <c r="R203" s="31">
        <f>Taulukko5[[#This Row],[Tasaus 2025, €/asukas]]*Taulukko5[[#This Row],[Asukasluku 31.12.2022]]</f>
        <v>-3186749.4108127672</v>
      </c>
      <c r="S203" s="31">
        <f>Taulukko5[[#This Row],[Tasaus 2026, €/asukas]]*Taulukko5[[#This Row],[Asukasluku 31.12.2022]]</f>
        <v>-2119120.1483363593</v>
      </c>
      <c r="T203" s="31">
        <f>Taulukko5[[#This Row],[Tasaus 2027, €/asukas]]*Taulukko5[[#This Row],[Asukasluku 31.12.2022]]</f>
        <v>-992744.70606575964</v>
      </c>
      <c r="U203" s="62">
        <f t="shared" si="75"/>
        <v>4.1539029044853493</v>
      </c>
      <c r="V203" s="31">
        <f t="shared" si="76"/>
        <v>15.491686424818631</v>
      </c>
      <c r="W203" s="31">
        <f t="shared" si="77"/>
        <v>28.011550804250724</v>
      </c>
      <c r="X203" s="31">
        <f t="shared" si="78"/>
        <v>40.842862173476227</v>
      </c>
      <c r="Y203" s="94">
        <f t="shared" si="79"/>
        <v>54.380215004082558</v>
      </c>
      <c r="Z203" s="105">
        <v>21.000000000000004</v>
      </c>
      <c r="AA203" s="33">
        <f t="shared" si="81"/>
        <v>8.360000000000003</v>
      </c>
      <c r="AB203" s="32">
        <f t="shared" si="63"/>
        <v>-12.64</v>
      </c>
      <c r="AC203" s="31">
        <v>182.0796156476882</v>
      </c>
      <c r="AD203" s="15">
        <f t="shared" si="64"/>
        <v>-2.2813662527291754E-2</v>
      </c>
      <c r="AE203" s="15">
        <f t="shared" si="65"/>
        <v>-8.5081937204843416E-2</v>
      </c>
      <c r="AF203" s="15">
        <f t="shared" si="66"/>
        <v>-0.1538423216932267</v>
      </c>
      <c r="AG203" s="15">
        <f t="shared" si="67"/>
        <v>-0.22431320512288655</v>
      </c>
      <c r="AH203" s="106">
        <f t="shared" si="68"/>
        <v>-0.2986617409677787</v>
      </c>
    </row>
    <row r="204" spans="1:34" ht="15.75" x14ac:dyDescent="0.25">
      <c r="A204" s="24">
        <v>611</v>
      </c>
      <c r="B204" s="25" t="s">
        <v>197</v>
      </c>
      <c r="C204" s="24">
        <v>35</v>
      </c>
      <c r="D204" s="24">
        <v>24</v>
      </c>
      <c r="E204" s="30">
        <f>'Tasapainon muutos, pl. tasaus'!D197</f>
        <v>5011</v>
      </c>
      <c r="F204" s="62">
        <v>-145.84587001759797</v>
      </c>
      <c r="G204" s="31">
        <v>-190.38299636036302</v>
      </c>
      <c r="H204" s="59">
        <f t="shared" si="80"/>
        <v>-44.537126342765049</v>
      </c>
      <c r="I204" s="62">
        <f t="shared" si="69"/>
        <v>48.691029247250398</v>
      </c>
      <c r="J204" s="31">
        <f t="shared" si="70"/>
        <v>30.028812767583684</v>
      </c>
      <c r="K204" s="31">
        <f t="shared" si="71"/>
        <v>12.548677147015775</v>
      </c>
      <c r="L204" s="31">
        <f t="shared" si="72"/>
        <v>-4.1571378265237735</v>
      </c>
      <c r="M204" s="31">
        <f t="shared" si="73"/>
        <v>-5.6197849959174446</v>
      </c>
      <c r="N204" s="59">
        <f t="shared" si="74"/>
        <v>-196.00278135628048</v>
      </c>
      <c r="O204" s="82">
        <f t="shared" si="62"/>
        <v>-50.156911338682505</v>
      </c>
      <c r="P204" s="31">
        <f>Taulukko5[[#This Row],[Tasaus 2023, €/asukas]]*Taulukko5[[#This Row],[Asukasluku 31.12.2022]]</f>
        <v>243990.74755797174</v>
      </c>
      <c r="Q204" s="31">
        <f>Taulukko5[[#This Row],[Tasaus 2024, €/asukas]]*Taulukko5[[#This Row],[Asukasluku 31.12.2022]]</f>
        <v>150474.38077836184</v>
      </c>
      <c r="R204" s="31">
        <f>Taulukko5[[#This Row],[Tasaus 2025, €/asukas]]*Taulukko5[[#This Row],[Asukasluku 31.12.2022]]</f>
        <v>62881.421183696053</v>
      </c>
      <c r="S204" s="31">
        <f>Taulukko5[[#This Row],[Tasaus 2026, €/asukas]]*Taulukko5[[#This Row],[Asukasluku 31.12.2022]]</f>
        <v>-20831.417648710631</v>
      </c>
      <c r="T204" s="31">
        <f>Taulukko5[[#This Row],[Tasaus 2027, €/asukas]]*Taulukko5[[#This Row],[Asukasluku 31.12.2022]]</f>
        <v>-28160.742614542316</v>
      </c>
      <c r="U204" s="62">
        <f t="shared" si="75"/>
        <v>4.1539029044853493</v>
      </c>
      <c r="V204" s="31">
        <f t="shared" si="76"/>
        <v>-14.508313575181365</v>
      </c>
      <c r="W204" s="31">
        <f t="shared" si="77"/>
        <v>-31.988449195749276</v>
      </c>
      <c r="X204" s="31">
        <f t="shared" si="78"/>
        <v>-48.694264169288822</v>
      </c>
      <c r="Y204" s="94">
        <f t="shared" si="79"/>
        <v>-50.156911338682491</v>
      </c>
      <c r="Z204" s="105">
        <v>20.500000000000004</v>
      </c>
      <c r="AA204" s="33">
        <f t="shared" si="81"/>
        <v>7.860000000000003</v>
      </c>
      <c r="AB204" s="32">
        <f t="shared" si="63"/>
        <v>-12.64</v>
      </c>
      <c r="AC204" s="31">
        <v>206.91518890908384</v>
      </c>
      <c r="AD204" s="15">
        <f t="shared" si="64"/>
        <v>-2.0075388986115113E-2</v>
      </c>
      <c r="AE204" s="15">
        <f t="shared" si="65"/>
        <v>7.0117199475173142E-2</v>
      </c>
      <c r="AF204" s="15">
        <f t="shared" si="66"/>
        <v>0.15459691173181411</v>
      </c>
      <c r="AG204" s="15">
        <f t="shared" si="67"/>
        <v>0.2353344112919836</v>
      </c>
      <c r="AH204" s="106">
        <f t="shared" si="68"/>
        <v>0.24240323585293133</v>
      </c>
    </row>
    <row r="205" spans="1:34" ht="15.75" x14ac:dyDescent="0.25">
      <c r="A205" s="24">
        <v>614</v>
      </c>
      <c r="B205" s="25" t="s">
        <v>198</v>
      </c>
      <c r="C205" s="24">
        <v>19</v>
      </c>
      <c r="D205" s="24">
        <v>25</v>
      </c>
      <c r="E205" s="30">
        <f>'Tasapainon muutos, pl. tasaus'!D198</f>
        <v>2999</v>
      </c>
      <c r="F205" s="62">
        <v>-36.185617919058529</v>
      </c>
      <c r="G205" s="31">
        <v>116.42804032105985</v>
      </c>
      <c r="H205" s="59">
        <f t="shared" si="80"/>
        <v>152.61365824011838</v>
      </c>
      <c r="I205" s="62">
        <f t="shared" si="69"/>
        <v>-148.45975533563302</v>
      </c>
      <c r="J205" s="31">
        <f t="shared" si="70"/>
        <v>-137.12197181529976</v>
      </c>
      <c r="K205" s="31">
        <f t="shared" si="71"/>
        <v>-124.60210743586765</v>
      </c>
      <c r="L205" s="31">
        <f t="shared" si="72"/>
        <v>-111.77079606664216</v>
      </c>
      <c r="M205" s="31">
        <f t="shared" si="73"/>
        <v>-98.233443236035825</v>
      </c>
      <c r="N205" s="59">
        <f t="shared" si="74"/>
        <v>18.194597085024029</v>
      </c>
      <c r="O205" s="82">
        <f t="shared" si="62"/>
        <v>54.380215004082558</v>
      </c>
      <c r="P205" s="31">
        <f>Taulukko5[[#This Row],[Tasaus 2023, €/asukas]]*Taulukko5[[#This Row],[Asukasluku 31.12.2022]]</f>
        <v>-445230.80625156342</v>
      </c>
      <c r="Q205" s="31">
        <f>Taulukko5[[#This Row],[Tasaus 2024, €/asukas]]*Taulukko5[[#This Row],[Asukasluku 31.12.2022]]</f>
        <v>-411228.793474084</v>
      </c>
      <c r="R205" s="31">
        <f>Taulukko5[[#This Row],[Tasaus 2025, €/asukas]]*Taulukko5[[#This Row],[Asukasluku 31.12.2022]]</f>
        <v>-373681.7202001671</v>
      </c>
      <c r="S205" s="31">
        <f>Taulukko5[[#This Row],[Tasaus 2026, €/asukas]]*Taulukko5[[#This Row],[Asukasluku 31.12.2022]]</f>
        <v>-335200.61740385985</v>
      </c>
      <c r="T205" s="31">
        <f>Taulukko5[[#This Row],[Tasaus 2027, €/asukas]]*Taulukko5[[#This Row],[Asukasluku 31.12.2022]]</f>
        <v>-294602.09626487142</v>
      </c>
      <c r="U205" s="62">
        <f t="shared" si="75"/>
        <v>4.1539029044853635</v>
      </c>
      <c r="V205" s="31">
        <f t="shared" si="76"/>
        <v>15.491686424818624</v>
      </c>
      <c r="W205" s="31">
        <f t="shared" si="77"/>
        <v>28.011550804250732</v>
      </c>
      <c r="X205" s="31">
        <f t="shared" si="78"/>
        <v>40.84286217347622</v>
      </c>
      <c r="Y205" s="94">
        <f t="shared" si="79"/>
        <v>54.380215004082558</v>
      </c>
      <c r="Z205" s="105">
        <v>21.75</v>
      </c>
      <c r="AA205" s="33">
        <f t="shared" si="81"/>
        <v>9.11</v>
      </c>
      <c r="AB205" s="32">
        <f t="shared" si="63"/>
        <v>-12.64</v>
      </c>
      <c r="AC205" s="31">
        <v>140.29960181824131</v>
      </c>
      <c r="AD205" s="15">
        <f t="shared" si="64"/>
        <v>-2.960737486530262E-2</v>
      </c>
      <c r="AE205" s="15">
        <f t="shared" si="65"/>
        <v>-0.11041860578398623</v>
      </c>
      <c r="AF205" s="15">
        <f t="shared" si="66"/>
        <v>-0.1996552409360349</v>
      </c>
      <c r="AG205" s="15">
        <f t="shared" si="67"/>
        <v>-0.29111174689140107</v>
      </c>
      <c r="AH205" s="106">
        <f t="shared" si="68"/>
        <v>-0.38760063677537976</v>
      </c>
    </row>
    <row r="206" spans="1:34" ht="15.75" x14ac:dyDescent="0.25">
      <c r="A206" s="24">
        <v>615</v>
      </c>
      <c r="B206" s="25" t="s">
        <v>199</v>
      </c>
      <c r="C206" s="24">
        <v>17</v>
      </c>
      <c r="D206" s="24">
        <v>24</v>
      </c>
      <c r="E206" s="30">
        <f>'Tasapainon muutos, pl. tasaus'!D199</f>
        <v>7603</v>
      </c>
      <c r="F206" s="62">
        <v>-96.929038578594657</v>
      </c>
      <c r="G206" s="31">
        <v>-157.29590318935055</v>
      </c>
      <c r="H206" s="59">
        <f t="shared" si="80"/>
        <v>-60.366864610755897</v>
      </c>
      <c r="I206" s="62">
        <f t="shared" si="69"/>
        <v>64.520767515241246</v>
      </c>
      <c r="J206" s="31">
        <f t="shared" si="70"/>
        <v>45.858551035574528</v>
      </c>
      <c r="K206" s="31">
        <f t="shared" si="71"/>
        <v>28.378415415006621</v>
      </c>
      <c r="L206" s="31">
        <f t="shared" si="72"/>
        <v>11.209726784232124</v>
      </c>
      <c r="M206" s="31">
        <f t="shared" si="73"/>
        <v>-5.2529203851615476</v>
      </c>
      <c r="N206" s="59">
        <f t="shared" si="74"/>
        <v>-162.54882357451211</v>
      </c>
      <c r="O206" s="82">
        <f t="shared" ref="O206:O269" si="82">N206-F206</f>
        <v>-65.619784995917456</v>
      </c>
      <c r="P206" s="31">
        <f>Taulukko5[[#This Row],[Tasaus 2023, €/asukas]]*Taulukko5[[#This Row],[Asukasluku 31.12.2022]]</f>
        <v>490551.39541837922</v>
      </c>
      <c r="Q206" s="31">
        <f>Taulukko5[[#This Row],[Tasaus 2024, €/asukas]]*Taulukko5[[#This Row],[Asukasluku 31.12.2022]]</f>
        <v>348662.56352347316</v>
      </c>
      <c r="R206" s="31">
        <f>Taulukko5[[#This Row],[Tasaus 2025, €/asukas]]*Taulukko5[[#This Row],[Asukasluku 31.12.2022]]</f>
        <v>215761.09240029534</v>
      </c>
      <c r="S206" s="31">
        <f>Taulukko5[[#This Row],[Tasaus 2026, €/asukas]]*Taulukko5[[#This Row],[Asukasluku 31.12.2022]]</f>
        <v>85227.55274051684</v>
      </c>
      <c r="T206" s="31">
        <f>Taulukko5[[#This Row],[Tasaus 2027, €/asukas]]*Taulukko5[[#This Row],[Asukasluku 31.12.2022]]</f>
        <v>-39937.953688383248</v>
      </c>
      <c r="U206" s="62">
        <f t="shared" si="75"/>
        <v>4.1539029044853493</v>
      </c>
      <c r="V206" s="31">
        <f t="shared" si="76"/>
        <v>-14.508313575181369</v>
      </c>
      <c r="W206" s="31">
        <f t="shared" si="77"/>
        <v>-31.988449195749276</v>
      </c>
      <c r="X206" s="31">
        <f t="shared" si="78"/>
        <v>-49.157137826523773</v>
      </c>
      <c r="Y206" s="94">
        <f t="shared" si="79"/>
        <v>-65.619784995917442</v>
      </c>
      <c r="Z206" s="105">
        <v>21</v>
      </c>
      <c r="AA206" s="33">
        <f t="shared" si="81"/>
        <v>8.36</v>
      </c>
      <c r="AB206" s="32">
        <f t="shared" ref="AB206:AB269" si="83">AA206-Z206</f>
        <v>-12.64</v>
      </c>
      <c r="AC206" s="31">
        <v>132.35068347724223</v>
      </c>
      <c r="AD206" s="15">
        <f t="shared" ref="AD206:AD269" si="84">-U206/$AC206</f>
        <v>-3.1385579547835239E-2</v>
      </c>
      <c r="AE206" s="15">
        <f t="shared" ref="AE206:AE269" si="85">-V206/$AC206</f>
        <v>0.10962023915559213</v>
      </c>
      <c r="AF206" s="15">
        <f t="shared" ref="AF206:AF269" si="86">-W206/$AC206</f>
        <v>0.24169462790307167</v>
      </c>
      <c r="AG206" s="15">
        <f t="shared" ref="AG206:AG269" si="87">-X206/$AC206</f>
        <v>0.37141582147534863</v>
      </c>
      <c r="AH206" s="106">
        <f t="shared" ref="AH206:AH269" si="88">-Y206/$AC206</f>
        <v>0.49580238856266123</v>
      </c>
    </row>
    <row r="207" spans="1:34" ht="15.75" x14ac:dyDescent="0.25">
      <c r="A207" s="24">
        <v>616</v>
      </c>
      <c r="B207" s="25" t="s">
        <v>200</v>
      </c>
      <c r="C207" s="24">
        <v>34</v>
      </c>
      <c r="D207" s="24">
        <v>26</v>
      </c>
      <c r="E207" s="30">
        <f>'Tasapainon muutos, pl. tasaus'!D200</f>
        <v>1807</v>
      </c>
      <c r="F207" s="62">
        <v>-497.2884051923624</v>
      </c>
      <c r="G207" s="31">
        <v>-398.73168609900978</v>
      </c>
      <c r="H207" s="59">
        <f t="shared" si="80"/>
        <v>98.556719093352626</v>
      </c>
      <c r="I207" s="62">
        <f t="shared" ref="I207:I270" si="89">H207*(-1)+$H$14</f>
        <v>-94.402816188867277</v>
      </c>
      <c r="J207" s="31">
        <f t="shared" ref="J207:J270" si="90">IF($H207&lt;-15,-$H207-15,IF($H207&gt;15,15-$H207,0))-$J$14</f>
        <v>-83.065032668533988</v>
      </c>
      <c r="K207" s="31">
        <f t="shared" ref="K207:K270" si="91">IF($H207&lt;-30,-$H207-30,IF($H207&gt;30,30-$H207,0))-$K$14</f>
        <v>-70.545168289101895</v>
      </c>
      <c r="L207" s="31">
        <f t="shared" ref="L207:L270" si="92">IF($H207&lt;-45,-$H207-45,IF($H207&gt;45,45-$H207,0))-$L$14</f>
        <v>-57.713856919876399</v>
      </c>
      <c r="M207" s="31">
        <f t="shared" ref="M207:M270" si="93">IF($H207&lt;-60,-$H207-60,IF($H207&gt;60,60-$H207,0))-$M$14</f>
        <v>-44.176504089270068</v>
      </c>
      <c r="N207" s="59">
        <f t="shared" ref="N207:N270" si="94">G207+M207</f>
        <v>-442.90819018827983</v>
      </c>
      <c r="O207" s="82">
        <f t="shared" si="82"/>
        <v>54.380215004082572</v>
      </c>
      <c r="P207" s="31">
        <f>Taulukko5[[#This Row],[Tasaus 2023, €/asukas]]*Taulukko5[[#This Row],[Asukasluku 31.12.2022]]</f>
        <v>-170585.88885328316</v>
      </c>
      <c r="Q207" s="31">
        <f>Taulukko5[[#This Row],[Tasaus 2024, €/asukas]]*Taulukko5[[#This Row],[Asukasluku 31.12.2022]]</f>
        <v>-150098.51403204093</v>
      </c>
      <c r="R207" s="31">
        <f>Taulukko5[[#This Row],[Tasaus 2025, €/asukas]]*Taulukko5[[#This Row],[Asukasluku 31.12.2022]]</f>
        <v>-127475.11909840713</v>
      </c>
      <c r="S207" s="31">
        <f>Taulukko5[[#This Row],[Tasaus 2026, €/asukas]]*Taulukko5[[#This Row],[Asukasluku 31.12.2022]]</f>
        <v>-104288.93945421666</v>
      </c>
      <c r="T207" s="31">
        <f>Taulukko5[[#This Row],[Tasaus 2027, €/asukas]]*Taulukko5[[#This Row],[Asukasluku 31.12.2022]]</f>
        <v>-79826.942889311016</v>
      </c>
      <c r="U207" s="62">
        <f t="shared" ref="U207:U271" si="95">$H207+I207</f>
        <v>4.1539029044853493</v>
      </c>
      <c r="V207" s="31">
        <f t="shared" ref="V207:V271" si="96">$H207+J207</f>
        <v>15.491686424818639</v>
      </c>
      <c r="W207" s="31">
        <f t="shared" ref="W207:W271" si="97">$H207+K207</f>
        <v>28.011550804250732</v>
      </c>
      <c r="X207" s="31">
        <f t="shared" ref="X207:X271" si="98">$H207+L207</f>
        <v>40.842862173476227</v>
      </c>
      <c r="Y207" s="94">
        <f t="shared" ref="Y207:Y271" si="99">$H207+M207</f>
        <v>54.380215004082558</v>
      </c>
      <c r="Z207" s="105">
        <v>21.5</v>
      </c>
      <c r="AA207" s="33">
        <f t="shared" si="81"/>
        <v>8.86</v>
      </c>
      <c r="AB207" s="32">
        <f t="shared" si="83"/>
        <v>-12.64</v>
      </c>
      <c r="AC207" s="31">
        <v>179.38569941325375</v>
      </c>
      <c r="AD207" s="15">
        <f t="shared" si="84"/>
        <v>-2.3156265622467129E-2</v>
      </c>
      <c r="AE207" s="15">
        <f t="shared" si="85"/>
        <v>-8.6359651162215501E-2</v>
      </c>
      <c r="AF207" s="15">
        <f t="shared" si="86"/>
        <v>-0.15615264146402255</v>
      </c>
      <c r="AG207" s="15">
        <f t="shared" si="87"/>
        <v>-0.22768181804384452</v>
      </c>
      <c r="AH207" s="106">
        <f t="shared" si="88"/>
        <v>-0.30314687950016561</v>
      </c>
    </row>
    <row r="208" spans="1:34" ht="15.75" x14ac:dyDescent="0.25">
      <c r="A208" s="24">
        <v>619</v>
      </c>
      <c r="B208" s="25" t="s">
        <v>201</v>
      </c>
      <c r="C208" s="24">
        <v>6</v>
      </c>
      <c r="D208" s="24">
        <v>25</v>
      </c>
      <c r="E208" s="30">
        <f>'Tasapainon muutos, pl. tasaus'!D201</f>
        <v>2675</v>
      </c>
      <c r="F208" s="62">
        <v>370.56998470973326</v>
      </c>
      <c r="G208" s="31">
        <v>211.91636572054091</v>
      </c>
      <c r="H208" s="59">
        <f t="shared" ref="H208:H271" si="100">G208-F208</f>
        <v>-158.65361898919235</v>
      </c>
      <c r="I208" s="62">
        <f t="shared" si="89"/>
        <v>162.80752189367769</v>
      </c>
      <c r="J208" s="31">
        <f t="shared" si="90"/>
        <v>144.14530541401098</v>
      </c>
      <c r="K208" s="31">
        <f t="shared" si="91"/>
        <v>126.66516979344308</v>
      </c>
      <c r="L208" s="31">
        <f t="shared" si="92"/>
        <v>109.49648116266857</v>
      </c>
      <c r="M208" s="31">
        <f t="shared" si="93"/>
        <v>93.033833993274911</v>
      </c>
      <c r="N208" s="59">
        <f t="shared" si="94"/>
        <v>304.95019971381583</v>
      </c>
      <c r="O208" s="82">
        <f t="shared" si="82"/>
        <v>-65.619784995917428</v>
      </c>
      <c r="P208" s="31">
        <f>Taulukko5[[#This Row],[Tasaus 2023, €/asukas]]*Taulukko5[[#This Row],[Asukasluku 31.12.2022]]</f>
        <v>435510.12106558779</v>
      </c>
      <c r="Q208" s="31">
        <f>Taulukko5[[#This Row],[Tasaus 2024, €/asukas]]*Taulukko5[[#This Row],[Asukasluku 31.12.2022]]</f>
        <v>385588.69198247936</v>
      </c>
      <c r="R208" s="31">
        <f>Taulukko5[[#This Row],[Tasaus 2025, €/asukas]]*Taulukko5[[#This Row],[Asukasluku 31.12.2022]]</f>
        <v>338829.32919746026</v>
      </c>
      <c r="S208" s="31">
        <f>Taulukko5[[#This Row],[Tasaus 2026, €/asukas]]*Taulukko5[[#This Row],[Asukasluku 31.12.2022]]</f>
        <v>292903.08711013844</v>
      </c>
      <c r="T208" s="31">
        <f>Taulukko5[[#This Row],[Tasaus 2027, €/asukas]]*Taulukko5[[#This Row],[Asukasluku 31.12.2022]]</f>
        <v>248865.50593201039</v>
      </c>
      <c r="U208" s="62">
        <f t="shared" si="95"/>
        <v>4.1539029044853351</v>
      </c>
      <c r="V208" s="31">
        <f t="shared" si="96"/>
        <v>-14.508313575181376</v>
      </c>
      <c r="W208" s="31">
        <f t="shared" si="97"/>
        <v>-31.988449195749268</v>
      </c>
      <c r="X208" s="31">
        <f t="shared" si="98"/>
        <v>-49.15713782652378</v>
      </c>
      <c r="Y208" s="94">
        <f t="shared" si="99"/>
        <v>-65.619784995917442</v>
      </c>
      <c r="Z208" s="105">
        <v>22</v>
      </c>
      <c r="AA208" s="33">
        <f t="shared" ref="AA208:AA271" si="101">Z208-$AA$7</f>
        <v>9.36</v>
      </c>
      <c r="AB208" s="32">
        <f t="shared" si="83"/>
        <v>-12.64</v>
      </c>
      <c r="AC208" s="31">
        <v>144.362389516452</v>
      </c>
      <c r="AD208" s="15">
        <f t="shared" si="84"/>
        <v>-2.8774135135882763E-2</v>
      </c>
      <c r="AE208" s="15">
        <f t="shared" si="85"/>
        <v>0.10049926177986934</v>
      </c>
      <c r="AF208" s="15">
        <f t="shared" si="86"/>
        <v>0.22158437043675952</v>
      </c>
      <c r="AG208" s="15">
        <f t="shared" si="87"/>
        <v>0.34051208206775818</v>
      </c>
      <c r="AH208" s="106">
        <f t="shared" si="88"/>
        <v>0.45454903604542513</v>
      </c>
    </row>
    <row r="209" spans="1:34" ht="15.75" x14ac:dyDescent="0.25">
      <c r="A209" s="24">
        <v>620</v>
      </c>
      <c r="B209" s="25" t="s">
        <v>202</v>
      </c>
      <c r="C209" s="24">
        <v>18</v>
      </c>
      <c r="D209" s="24">
        <v>25</v>
      </c>
      <c r="E209" s="30">
        <f>'Tasapainon muutos, pl. tasaus'!D202</f>
        <v>2380</v>
      </c>
      <c r="F209" s="62">
        <v>293.26104258373852</v>
      </c>
      <c r="G209" s="31">
        <v>138.08067200686</v>
      </c>
      <c r="H209" s="59">
        <f t="shared" si="100"/>
        <v>-155.18037057687852</v>
      </c>
      <c r="I209" s="62">
        <f t="shared" si="89"/>
        <v>159.33427348136388</v>
      </c>
      <c r="J209" s="31">
        <f t="shared" si="90"/>
        <v>140.67205700169714</v>
      </c>
      <c r="K209" s="31">
        <f t="shared" si="91"/>
        <v>123.19192138112925</v>
      </c>
      <c r="L209" s="31">
        <f t="shared" si="92"/>
        <v>106.02323275035474</v>
      </c>
      <c r="M209" s="31">
        <f t="shared" si="93"/>
        <v>89.560585580961074</v>
      </c>
      <c r="N209" s="59">
        <f t="shared" si="94"/>
        <v>227.64125758782109</v>
      </c>
      <c r="O209" s="82">
        <f t="shared" si="82"/>
        <v>-65.619784995917428</v>
      </c>
      <c r="P209" s="31">
        <f>Taulukko5[[#This Row],[Tasaus 2023, €/asukas]]*Taulukko5[[#This Row],[Asukasluku 31.12.2022]]</f>
        <v>379215.57088564604</v>
      </c>
      <c r="Q209" s="31">
        <f>Taulukko5[[#This Row],[Tasaus 2024, €/asukas]]*Taulukko5[[#This Row],[Asukasluku 31.12.2022]]</f>
        <v>334799.49566403922</v>
      </c>
      <c r="R209" s="31">
        <f>Taulukko5[[#This Row],[Tasaus 2025, €/asukas]]*Taulukko5[[#This Row],[Asukasluku 31.12.2022]]</f>
        <v>293196.7728870876</v>
      </c>
      <c r="S209" s="31">
        <f>Taulukko5[[#This Row],[Tasaus 2026, €/asukas]]*Taulukko5[[#This Row],[Asukasluku 31.12.2022]]</f>
        <v>252335.29394584429</v>
      </c>
      <c r="T209" s="31">
        <f>Taulukko5[[#This Row],[Tasaus 2027, €/asukas]]*Taulukko5[[#This Row],[Asukasluku 31.12.2022]]</f>
        <v>213154.19368268736</v>
      </c>
      <c r="U209" s="62">
        <f t="shared" si="95"/>
        <v>4.1539029044853635</v>
      </c>
      <c r="V209" s="31">
        <f t="shared" si="96"/>
        <v>-14.508313575181376</v>
      </c>
      <c r="W209" s="31">
        <f t="shared" si="97"/>
        <v>-31.988449195749268</v>
      </c>
      <c r="X209" s="31">
        <f t="shared" si="98"/>
        <v>-49.15713782652378</v>
      </c>
      <c r="Y209" s="94">
        <f t="shared" si="99"/>
        <v>-65.619784995917442</v>
      </c>
      <c r="Z209" s="105">
        <v>21.5</v>
      </c>
      <c r="AA209" s="33">
        <f t="shared" si="101"/>
        <v>8.86</v>
      </c>
      <c r="AB209" s="32">
        <f t="shared" si="83"/>
        <v>-12.64</v>
      </c>
      <c r="AC209" s="31">
        <v>136.40278430424777</v>
      </c>
      <c r="AD209" s="15">
        <f t="shared" si="84"/>
        <v>-3.0453211975644438E-2</v>
      </c>
      <c r="AE209" s="15">
        <f t="shared" si="85"/>
        <v>0.10636376412097598</v>
      </c>
      <c r="AF209" s="15">
        <f t="shared" si="86"/>
        <v>0.23451463515875681</v>
      </c>
      <c r="AG209" s="15">
        <f t="shared" si="87"/>
        <v>0.36038221710253576</v>
      </c>
      <c r="AH209" s="106">
        <f t="shared" si="88"/>
        <v>0.48107364765774763</v>
      </c>
    </row>
    <row r="210" spans="1:34" ht="15.75" x14ac:dyDescent="0.25">
      <c r="A210" s="24">
        <v>623</v>
      </c>
      <c r="B210" s="25" t="s">
        <v>203</v>
      </c>
      <c r="C210" s="24">
        <v>10</v>
      </c>
      <c r="D210" s="24">
        <v>25</v>
      </c>
      <c r="E210" s="30">
        <f>'Tasapainon muutos, pl. tasaus'!D203</f>
        <v>2107</v>
      </c>
      <c r="F210" s="62">
        <v>162.6207746251194</v>
      </c>
      <c r="G210" s="31">
        <v>99.472730428380885</v>
      </c>
      <c r="H210" s="59">
        <f t="shared" si="100"/>
        <v>-63.14804419673851</v>
      </c>
      <c r="I210" s="62">
        <f t="shared" si="89"/>
        <v>67.30194710122386</v>
      </c>
      <c r="J210" s="31">
        <f t="shared" si="90"/>
        <v>48.639730621557142</v>
      </c>
      <c r="K210" s="31">
        <f t="shared" si="91"/>
        <v>31.159595000989235</v>
      </c>
      <c r="L210" s="31">
        <f t="shared" si="92"/>
        <v>13.990906370214738</v>
      </c>
      <c r="M210" s="31">
        <f t="shared" si="93"/>
        <v>-2.4717407991789342</v>
      </c>
      <c r="N210" s="59">
        <f t="shared" si="94"/>
        <v>97.000989629201953</v>
      </c>
      <c r="O210" s="82">
        <f t="shared" si="82"/>
        <v>-65.619784995917442</v>
      </c>
      <c r="P210" s="31">
        <f>Taulukko5[[#This Row],[Tasaus 2023, €/asukas]]*Taulukko5[[#This Row],[Asukasluku 31.12.2022]]</f>
        <v>141805.20254227868</v>
      </c>
      <c r="Q210" s="31">
        <f>Taulukko5[[#This Row],[Tasaus 2024, €/asukas]]*Taulukko5[[#This Row],[Asukasluku 31.12.2022]]</f>
        <v>102483.9124196209</v>
      </c>
      <c r="R210" s="31">
        <f>Taulukko5[[#This Row],[Tasaus 2025, €/asukas]]*Taulukko5[[#This Row],[Asukasluku 31.12.2022]]</f>
        <v>65653.266667084317</v>
      </c>
      <c r="S210" s="31">
        <f>Taulukko5[[#This Row],[Tasaus 2026, €/asukas]]*Taulukko5[[#This Row],[Asukasluku 31.12.2022]]</f>
        <v>29478.839722042452</v>
      </c>
      <c r="T210" s="31">
        <f>Taulukko5[[#This Row],[Tasaus 2027, €/asukas]]*Taulukko5[[#This Row],[Asukasluku 31.12.2022]]</f>
        <v>-5207.9578638700141</v>
      </c>
      <c r="U210" s="62">
        <f t="shared" si="95"/>
        <v>4.1539029044853493</v>
      </c>
      <c r="V210" s="31">
        <f t="shared" si="96"/>
        <v>-14.508313575181369</v>
      </c>
      <c r="W210" s="31">
        <f t="shared" si="97"/>
        <v>-31.988449195749276</v>
      </c>
      <c r="X210" s="31">
        <f t="shared" si="98"/>
        <v>-49.157137826523773</v>
      </c>
      <c r="Y210" s="94">
        <f t="shared" si="99"/>
        <v>-65.619784995917442</v>
      </c>
      <c r="Z210" s="105">
        <v>19.5</v>
      </c>
      <c r="AA210" s="33">
        <f t="shared" si="101"/>
        <v>6.8599999999999994</v>
      </c>
      <c r="AB210" s="32">
        <f t="shared" si="83"/>
        <v>-12.64</v>
      </c>
      <c r="AC210" s="31">
        <v>173.43976310179943</v>
      </c>
      <c r="AD210" s="15">
        <f t="shared" si="84"/>
        <v>-2.3950118647517067E-2</v>
      </c>
      <c r="AE210" s="15">
        <f t="shared" si="85"/>
        <v>8.3650446216683313E-2</v>
      </c>
      <c r="AF210" s="15">
        <f t="shared" si="86"/>
        <v>0.18443549866343997</v>
      </c>
      <c r="AG210" s="15">
        <f t="shared" si="87"/>
        <v>0.28342484414990399</v>
      </c>
      <c r="AH210" s="106">
        <f t="shared" si="88"/>
        <v>0.37834337306723775</v>
      </c>
    </row>
    <row r="211" spans="1:34" ht="15.75" x14ac:dyDescent="0.25">
      <c r="A211" s="24">
        <v>624</v>
      </c>
      <c r="B211" s="25" t="s">
        <v>204</v>
      </c>
      <c r="C211" s="24">
        <v>8</v>
      </c>
      <c r="D211" s="24">
        <v>24</v>
      </c>
      <c r="E211" s="30">
        <f>'Tasapainon muutos, pl. tasaus'!D204</f>
        <v>5117</v>
      </c>
      <c r="F211" s="62">
        <v>230.22946928961187</v>
      </c>
      <c r="G211" s="31">
        <v>57.948940150265017</v>
      </c>
      <c r="H211" s="59">
        <f t="shared" si="100"/>
        <v>-172.28052913934687</v>
      </c>
      <c r="I211" s="62">
        <f t="shared" si="89"/>
        <v>176.4344320438322</v>
      </c>
      <c r="J211" s="31">
        <f t="shared" si="90"/>
        <v>157.77221556416549</v>
      </c>
      <c r="K211" s="31">
        <f t="shared" si="91"/>
        <v>140.2920799435976</v>
      </c>
      <c r="L211" s="31">
        <f t="shared" si="92"/>
        <v>123.12339131282309</v>
      </c>
      <c r="M211" s="31">
        <f t="shared" si="93"/>
        <v>106.66074414342943</v>
      </c>
      <c r="N211" s="59">
        <f t="shared" si="94"/>
        <v>164.60968429369444</v>
      </c>
      <c r="O211" s="82">
        <f t="shared" si="82"/>
        <v>-65.619784995917428</v>
      </c>
      <c r="P211" s="31">
        <f>Taulukko5[[#This Row],[Tasaus 2023, €/asukas]]*Taulukko5[[#This Row],[Asukasluku 31.12.2022]]</f>
        <v>902814.98876828933</v>
      </c>
      <c r="Q211" s="31">
        <f>Taulukko5[[#This Row],[Tasaus 2024, €/asukas]]*Taulukko5[[#This Row],[Asukasluku 31.12.2022]]</f>
        <v>807320.4270418348</v>
      </c>
      <c r="R211" s="31">
        <f>Taulukko5[[#This Row],[Tasaus 2025, €/asukas]]*Taulukko5[[#This Row],[Asukasluku 31.12.2022]]</f>
        <v>717874.57307138888</v>
      </c>
      <c r="S211" s="31">
        <f>Taulukko5[[#This Row],[Tasaus 2026, €/asukas]]*Taulukko5[[#This Row],[Asukasluku 31.12.2022]]</f>
        <v>630022.39334771573</v>
      </c>
      <c r="T211" s="31">
        <f>Taulukko5[[#This Row],[Tasaus 2027, €/asukas]]*Taulukko5[[#This Row],[Asukasluku 31.12.2022]]</f>
        <v>545783.02778192842</v>
      </c>
      <c r="U211" s="62">
        <f t="shared" si="95"/>
        <v>4.1539029044853351</v>
      </c>
      <c r="V211" s="31">
        <f t="shared" si="96"/>
        <v>-14.508313575181376</v>
      </c>
      <c r="W211" s="31">
        <f t="shared" si="97"/>
        <v>-31.988449195749268</v>
      </c>
      <c r="X211" s="31">
        <f t="shared" si="98"/>
        <v>-49.15713782652378</v>
      </c>
      <c r="Y211" s="94">
        <f t="shared" si="99"/>
        <v>-65.619784995917442</v>
      </c>
      <c r="Z211" s="105">
        <v>20.75</v>
      </c>
      <c r="AA211" s="33">
        <f t="shared" si="101"/>
        <v>8.11</v>
      </c>
      <c r="AB211" s="32">
        <f t="shared" si="83"/>
        <v>-12.64</v>
      </c>
      <c r="AC211" s="31">
        <v>195.19145212850998</v>
      </c>
      <c r="AD211" s="15">
        <f t="shared" si="84"/>
        <v>-2.1281172198824014E-2</v>
      </c>
      <c r="AE211" s="15">
        <f t="shared" si="85"/>
        <v>7.4328631796997974E-2</v>
      </c>
      <c r="AF211" s="15">
        <f t="shared" si="86"/>
        <v>0.16388242849225149</v>
      </c>
      <c r="AG211" s="15">
        <f t="shared" si="87"/>
        <v>0.2518406277041258</v>
      </c>
      <c r="AH211" s="106">
        <f t="shared" si="88"/>
        <v>0.33618165283546714</v>
      </c>
    </row>
    <row r="212" spans="1:34" ht="15.75" x14ac:dyDescent="0.25">
      <c r="A212" s="24">
        <v>625</v>
      </c>
      <c r="B212" s="25" t="s">
        <v>205</v>
      </c>
      <c r="C212" s="24">
        <v>17</v>
      </c>
      <c r="D212" s="24">
        <v>25</v>
      </c>
      <c r="E212" s="30">
        <f>'Tasapainon muutos, pl. tasaus'!D205</f>
        <v>2991</v>
      </c>
      <c r="F212" s="62">
        <v>135.26899492863438</v>
      </c>
      <c r="G212" s="31">
        <v>-55.309640730699741</v>
      </c>
      <c r="H212" s="59">
        <f t="shared" si="100"/>
        <v>-190.57863565933411</v>
      </c>
      <c r="I212" s="62">
        <f t="shared" si="89"/>
        <v>194.73253856381945</v>
      </c>
      <c r="J212" s="31">
        <f t="shared" si="90"/>
        <v>176.07032208415274</v>
      </c>
      <c r="K212" s="31">
        <f t="shared" si="91"/>
        <v>158.59018646358484</v>
      </c>
      <c r="L212" s="31">
        <f t="shared" si="92"/>
        <v>141.42149783281033</v>
      </c>
      <c r="M212" s="31">
        <f t="shared" si="93"/>
        <v>124.95885066341667</v>
      </c>
      <c r="N212" s="59">
        <f t="shared" si="94"/>
        <v>69.649209932716929</v>
      </c>
      <c r="O212" s="82">
        <f t="shared" si="82"/>
        <v>-65.619784995917456</v>
      </c>
      <c r="P212" s="31">
        <f>Taulukko5[[#This Row],[Tasaus 2023, €/asukas]]*Taulukko5[[#This Row],[Asukasluku 31.12.2022]]</f>
        <v>582445.02284438396</v>
      </c>
      <c r="Q212" s="31">
        <f>Taulukko5[[#This Row],[Tasaus 2024, €/asukas]]*Taulukko5[[#This Row],[Asukasluku 31.12.2022]]</f>
        <v>526626.33335370081</v>
      </c>
      <c r="R212" s="31">
        <f>Taulukko5[[#This Row],[Tasaus 2025, €/asukas]]*Taulukko5[[#This Row],[Asukasluku 31.12.2022]]</f>
        <v>474343.24771258229</v>
      </c>
      <c r="S212" s="31">
        <f>Taulukko5[[#This Row],[Tasaus 2026, €/asukas]]*Taulukko5[[#This Row],[Asukasluku 31.12.2022]]</f>
        <v>422991.70001793571</v>
      </c>
      <c r="T212" s="31">
        <f>Taulukko5[[#This Row],[Tasaus 2027, €/asukas]]*Taulukko5[[#This Row],[Asukasluku 31.12.2022]]</f>
        <v>373751.92233427928</v>
      </c>
      <c r="U212" s="62">
        <f t="shared" si="95"/>
        <v>4.1539029044853351</v>
      </c>
      <c r="V212" s="31">
        <f t="shared" si="96"/>
        <v>-14.508313575181376</v>
      </c>
      <c r="W212" s="31">
        <f t="shared" si="97"/>
        <v>-31.988449195749268</v>
      </c>
      <c r="X212" s="31">
        <f t="shared" si="98"/>
        <v>-49.15713782652378</v>
      </c>
      <c r="Y212" s="94">
        <f t="shared" si="99"/>
        <v>-65.619784995917442</v>
      </c>
      <c r="Z212" s="105">
        <v>20.75</v>
      </c>
      <c r="AA212" s="33">
        <f t="shared" si="101"/>
        <v>8.11</v>
      </c>
      <c r="AB212" s="32">
        <f t="shared" si="83"/>
        <v>-12.64</v>
      </c>
      <c r="AC212" s="31">
        <v>177.91976015305295</v>
      </c>
      <c r="AD212" s="15">
        <f t="shared" si="84"/>
        <v>-2.3347057690005873E-2</v>
      </c>
      <c r="AE212" s="15">
        <f t="shared" si="85"/>
        <v>8.1544138563927948E-2</v>
      </c>
      <c r="AF212" s="15">
        <f t="shared" si="86"/>
        <v>0.17979143614082921</v>
      </c>
      <c r="AG212" s="15">
        <f t="shared" si="87"/>
        <v>0.27628824243151545</v>
      </c>
      <c r="AH212" s="106">
        <f t="shared" si="88"/>
        <v>0.36881673479926541</v>
      </c>
    </row>
    <row r="213" spans="1:34" ht="15.75" x14ac:dyDescent="0.25">
      <c r="A213" s="24">
        <v>626</v>
      </c>
      <c r="B213" s="25" t="s">
        <v>206</v>
      </c>
      <c r="C213" s="24">
        <v>17</v>
      </c>
      <c r="D213" s="24">
        <v>24</v>
      </c>
      <c r="E213" s="30">
        <f>'Tasapainon muutos, pl. tasaus'!D206</f>
        <v>4835</v>
      </c>
      <c r="F213" s="62">
        <v>-601.39857356549851</v>
      </c>
      <c r="G213" s="31">
        <v>-454.61230879139885</v>
      </c>
      <c r="H213" s="59">
        <f t="shared" si="100"/>
        <v>146.78626477409966</v>
      </c>
      <c r="I213" s="62">
        <f t="shared" si="89"/>
        <v>-142.63236186961433</v>
      </c>
      <c r="J213" s="31">
        <f t="shared" si="90"/>
        <v>-131.29457834928104</v>
      </c>
      <c r="K213" s="31">
        <f t="shared" si="91"/>
        <v>-118.77471396984893</v>
      </c>
      <c r="L213" s="31">
        <f t="shared" si="92"/>
        <v>-105.94340260062344</v>
      </c>
      <c r="M213" s="31">
        <f t="shared" si="93"/>
        <v>-92.406049770017106</v>
      </c>
      <c r="N213" s="59">
        <f t="shared" si="94"/>
        <v>-547.01835856141599</v>
      </c>
      <c r="O213" s="82">
        <f t="shared" si="82"/>
        <v>54.380215004082515</v>
      </c>
      <c r="P213" s="31">
        <f>Taulukko5[[#This Row],[Tasaus 2023, €/asukas]]*Taulukko5[[#This Row],[Asukasluku 31.12.2022]]</f>
        <v>-689627.46963958524</v>
      </c>
      <c r="Q213" s="31">
        <f>Taulukko5[[#This Row],[Tasaus 2024, €/asukas]]*Taulukko5[[#This Row],[Asukasluku 31.12.2022]]</f>
        <v>-634809.28631877387</v>
      </c>
      <c r="R213" s="31">
        <f>Taulukko5[[#This Row],[Tasaus 2025, €/asukas]]*Taulukko5[[#This Row],[Asukasluku 31.12.2022]]</f>
        <v>-574275.74204421963</v>
      </c>
      <c r="S213" s="31">
        <f>Taulukko5[[#This Row],[Tasaus 2026, €/asukas]]*Taulukko5[[#This Row],[Asukasluku 31.12.2022]]</f>
        <v>-512236.35157401435</v>
      </c>
      <c r="T213" s="31">
        <f>Taulukko5[[#This Row],[Tasaus 2027, €/asukas]]*Taulukko5[[#This Row],[Asukasluku 31.12.2022]]</f>
        <v>-446783.25063803268</v>
      </c>
      <c r="U213" s="62">
        <f t="shared" si="95"/>
        <v>4.1539029044853351</v>
      </c>
      <c r="V213" s="31">
        <f t="shared" si="96"/>
        <v>15.491686424818624</v>
      </c>
      <c r="W213" s="31">
        <f t="shared" si="97"/>
        <v>28.011550804250732</v>
      </c>
      <c r="X213" s="31">
        <f t="shared" si="98"/>
        <v>40.84286217347622</v>
      </c>
      <c r="Y213" s="94">
        <f t="shared" si="99"/>
        <v>54.380215004082558</v>
      </c>
      <c r="Z213" s="105">
        <v>21.75</v>
      </c>
      <c r="AA213" s="33">
        <f t="shared" si="101"/>
        <v>9.11</v>
      </c>
      <c r="AB213" s="32">
        <f t="shared" si="83"/>
        <v>-12.64</v>
      </c>
      <c r="AC213" s="31">
        <v>153.12929871512162</v>
      </c>
      <c r="AD213" s="15">
        <f t="shared" si="84"/>
        <v>-2.7126767635847173E-2</v>
      </c>
      <c r="AE213" s="15">
        <f t="shared" si="85"/>
        <v>-0.10116735696438484</v>
      </c>
      <c r="AF213" s="15">
        <f t="shared" si="86"/>
        <v>-0.18292744131456387</v>
      </c>
      <c r="AG213" s="15">
        <f t="shared" si="87"/>
        <v>-0.26672140809225137</v>
      </c>
      <c r="AH213" s="106">
        <f t="shared" si="88"/>
        <v>-0.35512612844423924</v>
      </c>
    </row>
    <row r="214" spans="1:34" ht="15.75" x14ac:dyDescent="0.25">
      <c r="A214" s="24">
        <v>630</v>
      </c>
      <c r="B214" s="25" t="s">
        <v>207</v>
      </c>
      <c r="C214" s="24">
        <v>17</v>
      </c>
      <c r="D214" s="24">
        <v>26</v>
      </c>
      <c r="E214" s="30">
        <f>'Tasapainon muutos, pl. tasaus'!D207</f>
        <v>1635</v>
      </c>
      <c r="F214" s="62">
        <v>689.82957125162591</v>
      </c>
      <c r="G214" s="31">
        <v>923.35473299863031</v>
      </c>
      <c r="H214" s="59">
        <f t="shared" si="100"/>
        <v>233.5251617470044</v>
      </c>
      <c r="I214" s="62">
        <f t="shared" si="89"/>
        <v>-229.37125884251907</v>
      </c>
      <c r="J214" s="31">
        <f t="shared" si="90"/>
        <v>-218.03347532218578</v>
      </c>
      <c r="K214" s="31">
        <f t="shared" si="91"/>
        <v>-205.51361094275367</v>
      </c>
      <c r="L214" s="31">
        <f t="shared" si="92"/>
        <v>-192.68229957352818</v>
      </c>
      <c r="M214" s="31">
        <f t="shared" si="93"/>
        <v>-179.14494674292186</v>
      </c>
      <c r="N214" s="59">
        <f t="shared" si="94"/>
        <v>744.20978625570842</v>
      </c>
      <c r="O214" s="82">
        <f t="shared" si="82"/>
        <v>54.380215004082515</v>
      </c>
      <c r="P214" s="31">
        <f>Taulukko5[[#This Row],[Tasaus 2023, €/asukas]]*Taulukko5[[#This Row],[Asukasluku 31.12.2022]]</f>
        <v>-375022.00820751867</v>
      </c>
      <c r="Q214" s="31">
        <f>Taulukko5[[#This Row],[Tasaus 2024, €/asukas]]*Taulukko5[[#This Row],[Asukasluku 31.12.2022]]</f>
        <v>-356484.73215177376</v>
      </c>
      <c r="R214" s="31">
        <f>Taulukko5[[#This Row],[Tasaus 2025, €/asukas]]*Taulukko5[[#This Row],[Asukasluku 31.12.2022]]</f>
        <v>-336014.75389140227</v>
      </c>
      <c r="S214" s="31">
        <f>Taulukko5[[#This Row],[Tasaus 2026, €/asukas]]*Taulukko5[[#This Row],[Asukasluku 31.12.2022]]</f>
        <v>-315035.55980271858</v>
      </c>
      <c r="T214" s="31">
        <f>Taulukko5[[#This Row],[Tasaus 2027, €/asukas]]*Taulukko5[[#This Row],[Asukasluku 31.12.2022]]</f>
        <v>-292901.98792467726</v>
      </c>
      <c r="U214" s="62">
        <f t="shared" si="95"/>
        <v>4.1539029044853351</v>
      </c>
      <c r="V214" s="31">
        <f t="shared" si="96"/>
        <v>15.491686424818624</v>
      </c>
      <c r="W214" s="31">
        <f t="shared" si="97"/>
        <v>28.011550804250732</v>
      </c>
      <c r="X214" s="31">
        <f t="shared" si="98"/>
        <v>40.84286217347622</v>
      </c>
      <c r="Y214" s="94">
        <f t="shared" si="99"/>
        <v>54.380215004082544</v>
      </c>
      <c r="Z214" s="105">
        <v>19.75</v>
      </c>
      <c r="AA214" s="33">
        <f t="shared" si="101"/>
        <v>7.1099999999999994</v>
      </c>
      <c r="AB214" s="32">
        <f t="shared" si="83"/>
        <v>-12.64</v>
      </c>
      <c r="AC214" s="31">
        <v>149.44416292056235</v>
      </c>
      <c r="AD214" s="15">
        <f t="shared" si="84"/>
        <v>-2.7795685179710625E-2</v>
      </c>
      <c r="AE214" s="15">
        <f t="shared" si="85"/>
        <v>-0.10366203752670683</v>
      </c>
      <c r="AF214" s="15">
        <f t="shared" si="86"/>
        <v>-0.18743823951920013</v>
      </c>
      <c r="AG214" s="15">
        <f t="shared" si="87"/>
        <v>-0.27329847733956936</v>
      </c>
      <c r="AH214" s="106">
        <f t="shared" si="88"/>
        <v>-0.36388316506539348</v>
      </c>
    </row>
    <row r="215" spans="1:34" ht="15.75" x14ac:dyDescent="0.25">
      <c r="A215" s="24">
        <v>631</v>
      </c>
      <c r="B215" s="25" t="s">
        <v>208</v>
      </c>
      <c r="C215" s="24">
        <v>2</v>
      </c>
      <c r="D215" s="24">
        <v>25</v>
      </c>
      <c r="E215" s="30">
        <f>'Tasapainon muutos, pl. tasaus'!D208</f>
        <v>1963</v>
      </c>
      <c r="F215" s="62">
        <v>-221.48374080080663</v>
      </c>
      <c r="G215" s="31">
        <v>-355.78819836931461</v>
      </c>
      <c r="H215" s="59">
        <f t="shared" si="100"/>
        <v>-134.30445756850798</v>
      </c>
      <c r="I215" s="62">
        <f t="shared" si="89"/>
        <v>138.45836047299332</v>
      </c>
      <c r="J215" s="31">
        <f t="shared" si="90"/>
        <v>119.79614399332662</v>
      </c>
      <c r="K215" s="31">
        <f t="shared" si="91"/>
        <v>102.31600837275872</v>
      </c>
      <c r="L215" s="31">
        <f t="shared" si="92"/>
        <v>85.147319741984205</v>
      </c>
      <c r="M215" s="31">
        <f t="shared" si="93"/>
        <v>68.684672572590543</v>
      </c>
      <c r="N215" s="59">
        <f t="shared" si="94"/>
        <v>-287.10352579672406</v>
      </c>
      <c r="O215" s="82">
        <f t="shared" si="82"/>
        <v>-65.619784995917428</v>
      </c>
      <c r="P215" s="31">
        <f>Taulukko5[[#This Row],[Tasaus 2023, €/asukas]]*Taulukko5[[#This Row],[Asukasluku 31.12.2022]]</f>
        <v>271793.76160848589</v>
      </c>
      <c r="Q215" s="31">
        <f>Taulukko5[[#This Row],[Tasaus 2024, €/asukas]]*Taulukko5[[#This Row],[Asukasluku 31.12.2022]]</f>
        <v>235159.83065890017</v>
      </c>
      <c r="R215" s="31">
        <f>Taulukko5[[#This Row],[Tasaus 2025, €/asukas]]*Taulukko5[[#This Row],[Asukasluku 31.12.2022]]</f>
        <v>200846.32443572537</v>
      </c>
      <c r="S215" s="31">
        <f>Taulukko5[[#This Row],[Tasaus 2026, €/asukas]]*Taulukko5[[#This Row],[Asukasluku 31.12.2022]]</f>
        <v>167144.18865351498</v>
      </c>
      <c r="T215" s="31">
        <f>Taulukko5[[#This Row],[Tasaus 2027, €/asukas]]*Taulukko5[[#This Row],[Asukasluku 31.12.2022]]</f>
        <v>134828.01225999524</v>
      </c>
      <c r="U215" s="62">
        <f t="shared" si="95"/>
        <v>4.1539029044853351</v>
      </c>
      <c r="V215" s="31">
        <f t="shared" si="96"/>
        <v>-14.508313575181361</v>
      </c>
      <c r="W215" s="31">
        <f t="shared" si="97"/>
        <v>-31.988449195749268</v>
      </c>
      <c r="X215" s="31">
        <f t="shared" si="98"/>
        <v>-49.15713782652378</v>
      </c>
      <c r="Y215" s="94">
        <f t="shared" si="99"/>
        <v>-65.619784995917442</v>
      </c>
      <c r="Z215" s="105">
        <v>21.75</v>
      </c>
      <c r="AA215" s="33">
        <f t="shared" si="101"/>
        <v>9.11</v>
      </c>
      <c r="AB215" s="32">
        <f t="shared" si="83"/>
        <v>-12.64</v>
      </c>
      <c r="AC215" s="31">
        <v>183.43509634560752</v>
      </c>
      <c r="AD215" s="15">
        <f t="shared" si="84"/>
        <v>-2.2645082578194437E-2</v>
      </c>
      <c r="AE215" s="15">
        <f t="shared" si="85"/>
        <v>7.9092353994496503E-2</v>
      </c>
      <c r="AF215" s="15">
        <f t="shared" si="86"/>
        <v>0.17438565374360135</v>
      </c>
      <c r="AG215" s="15">
        <f t="shared" si="87"/>
        <v>0.26798109416263233</v>
      </c>
      <c r="AH215" s="106">
        <f t="shared" si="88"/>
        <v>0.35772753580527533</v>
      </c>
    </row>
    <row r="216" spans="1:34" ht="15.75" x14ac:dyDescent="0.25">
      <c r="A216" s="24">
        <v>635</v>
      </c>
      <c r="B216" s="25" t="s">
        <v>209</v>
      </c>
      <c r="C216" s="24">
        <v>6</v>
      </c>
      <c r="D216" s="24">
        <v>24</v>
      </c>
      <c r="E216" s="30">
        <f>'Tasapainon muutos, pl. tasaus'!D209</f>
        <v>6347</v>
      </c>
      <c r="F216" s="62">
        <v>47.534081136411913</v>
      </c>
      <c r="G216" s="31">
        <v>74.072592854938847</v>
      </c>
      <c r="H216" s="59">
        <f t="shared" si="100"/>
        <v>26.538511718526934</v>
      </c>
      <c r="I216" s="62">
        <f t="shared" si="89"/>
        <v>-22.384608814041584</v>
      </c>
      <c r="J216" s="31">
        <f t="shared" si="90"/>
        <v>-11.046825293708299</v>
      </c>
      <c r="K216" s="31">
        <f t="shared" si="91"/>
        <v>-1.988449195749274</v>
      </c>
      <c r="L216" s="31">
        <f t="shared" si="92"/>
        <v>-4.1571378265237735</v>
      </c>
      <c r="M216" s="31">
        <f t="shared" si="93"/>
        <v>-5.6197849959174446</v>
      </c>
      <c r="N216" s="59">
        <f t="shared" si="94"/>
        <v>68.452807859021405</v>
      </c>
      <c r="O216" s="82">
        <f t="shared" si="82"/>
        <v>20.918726722609492</v>
      </c>
      <c r="P216" s="31">
        <f>Taulukko5[[#This Row],[Tasaus 2023, €/asukas]]*Taulukko5[[#This Row],[Asukasluku 31.12.2022]]</f>
        <v>-142075.11214272195</v>
      </c>
      <c r="Q216" s="31">
        <f>Taulukko5[[#This Row],[Tasaus 2024, €/asukas]]*Taulukko5[[#This Row],[Asukasluku 31.12.2022]]</f>
        <v>-70114.200139166569</v>
      </c>
      <c r="R216" s="31">
        <f>Taulukko5[[#This Row],[Tasaus 2025, €/asukas]]*Taulukko5[[#This Row],[Asukasluku 31.12.2022]]</f>
        <v>-12620.687045420642</v>
      </c>
      <c r="S216" s="31">
        <f>Taulukko5[[#This Row],[Tasaus 2026, €/asukas]]*Taulukko5[[#This Row],[Asukasluku 31.12.2022]]</f>
        <v>-26385.35378494639</v>
      </c>
      <c r="T216" s="31">
        <f>Taulukko5[[#This Row],[Tasaus 2027, €/asukas]]*Taulukko5[[#This Row],[Asukasluku 31.12.2022]]</f>
        <v>-35668.77536908802</v>
      </c>
      <c r="U216" s="62">
        <f t="shared" si="95"/>
        <v>4.1539029044853493</v>
      </c>
      <c r="V216" s="31">
        <f t="shared" si="96"/>
        <v>15.491686424818635</v>
      </c>
      <c r="W216" s="31">
        <f t="shared" si="97"/>
        <v>24.550062522777658</v>
      </c>
      <c r="X216" s="31">
        <f t="shared" si="98"/>
        <v>22.381373892003161</v>
      </c>
      <c r="Y216" s="94">
        <f t="shared" si="99"/>
        <v>20.918726722609488</v>
      </c>
      <c r="Z216" s="105">
        <v>21.5</v>
      </c>
      <c r="AA216" s="33">
        <f t="shared" si="101"/>
        <v>8.86</v>
      </c>
      <c r="AB216" s="32">
        <f t="shared" si="83"/>
        <v>-12.64</v>
      </c>
      <c r="AC216" s="31">
        <v>167.195816959166</v>
      </c>
      <c r="AD216" s="15">
        <f t="shared" si="84"/>
        <v>-2.4844538458159222E-2</v>
      </c>
      <c r="AE216" s="15">
        <f t="shared" si="85"/>
        <v>-9.2655945026436565E-2</v>
      </c>
      <c r="AF216" s="15">
        <f t="shared" si="86"/>
        <v>-0.14683419100594775</v>
      </c>
      <c r="AG216" s="15">
        <f t="shared" si="87"/>
        <v>-0.13386324071414618</v>
      </c>
      <c r="AH216" s="106">
        <f t="shared" si="88"/>
        <v>-0.12511513208322933</v>
      </c>
    </row>
    <row r="217" spans="1:34" ht="15.75" x14ac:dyDescent="0.25">
      <c r="A217" s="24">
        <v>636</v>
      </c>
      <c r="B217" s="25" t="s">
        <v>210</v>
      </c>
      <c r="C217" s="24">
        <v>2</v>
      </c>
      <c r="D217" s="24">
        <v>24</v>
      </c>
      <c r="E217" s="30">
        <f>'Tasapainon muutos, pl. tasaus'!D210</f>
        <v>8154</v>
      </c>
      <c r="F217" s="62">
        <v>-37.117369560351669</v>
      </c>
      <c r="G217" s="31">
        <v>-75.740093495244949</v>
      </c>
      <c r="H217" s="59">
        <f t="shared" si="100"/>
        <v>-38.62272393489328</v>
      </c>
      <c r="I217" s="62">
        <f t="shared" si="89"/>
        <v>42.776626839378629</v>
      </c>
      <c r="J217" s="31">
        <f t="shared" si="90"/>
        <v>24.114410359711915</v>
      </c>
      <c r="K217" s="31">
        <f t="shared" si="91"/>
        <v>6.634274739144006</v>
      </c>
      <c r="L217" s="31">
        <f t="shared" si="92"/>
        <v>-4.1571378265237735</v>
      </c>
      <c r="M217" s="31">
        <f t="shared" si="93"/>
        <v>-5.6197849959174446</v>
      </c>
      <c r="N217" s="59">
        <f t="shared" si="94"/>
        <v>-81.359878491162391</v>
      </c>
      <c r="O217" s="82">
        <f t="shared" si="82"/>
        <v>-44.242508930810722</v>
      </c>
      <c r="P217" s="31">
        <f>Taulukko5[[#This Row],[Tasaus 2023, €/asukas]]*Taulukko5[[#This Row],[Asukasluku 31.12.2022]]</f>
        <v>348800.61524829332</v>
      </c>
      <c r="Q217" s="31">
        <f>Taulukko5[[#This Row],[Tasaus 2024, €/asukas]]*Taulukko5[[#This Row],[Asukasluku 31.12.2022]]</f>
        <v>196628.90207309095</v>
      </c>
      <c r="R217" s="31">
        <f>Taulukko5[[#This Row],[Tasaus 2025, €/asukas]]*Taulukko5[[#This Row],[Asukasluku 31.12.2022]]</f>
        <v>54095.876222980223</v>
      </c>
      <c r="S217" s="31">
        <f>Taulukko5[[#This Row],[Tasaus 2026, €/asukas]]*Taulukko5[[#This Row],[Asukasluku 31.12.2022]]</f>
        <v>-33897.30183747485</v>
      </c>
      <c r="T217" s="31">
        <f>Taulukko5[[#This Row],[Tasaus 2027, €/asukas]]*Taulukko5[[#This Row],[Asukasluku 31.12.2022]]</f>
        <v>-45823.72685671084</v>
      </c>
      <c r="U217" s="62">
        <f t="shared" si="95"/>
        <v>4.1539029044853493</v>
      </c>
      <c r="V217" s="31">
        <f t="shared" si="96"/>
        <v>-14.508313575181365</v>
      </c>
      <c r="W217" s="31">
        <f t="shared" si="97"/>
        <v>-31.988449195749276</v>
      </c>
      <c r="X217" s="31">
        <f t="shared" si="98"/>
        <v>-42.779861761417052</v>
      </c>
      <c r="Y217" s="94">
        <f t="shared" si="99"/>
        <v>-44.242508930810722</v>
      </c>
      <c r="Z217" s="105">
        <v>21.25</v>
      </c>
      <c r="AA217" s="33">
        <f t="shared" si="101"/>
        <v>8.61</v>
      </c>
      <c r="AB217" s="32">
        <f t="shared" si="83"/>
        <v>-12.64</v>
      </c>
      <c r="AC217" s="31">
        <v>157.46133934008864</v>
      </c>
      <c r="AD217" s="15">
        <f t="shared" si="84"/>
        <v>-2.6380462162294033E-2</v>
      </c>
      <c r="AE217" s="15">
        <f t="shared" si="85"/>
        <v>9.2138893495920124E-2</v>
      </c>
      <c r="AF217" s="15">
        <f t="shared" si="86"/>
        <v>0.20315113112724059</v>
      </c>
      <c r="AG217" s="15">
        <f t="shared" si="87"/>
        <v>0.27168485890381078</v>
      </c>
      <c r="AH217" s="106">
        <f t="shared" si="88"/>
        <v>0.28097378770070491</v>
      </c>
    </row>
    <row r="218" spans="1:34" ht="15.75" x14ac:dyDescent="0.25">
      <c r="A218" s="24">
        <v>638</v>
      </c>
      <c r="B218" s="25" t="s">
        <v>211</v>
      </c>
      <c r="C218" s="24">
        <v>34</v>
      </c>
      <c r="D218" s="24">
        <v>21</v>
      </c>
      <c r="E218" s="30">
        <f>'Tasapainon muutos, pl. tasaus'!D211</f>
        <v>51232</v>
      </c>
      <c r="F218" s="62">
        <v>642.76034849172083</v>
      </c>
      <c r="G218" s="31">
        <v>522.85265600023911</v>
      </c>
      <c r="H218" s="59">
        <f t="shared" si="100"/>
        <v>-119.90769249148173</v>
      </c>
      <c r="I218" s="62">
        <f t="shared" si="89"/>
        <v>124.06159539596707</v>
      </c>
      <c r="J218" s="31">
        <f t="shared" si="90"/>
        <v>105.39937891630036</v>
      </c>
      <c r="K218" s="31">
        <f t="shared" si="91"/>
        <v>87.919243295732457</v>
      </c>
      <c r="L218" s="31">
        <f t="shared" si="92"/>
        <v>70.750554664957946</v>
      </c>
      <c r="M218" s="31">
        <f t="shared" si="93"/>
        <v>54.287907495564284</v>
      </c>
      <c r="N218" s="59">
        <f t="shared" si="94"/>
        <v>577.14056349580335</v>
      </c>
      <c r="O218" s="82">
        <f t="shared" si="82"/>
        <v>-65.619784995917485</v>
      </c>
      <c r="P218" s="31">
        <f>Taulukko5[[#This Row],[Tasaus 2023, €/asukas]]*Taulukko5[[#This Row],[Asukasluku 31.12.2022]]</f>
        <v>6355923.6553261848</v>
      </c>
      <c r="Q218" s="31">
        <f>Taulukko5[[#This Row],[Tasaus 2024, €/asukas]]*Taulukko5[[#This Row],[Asukasluku 31.12.2022]]</f>
        <v>5399820.9806399001</v>
      </c>
      <c r="R218" s="31">
        <f>Taulukko5[[#This Row],[Tasaus 2025, €/asukas]]*Taulukko5[[#This Row],[Asukasluku 31.12.2022]]</f>
        <v>4504278.6725269649</v>
      </c>
      <c r="S218" s="31">
        <f>Taulukko5[[#This Row],[Tasaus 2026, €/asukas]]*Taulukko5[[#This Row],[Asukasluku 31.12.2022]]</f>
        <v>3624692.4165951256</v>
      </c>
      <c r="T218" s="31">
        <f>Taulukko5[[#This Row],[Tasaus 2027, €/asukas]]*Taulukko5[[#This Row],[Asukasluku 31.12.2022]]</f>
        <v>2781278.0768127493</v>
      </c>
      <c r="U218" s="62">
        <f t="shared" si="95"/>
        <v>4.1539029044853493</v>
      </c>
      <c r="V218" s="31">
        <f t="shared" si="96"/>
        <v>-14.508313575181361</v>
      </c>
      <c r="W218" s="31">
        <f t="shared" si="97"/>
        <v>-31.988449195749268</v>
      </c>
      <c r="X218" s="31">
        <f t="shared" si="98"/>
        <v>-49.15713782652378</v>
      </c>
      <c r="Y218" s="94">
        <f t="shared" si="99"/>
        <v>-65.619784995917442</v>
      </c>
      <c r="Z218" s="105">
        <v>19.75</v>
      </c>
      <c r="AA218" s="33">
        <f t="shared" si="101"/>
        <v>7.1099999999999994</v>
      </c>
      <c r="AB218" s="32">
        <f t="shared" si="83"/>
        <v>-12.64</v>
      </c>
      <c r="AC218" s="31">
        <v>222.01575290493938</v>
      </c>
      <c r="AD218" s="15">
        <f t="shared" si="84"/>
        <v>-1.8709946704835528E-2</v>
      </c>
      <c r="AE218" s="15">
        <f t="shared" si="85"/>
        <v>6.534812681239513E-2</v>
      </c>
      <c r="AF218" s="15">
        <f t="shared" si="86"/>
        <v>0.14408188958305937</v>
      </c>
      <c r="AG218" s="15">
        <f t="shared" si="87"/>
        <v>0.221412837527666</v>
      </c>
      <c r="AH218" s="106">
        <f t="shared" si="88"/>
        <v>0.29556364418886033</v>
      </c>
    </row>
    <row r="219" spans="1:34" ht="15.75" x14ac:dyDescent="0.25">
      <c r="A219" s="24">
        <v>678</v>
      </c>
      <c r="B219" s="25" t="s">
        <v>212</v>
      </c>
      <c r="C219" s="24">
        <v>17</v>
      </c>
      <c r="D219" s="24">
        <v>22</v>
      </c>
      <c r="E219" s="30">
        <f>'Tasapainon muutos, pl. tasaus'!D212</f>
        <v>24073</v>
      </c>
      <c r="F219" s="62">
        <v>-303.83094322937444</v>
      </c>
      <c r="G219" s="31">
        <v>-340.76540589535301</v>
      </c>
      <c r="H219" s="59">
        <f t="shared" si="100"/>
        <v>-36.934462665978572</v>
      </c>
      <c r="I219" s="62">
        <f t="shared" si="89"/>
        <v>41.088365570463921</v>
      </c>
      <c r="J219" s="31">
        <f t="shared" si="90"/>
        <v>22.426149090797207</v>
      </c>
      <c r="K219" s="31">
        <f t="shared" si="91"/>
        <v>4.9460134702292979</v>
      </c>
      <c r="L219" s="31">
        <f t="shared" si="92"/>
        <v>-4.1571378265237735</v>
      </c>
      <c r="M219" s="31">
        <f t="shared" si="93"/>
        <v>-5.6197849959174446</v>
      </c>
      <c r="N219" s="59">
        <f t="shared" si="94"/>
        <v>-346.38519089127044</v>
      </c>
      <c r="O219" s="82">
        <f t="shared" si="82"/>
        <v>-42.554247661895999</v>
      </c>
      <c r="P219" s="31">
        <f>Taulukko5[[#This Row],[Tasaus 2023, €/asukas]]*Taulukko5[[#This Row],[Asukasluku 31.12.2022]]</f>
        <v>989120.22437777801</v>
      </c>
      <c r="Q219" s="31">
        <f>Taulukko5[[#This Row],[Tasaus 2024, €/asukas]]*Taulukko5[[#This Row],[Asukasluku 31.12.2022]]</f>
        <v>539864.68706276116</v>
      </c>
      <c r="R219" s="31">
        <f>Taulukko5[[#This Row],[Tasaus 2025, €/asukas]]*Taulukko5[[#This Row],[Asukasluku 31.12.2022]]</f>
        <v>119065.38226882988</v>
      </c>
      <c r="S219" s="31">
        <f>Taulukko5[[#This Row],[Tasaus 2026, €/asukas]]*Taulukko5[[#This Row],[Asukasluku 31.12.2022]]</f>
        <v>-100074.7788979068</v>
      </c>
      <c r="T219" s="31">
        <f>Taulukko5[[#This Row],[Tasaus 2027, €/asukas]]*Taulukko5[[#This Row],[Asukasluku 31.12.2022]]</f>
        <v>-135285.08420672064</v>
      </c>
      <c r="U219" s="62">
        <f t="shared" si="95"/>
        <v>4.1539029044853493</v>
      </c>
      <c r="V219" s="31">
        <f t="shared" si="96"/>
        <v>-14.508313575181365</v>
      </c>
      <c r="W219" s="31">
        <f t="shared" si="97"/>
        <v>-31.988449195749276</v>
      </c>
      <c r="X219" s="31">
        <f t="shared" si="98"/>
        <v>-41.091600492502344</v>
      </c>
      <c r="Y219" s="94">
        <f t="shared" si="99"/>
        <v>-42.554247661896014</v>
      </c>
      <c r="Z219" s="105">
        <v>21.25</v>
      </c>
      <c r="AA219" s="33">
        <f t="shared" si="101"/>
        <v>8.61</v>
      </c>
      <c r="AB219" s="32">
        <f t="shared" si="83"/>
        <v>-12.64</v>
      </c>
      <c r="AC219" s="31">
        <v>183.04934981040049</v>
      </c>
      <c r="AD219" s="15">
        <f t="shared" si="84"/>
        <v>-2.2692803382191162E-2</v>
      </c>
      <c r="AE219" s="15">
        <f t="shared" si="85"/>
        <v>7.9259028181246416E-2</v>
      </c>
      <c r="AF219" s="15">
        <f t="shared" si="86"/>
        <v>0.17475314295780012</v>
      </c>
      <c r="AG219" s="15">
        <f t="shared" si="87"/>
        <v>0.2244837282135356</v>
      </c>
      <c r="AH219" s="106">
        <f t="shared" si="88"/>
        <v>0.23247418090243427</v>
      </c>
    </row>
    <row r="220" spans="1:34" ht="15.75" x14ac:dyDescent="0.25">
      <c r="A220" s="24">
        <v>680</v>
      </c>
      <c r="B220" s="25" t="s">
        <v>213</v>
      </c>
      <c r="C220" s="24">
        <v>2</v>
      </c>
      <c r="D220" s="24">
        <v>22</v>
      </c>
      <c r="E220" s="30">
        <f>'Tasapainon muutos, pl. tasaus'!D213</f>
        <v>24942</v>
      </c>
      <c r="F220" s="62">
        <v>199.64827571509858</v>
      </c>
      <c r="G220" s="31">
        <v>156.48834128755124</v>
      </c>
      <c r="H220" s="59">
        <f t="shared" si="100"/>
        <v>-43.159934427547341</v>
      </c>
      <c r="I220" s="62">
        <f t="shared" si="89"/>
        <v>47.313837332032691</v>
      </c>
      <c r="J220" s="31">
        <f t="shared" si="90"/>
        <v>28.651620852365976</v>
      </c>
      <c r="K220" s="31">
        <f t="shared" si="91"/>
        <v>11.171485231798068</v>
      </c>
      <c r="L220" s="31">
        <f t="shared" si="92"/>
        <v>-4.1571378265237735</v>
      </c>
      <c r="M220" s="31">
        <f t="shared" si="93"/>
        <v>-5.6197849959174446</v>
      </c>
      <c r="N220" s="59">
        <f t="shared" si="94"/>
        <v>150.86855629163378</v>
      </c>
      <c r="O220" s="82">
        <f t="shared" si="82"/>
        <v>-48.779719423464798</v>
      </c>
      <c r="P220" s="31">
        <f>Taulukko5[[#This Row],[Tasaus 2023, €/asukas]]*Taulukko5[[#This Row],[Asukasluku 31.12.2022]]</f>
        <v>1180101.7307355595</v>
      </c>
      <c r="Q220" s="31">
        <f>Taulukko5[[#This Row],[Tasaus 2024, €/asukas]]*Taulukko5[[#This Row],[Asukasluku 31.12.2022]]</f>
        <v>714628.72729971213</v>
      </c>
      <c r="R220" s="31">
        <f>Taulukko5[[#This Row],[Tasaus 2025, €/asukas]]*Taulukko5[[#This Row],[Asukasluku 31.12.2022]]</f>
        <v>278639.18465150741</v>
      </c>
      <c r="S220" s="31">
        <f>Taulukko5[[#This Row],[Tasaus 2026, €/asukas]]*Taulukko5[[#This Row],[Asukasluku 31.12.2022]]</f>
        <v>-103687.33166915596</v>
      </c>
      <c r="T220" s="31">
        <f>Taulukko5[[#This Row],[Tasaus 2027, €/asukas]]*Taulukko5[[#This Row],[Asukasluku 31.12.2022]]</f>
        <v>-140168.67736817291</v>
      </c>
      <c r="U220" s="62">
        <f t="shared" si="95"/>
        <v>4.1539029044853493</v>
      </c>
      <c r="V220" s="31">
        <f t="shared" si="96"/>
        <v>-14.508313575181365</v>
      </c>
      <c r="W220" s="31">
        <f t="shared" si="97"/>
        <v>-31.988449195749276</v>
      </c>
      <c r="X220" s="31">
        <f t="shared" si="98"/>
        <v>-47.317072254071114</v>
      </c>
      <c r="Y220" s="94">
        <f t="shared" si="99"/>
        <v>-48.779719423464783</v>
      </c>
      <c r="Z220" s="105">
        <v>20.25</v>
      </c>
      <c r="AA220" s="33">
        <f t="shared" si="101"/>
        <v>7.6099999999999994</v>
      </c>
      <c r="AB220" s="32">
        <f t="shared" si="83"/>
        <v>-12.64</v>
      </c>
      <c r="AC220" s="31">
        <v>205.10498741042412</v>
      </c>
      <c r="AD220" s="15">
        <f t="shared" si="84"/>
        <v>-2.0252568974216147E-2</v>
      </c>
      <c r="AE220" s="15">
        <f t="shared" si="85"/>
        <v>7.0736035034338729E-2</v>
      </c>
      <c r="AF220" s="15">
        <f t="shared" si="86"/>
        <v>0.15596134252815111</v>
      </c>
      <c r="AG220" s="15">
        <f t="shared" si="87"/>
        <v>0.23069683897733587</v>
      </c>
      <c r="AH220" s="106">
        <f t="shared" si="88"/>
        <v>0.2378280510841719</v>
      </c>
    </row>
    <row r="221" spans="1:34" ht="15.75" x14ac:dyDescent="0.25">
      <c r="A221" s="24">
        <v>681</v>
      </c>
      <c r="B221" s="25" t="s">
        <v>214</v>
      </c>
      <c r="C221" s="24">
        <v>10</v>
      </c>
      <c r="D221" s="24">
        <v>25</v>
      </c>
      <c r="E221" s="30">
        <f>'Tasapainon muutos, pl. tasaus'!D214</f>
        <v>3308</v>
      </c>
      <c r="F221" s="62">
        <v>269.59667550820291</v>
      </c>
      <c r="G221" s="31">
        <v>168.48449128924642</v>
      </c>
      <c r="H221" s="59">
        <f t="shared" si="100"/>
        <v>-101.11218421895649</v>
      </c>
      <c r="I221" s="62">
        <f t="shared" si="89"/>
        <v>105.26608712344184</v>
      </c>
      <c r="J221" s="31">
        <f t="shared" si="90"/>
        <v>86.603870643775124</v>
      </c>
      <c r="K221" s="31">
        <f t="shared" si="91"/>
        <v>69.123735023207217</v>
      </c>
      <c r="L221" s="31">
        <f t="shared" si="92"/>
        <v>51.955046392432713</v>
      </c>
      <c r="M221" s="31">
        <f t="shared" si="93"/>
        <v>35.492399223039044</v>
      </c>
      <c r="N221" s="59">
        <f t="shared" si="94"/>
        <v>203.97689051228548</v>
      </c>
      <c r="O221" s="82">
        <f t="shared" si="82"/>
        <v>-65.619784995917428</v>
      </c>
      <c r="P221" s="31">
        <f>Taulukko5[[#This Row],[Tasaus 2023, €/asukas]]*Taulukko5[[#This Row],[Asukasluku 31.12.2022]]</f>
        <v>348220.21620434558</v>
      </c>
      <c r="Q221" s="31">
        <f>Taulukko5[[#This Row],[Tasaus 2024, €/asukas]]*Taulukko5[[#This Row],[Asukasluku 31.12.2022]]</f>
        <v>286485.60408960812</v>
      </c>
      <c r="R221" s="31">
        <f>Taulukko5[[#This Row],[Tasaus 2025, €/asukas]]*Taulukko5[[#This Row],[Asukasluku 31.12.2022]]</f>
        <v>228661.31545676949</v>
      </c>
      <c r="S221" s="31">
        <f>Taulukko5[[#This Row],[Tasaus 2026, €/asukas]]*Taulukko5[[#This Row],[Asukasluku 31.12.2022]]</f>
        <v>171867.29346616741</v>
      </c>
      <c r="T221" s="31">
        <f>Taulukko5[[#This Row],[Tasaus 2027, €/asukas]]*Taulukko5[[#This Row],[Asukasluku 31.12.2022]]</f>
        <v>117408.85662981316</v>
      </c>
      <c r="U221" s="62">
        <f t="shared" si="95"/>
        <v>4.1539029044853493</v>
      </c>
      <c r="V221" s="31">
        <f t="shared" si="96"/>
        <v>-14.508313575181361</v>
      </c>
      <c r="W221" s="31">
        <f t="shared" si="97"/>
        <v>-31.988449195749268</v>
      </c>
      <c r="X221" s="31">
        <f t="shared" si="98"/>
        <v>-49.157137826523773</v>
      </c>
      <c r="Y221" s="94">
        <f t="shared" si="99"/>
        <v>-65.619784995917442</v>
      </c>
      <c r="Z221" s="105">
        <v>21.999999999999996</v>
      </c>
      <c r="AA221" s="33">
        <f t="shared" si="101"/>
        <v>9.3599999999999959</v>
      </c>
      <c r="AB221" s="32">
        <f t="shared" si="83"/>
        <v>-12.64</v>
      </c>
      <c r="AC221" s="31">
        <v>144.38978122479486</v>
      </c>
      <c r="AD221" s="15">
        <f t="shared" si="84"/>
        <v>-2.8768676489773874E-2</v>
      </c>
      <c r="AE221" s="15">
        <f t="shared" si="85"/>
        <v>0.10048019639695921</v>
      </c>
      <c r="AF221" s="15">
        <f t="shared" si="86"/>
        <v>0.22154233439794255</v>
      </c>
      <c r="AG221" s="15">
        <f t="shared" si="87"/>
        <v>0.34044748464569613</v>
      </c>
      <c r="AH221" s="106">
        <f t="shared" si="88"/>
        <v>0.4544628050495938</v>
      </c>
    </row>
    <row r="222" spans="1:34" ht="15.75" x14ac:dyDescent="0.25">
      <c r="A222" s="24">
        <v>683</v>
      </c>
      <c r="B222" s="25" t="s">
        <v>215</v>
      </c>
      <c r="C222" s="24">
        <v>19</v>
      </c>
      <c r="D222" s="24">
        <v>25</v>
      </c>
      <c r="E222" s="30">
        <f>'Tasapainon muutos, pl. tasaus'!D215</f>
        <v>3618</v>
      </c>
      <c r="F222" s="62">
        <v>175.97499894853445</v>
      </c>
      <c r="G222" s="31">
        <v>122.02335776452999</v>
      </c>
      <c r="H222" s="59">
        <f t="shared" si="100"/>
        <v>-53.951641184004458</v>
      </c>
      <c r="I222" s="62">
        <f t="shared" si="89"/>
        <v>58.105544088489808</v>
      </c>
      <c r="J222" s="31">
        <f t="shared" si="90"/>
        <v>39.44332760882309</v>
      </c>
      <c r="K222" s="31">
        <f t="shared" si="91"/>
        <v>21.963191988255183</v>
      </c>
      <c r="L222" s="31">
        <f t="shared" si="92"/>
        <v>4.7945033574806848</v>
      </c>
      <c r="M222" s="31">
        <f t="shared" si="93"/>
        <v>-5.6197849959174446</v>
      </c>
      <c r="N222" s="59">
        <f t="shared" si="94"/>
        <v>116.40357276861255</v>
      </c>
      <c r="O222" s="82">
        <f t="shared" si="82"/>
        <v>-59.5714261799219</v>
      </c>
      <c r="P222" s="31">
        <f>Taulukko5[[#This Row],[Tasaus 2023, €/asukas]]*Taulukko5[[#This Row],[Asukasluku 31.12.2022]]</f>
        <v>210225.85851215612</v>
      </c>
      <c r="Q222" s="31">
        <f>Taulukko5[[#This Row],[Tasaus 2024, €/asukas]]*Taulukko5[[#This Row],[Asukasluku 31.12.2022]]</f>
        <v>142705.95928872193</v>
      </c>
      <c r="R222" s="31">
        <f>Taulukko5[[#This Row],[Tasaus 2025, €/asukas]]*Taulukko5[[#This Row],[Asukasluku 31.12.2022]]</f>
        <v>79462.828613507256</v>
      </c>
      <c r="S222" s="31">
        <f>Taulukko5[[#This Row],[Tasaus 2026, €/asukas]]*Taulukko5[[#This Row],[Asukasluku 31.12.2022]]</f>
        <v>17346.513147365116</v>
      </c>
      <c r="T222" s="31">
        <f>Taulukko5[[#This Row],[Tasaus 2027, €/asukas]]*Taulukko5[[#This Row],[Asukasluku 31.12.2022]]</f>
        <v>-20332.382115229313</v>
      </c>
      <c r="U222" s="62">
        <f t="shared" si="95"/>
        <v>4.1539029044853493</v>
      </c>
      <c r="V222" s="31">
        <f t="shared" si="96"/>
        <v>-14.508313575181369</v>
      </c>
      <c r="W222" s="31">
        <f t="shared" si="97"/>
        <v>-31.988449195749276</v>
      </c>
      <c r="X222" s="31">
        <f t="shared" si="98"/>
        <v>-49.157137826523773</v>
      </c>
      <c r="Y222" s="94">
        <f t="shared" si="99"/>
        <v>-59.5714261799219</v>
      </c>
      <c r="Z222" s="105">
        <v>19.75</v>
      </c>
      <c r="AA222" s="33">
        <f t="shared" si="101"/>
        <v>7.1099999999999994</v>
      </c>
      <c r="AB222" s="32">
        <f t="shared" si="83"/>
        <v>-12.64</v>
      </c>
      <c r="AC222" s="31">
        <v>127.49723788784183</v>
      </c>
      <c r="AD222" s="15">
        <f t="shared" si="84"/>
        <v>-3.2580336431597835E-2</v>
      </c>
      <c r="AE222" s="15">
        <f t="shared" si="85"/>
        <v>0.11379315987962187</v>
      </c>
      <c r="AF222" s="15">
        <f t="shared" si="86"/>
        <v>0.2508952329139022</v>
      </c>
      <c r="AG222" s="15">
        <f t="shared" si="87"/>
        <v>0.38555453154025865</v>
      </c>
      <c r="AH222" s="106">
        <f t="shared" si="88"/>
        <v>0.46723699404630509</v>
      </c>
    </row>
    <row r="223" spans="1:34" ht="15.75" x14ac:dyDescent="0.25">
      <c r="A223" s="24">
        <v>684</v>
      </c>
      <c r="B223" s="25" t="s">
        <v>216</v>
      </c>
      <c r="C223" s="24">
        <v>4</v>
      </c>
      <c r="D223" s="24">
        <v>22</v>
      </c>
      <c r="E223" s="30">
        <f>'Tasapainon muutos, pl. tasaus'!D216</f>
        <v>38667</v>
      </c>
      <c r="F223" s="62">
        <v>-54.025451968115895</v>
      </c>
      <c r="G223" s="31">
        <v>-89.423182344796658</v>
      </c>
      <c r="H223" s="59">
        <f t="shared" si="100"/>
        <v>-35.397730376680762</v>
      </c>
      <c r="I223" s="62">
        <f t="shared" si="89"/>
        <v>39.551633281166112</v>
      </c>
      <c r="J223" s="31">
        <f t="shared" si="90"/>
        <v>20.889416801499397</v>
      </c>
      <c r="K223" s="31">
        <f t="shared" si="91"/>
        <v>3.4092811809314885</v>
      </c>
      <c r="L223" s="31">
        <f t="shared" si="92"/>
        <v>-4.1571378265237735</v>
      </c>
      <c r="M223" s="31">
        <f t="shared" si="93"/>
        <v>-5.6197849959174446</v>
      </c>
      <c r="N223" s="59">
        <f t="shared" si="94"/>
        <v>-95.0429673407141</v>
      </c>
      <c r="O223" s="82">
        <f t="shared" si="82"/>
        <v>-41.017515372598204</v>
      </c>
      <c r="P223" s="31">
        <f>Taulukko5[[#This Row],[Tasaus 2023, €/asukas]]*Taulukko5[[#This Row],[Asukasluku 31.12.2022]]</f>
        <v>1529343.0040828499</v>
      </c>
      <c r="Q223" s="31">
        <f>Taulukko5[[#This Row],[Tasaus 2024, €/asukas]]*Taulukko5[[#This Row],[Asukasluku 31.12.2022]]</f>
        <v>807731.07946357725</v>
      </c>
      <c r="R223" s="31">
        <f>Taulukko5[[#This Row],[Tasaus 2025, €/asukas]]*Taulukko5[[#This Row],[Asukasluku 31.12.2022]]</f>
        <v>131826.67542307786</v>
      </c>
      <c r="S223" s="31">
        <f>Taulukko5[[#This Row],[Tasaus 2026, €/asukas]]*Taulukko5[[#This Row],[Asukasluku 31.12.2022]]</f>
        <v>-160744.04833819476</v>
      </c>
      <c r="T223" s="31">
        <f>Taulukko5[[#This Row],[Tasaus 2027, €/asukas]]*Taulukko5[[#This Row],[Asukasluku 31.12.2022]]</f>
        <v>-217300.22643713982</v>
      </c>
      <c r="U223" s="62">
        <f t="shared" si="95"/>
        <v>4.1539029044853493</v>
      </c>
      <c r="V223" s="31">
        <f t="shared" si="96"/>
        <v>-14.508313575181365</v>
      </c>
      <c r="W223" s="31">
        <f t="shared" si="97"/>
        <v>-31.988449195749276</v>
      </c>
      <c r="X223" s="31">
        <f t="shared" si="98"/>
        <v>-39.554868203204535</v>
      </c>
      <c r="Y223" s="94">
        <f t="shared" si="99"/>
        <v>-41.017515372598204</v>
      </c>
      <c r="Z223" s="105">
        <v>20.5</v>
      </c>
      <c r="AA223" s="33">
        <f t="shared" si="101"/>
        <v>7.8599999999999994</v>
      </c>
      <c r="AB223" s="32">
        <f t="shared" si="83"/>
        <v>-12.64</v>
      </c>
      <c r="AC223" s="31">
        <v>209.69621921285849</v>
      </c>
      <c r="AD223" s="15">
        <f t="shared" si="84"/>
        <v>-1.9809145439426374E-2</v>
      </c>
      <c r="AE223" s="15">
        <f t="shared" si="85"/>
        <v>6.9187292120199181E-2</v>
      </c>
      <c r="AF223" s="15">
        <f t="shared" si="86"/>
        <v>0.15254661870311753</v>
      </c>
      <c r="AG223" s="15">
        <f t="shared" si="87"/>
        <v>0.18862938183474434</v>
      </c>
      <c r="AH223" s="106">
        <f t="shared" si="88"/>
        <v>0.19560445832817869</v>
      </c>
    </row>
    <row r="224" spans="1:34" ht="15.75" x14ac:dyDescent="0.25">
      <c r="A224" s="24">
        <v>686</v>
      </c>
      <c r="B224" s="25" t="s">
        <v>217</v>
      </c>
      <c r="C224" s="24">
        <v>11</v>
      </c>
      <c r="D224" s="24">
        <v>25</v>
      </c>
      <c r="E224" s="30">
        <f>'Tasapainon muutos, pl. tasaus'!D217</f>
        <v>2964</v>
      </c>
      <c r="F224" s="62">
        <v>227.47714618264413</v>
      </c>
      <c r="G224" s="31">
        <v>318.59026127552181</v>
      </c>
      <c r="H224" s="59">
        <f t="shared" si="100"/>
        <v>91.113115092877678</v>
      </c>
      <c r="I224" s="62">
        <f t="shared" si="89"/>
        <v>-86.959212188392328</v>
      </c>
      <c r="J224" s="31">
        <f t="shared" si="90"/>
        <v>-75.621428668059039</v>
      </c>
      <c r="K224" s="31">
        <f t="shared" si="91"/>
        <v>-63.101564288626953</v>
      </c>
      <c r="L224" s="31">
        <f t="shared" si="92"/>
        <v>-50.27025291940145</v>
      </c>
      <c r="M224" s="31">
        <f t="shared" si="93"/>
        <v>-36.73290008879512</v>
      </c>
      <c r="N224" s="59">
        <f t="shared" si="94"/>
        <v>281.85736118672668</v>
      </c>
      <c r="O224" s="82">
        <f t="shared" si="82"/>
        <v>54.380215004082544</v>
      </c>
      <c r="P224" s="31">
        <f>Taulukko5[[#This Row],[Tasaus 2023, €/asukas]]*Taulukko5[[#This Row],[Asukasluku 31.12.2022]]</f>
        <v>-257747.10492639485</v>
      </c>
      <c r="Q224" s="31">
        <f>Taulukko5[[#This Row],[Tasaus 2024, €/asukas]]*Taulukko5[[#This Row],[Asukasluku 31.12.2022]]</f>
        <v>-224141.91457212699</v>
      </c>
      <c r="R224" s="31">
        <f>Taulukko5[[#This Row],[Tasaus 2025, €/asukas]]*Taulukko5[[#This Row],[Asukasluku 31.12.2022]]</f>
        <v>-187033.03655149028</v>
      </c>
      <c r="S224" s="31">
        <f>Taulukko5[[#This Row],[Tasaus 2026, €/asukas]]*Taulukko5[[#This Row],[Asukasluku 31.12.2022]]</f>
        <v>-149001.02965310588</v>
      </c>
      <c r="T224" s="31">
        <f>Taulukko5[[#This Row],[Tasaus 2027, €/asukas]]*Taulukko5[[#This Row],[Asukasluku 31.12.2022]]</f>
        <v>-108876.31586318873</v>
      </c>
      <c r="U224" s="62">
        <f t="shared" si="95"/>
        <v>4.1539029044853493</v>
      </c>
      <c r="V224" s="31">
        <f t="shared" si="96"/>
        <v>15.491686424818639</v>
      </c>
      <c r="W224" s="31">
        <f t="shared" si="97"/>
        <v>28.011550804250724</v>
      </c>
      <c r="X224" s="31">
        <f t="shared" si="98"/>
        <v>40.842862173476227</v>
      </c>
      <c r="Y224" s="94">
        <f t="shared" si="99"/>
        <v>54.380215004082558</v>
      </c>
      <c r="Z224" s="105">
        <v>22.499999999999996</v>
      </c>
      <c r="AA224" s="33">
        <f t="shared" si="101"/>
        <v>9.8599999999999959</v>
      </c>
      <c r="AB224" s="32">
        <f t="shared" si="83"/>
        <v>-12.64</v>
      </c>
      <c r="AC224" s="31">
        <v>146.83555286063316</v>
      </c>
      <c r="AD224" s="15">
        <f t="shared" si="84"/>
        <v>-2.8289490001293938E-2</v>
      </c>
      <c r="AE224" s="15">
        <f t="shared" si="85"/>
        <v>-0.10550364760448955</v>
      </c>
      <c r="AF224" s="15">
        <f t="shared" si="86"/>
        <v>-0.19076817745112101</v>
      </c>
      <c r="AG224" s="15">
        <f t="shared" si="87"/>
        <v>-0.27815376710735473</v>
      </c>
      <c r="AH224" s="106">
        <f t="shared" si="88"/>
        <v>-0.3703477389818306</v>
      </c>
    </row>
    <row r="225" spans="1:34" ht="15.75" x14ac:dyDescent="0.25">
      <c r="A225" s="24">
        <v>687</v>
      </c>
      <c r="B225" s="25" t="s">
        <v>218</v>
      </c>
      <c r="C225" s="24">
        <v>11</v>
      </c>
      <c r="D225" s="24">
        <v>26</v>
      </c>
      <c r="E225" s="30">
        <f>'Tasapainon muutos, pl. tasaus'!D218</f>
        <v>1477</v>
      </c>
      <c r="F225" s="62">
        <v>534.00507483441447</v>
      </c>
      <c r="G225" s="31">
        <v>608.86702178338112</v>
      </c>
      <c r="H225" s="59">
        <f t="shared" si="100"/>
        <v>74.861946948966647</v>
      </c>
      <c r="I225" s="62">
        <f t="shared" si="89"/>
        <v>-70.708044044481298</v>
      </c>
      <c r="J225" s="31">
        <f t="shared" si="90"/>
        <v>-59.370260524148016</v>
      </c>
      <c r="K225" s="31">
        <f t="shared" si="91"/>
        <v>-46.850396144715923</v>
      </c>
      <c r="L225" s="31">
        <f t="shared" si="92"/>
        <v>-34.01908477549042</v>
      </c>
      <c r="M225" s="31">
        <f t="shared" si="93"/>
        <v>-20.481731944884093</v>
      </c>
      <c r="N225" s="59">
        <f t="shared" si="94"/>
        <v>588.38528983849699</v>
      </c>
      <c r="O225" s="82">
        <f t="shared" si="82"/>
        <v>54.380215004082515</v>
      </c>
      <c r="P225" s="31">
        <f>Taulukko5[[#This Row],[Tasaus 2023, €/asukas]]*Taulukko5[[#This Row],[Asukasluku 31.12.2022]]</f>
        <v>-104435.78105369888</v>
      </c>
      <c r="Q225" s="31">
        <f>Taulukko5[[#This Row],[Tasaus 2024, €/asukas]]*Taulukko5[[#This Row],[Asukasluku 31.12.2022]]</f>
        <v>-87689.874794166622</v>
      </c>
      <c r="R225" s="31">
        <f>Taulukko5[[#This Row],[Tasaus 2025, €/asukas]]*Taulukko5[[#This Row],[Asukasluku 31.12.2022]]</f>
        <v>-69198.035105745425</v>
      </c>
      <c r="S225" s="31">
        <f>Taulukko5[[#This Row],[Tasaus 2026, €/asukas]]*Taulukko5[[#This Row],[Asukasluku 31.12.2022]]</f>
        <v>-50246.188213399349</v>
      </c>
      <c r="T225" s="31">
        <f>Taulukko5[[#This Row],[Tasaus 2027, €/asukas]]*Taulukko5[[#This Row],[Asukasluku 31.12.2022]]</f>
        <v>-30251.518082593804</v>
      </c>
      <c r="U225" s="62">
        <f t="shared" si="95"/>
        <v>4.1539029044853493</v>
      </c>
      <c r="V225" s="31">
        <f t="shared" si="96"/>
        <v>15.491686424818631</v>
      </c>
      <c r="W225" s="31">
        <f t="shared" si="97"/>
        <v>28.011550804250724</v>
      </c>
      <c r="X225" s="31">
        <f t="shared" si="98"/>
        <v>40.842862173476227</v>
      </c>
      <c r="Y225" s="94">
        <f t="shared" si="99"/>
        <v>54.380215004082558</v>
      </c>
      <c r="Z225" s="105">
        <v>22</v>
      </c>
      <c r="AA225" s="33">
        <f t="shared" si="101"/>
        <v>9.36</v>
      </c>
      <c r="AB225" s="32">
        <f t="shared" si="83"/>
        <v>-12.64</v>
      </c>
      <c r="AC225" s="31">
        <v>124.49170739323193</v>
      </c>
      <c r="AD225" s="15">
        <f t="shared" si="84"/>
        <v>-3.3366904442594048E-2</v>
      </c>
      <c r="AE225" s="15">
        <f t="shared" si="85"/>
        <v>-0.12443950484095334</v>
      </c>
      <c r="AF225" s="15">
        <f t="shared" si="86"/>
        <v>-0.22500736306692817</v>
      </c>
      <c r="AG225" s="15">
        <f t="shared" si="87"/>
        <v>-0.32807697017493614</v>
      </c>
      <c r="AH225" s="106">
        <f t="shared" si="88"/>
        <v>-0.43681797079312107</v>
      </c>
    </row>
    <row r="226" spans="1:34" ht="15.75" x14ac:dyDescent="0.25">
      <c r="A226" s="24">
        <v>689</v>
      </c>
      <c r="B226" s="25" t="s">
        <v>219</v>
      </c>
      <c r="C226" s="24">
        <v>9</v>
      </c>
      <c r="D226" s="24">
        <v>25</v>
      </c>
      <c r="E226" s="30">
        <f>'Tasapainon muutos, pl. tasaus'!D219</f>
        <v>3093</v>
      </c>
      <c r="F226" s="62">
        <v>236.95164273751644</v>
      </c>
      <c r="G226" s="31">
        <v>-76.343483205679945</v>
      </c>
      <c r="H226" s="59">
        <f t="shared" si="100"/>
        <v>-313.29512594319635</v>
      </c>
      <c r="I226" s="62">
        <f t="shared" si="89"/>
        <v>317.44902884768169</v>
      </c>
      <c r="J226" s="31">
        <f t="shared" si="90"/>
        <v>298.78681236801498</v>
      </c>
      <c r="K226" s="31">
        <f t="shared" si="91"/>
        <v>281.30667674744706</v>
      </c>
      <c r="L226" s="31">
        <f t="shared" si="92"/>
        <v>264.1379881166726</v>
      </c>
      <c r="M226" s="31">
        <f t="shared" si="93"/>
        <v>247.6753409472789</v>
      </c>
      <c r="N226" s="59">
        <f t="shared" si="94"/>
        <v>171.33185774159895</v>
      </c>
      <c r="O226" s="82">
        <f t="shared" si="82"/>
        <v>-65.619784995917485</v>
      </c>
      <c r="P226" s="31">
        <f>Taulukko5[[#This Row],[Tasaus 2023, €/asukas]]*Taulukko5[[#This Row],[Asukasluku 31.12.2022]]</f>
        <v>981869.8462258795</v>
      </c>
      <c r="Q226" s="31">
        <f>Taulukko5[[#This Row],[Tasaus 2024, €/asukas]]*Taulukko5[[#This Row],[Asukasluku 31.12.2022]]</f>
        <v>924147.61065427028</v>
      </c>
      <c r="R226" s="31">
        <f>Taulukko5[[#This Row],[Tasaus 2025, €/asukas]]*Taulukko5[[#This Row],[Asukasluku 31.12.2022]]</f>
        <v>870081.55117985373</v>
      </c>
      <c r="S226" s="31">
        <f>Taulukko5[[#This Row],[Tasaus 2026, €/asukas]]*Taulukko5[[#This Row],[Asukasluku 31.12.2022]]</f>
        <v>816978.79724486836</v>
      </c>
      <c r="T226" s="31">
        <f>Taulukko5[[#This Row],[Tasaus 2027, €/asukas]]*Taulukko5[[#This Row],[Asukasluku 31.12.2022]]</f>
        <v>766059.82954993367</v>
      </c>
      <c r="U226" s="62">
        <f t="shared" si="95"/>
        <v>4.1539029044853351</v>
      </c>
      <c r="V226" s="31">
        <f t="shared" si="96"/>
        <v>-14.508313575181376</v>
      </c>
      <c r="W226" s="31">
        <f t="shared" si="97"/>
        <v>-31.988449195749297</v>
      </c>
      <c r="X226" s="31">
        <f t="shared" si="98"/>
        <v>-49.157137826523751</v>
      </c>
      <c r="Y226" s="94">
        <f t="shared" si="99"/>
        <v>-65.619784995917456</v>
      </c>
      <c r="Z226" s="105">
        <v>21</v>
      </c>
      <c r="AA226" s="33">
        <f t="shared" si="101"/>
        <v>8.36</v>
      </c>
      <c r="AB226" s="32">
        <f t="shared" si="83"/>
        <v>-12.64</v>
      </c>
      <c r="AC226" s="31">
        <v>167.35272578296124</v>
      </c>
      <c r="AD226" s="15">
        <f t="shared" si="84"/>
        <v>-2.4821244380999849E-2</v>
      </c>
      <c r="AE226" s="15">
        <f t="shared" si="85"/>
        <v>8.6693022221801877E-2</v>
      </c>
      <c r="AF226" s="15">
        <f t="shared" si="86"/>
        <v>0.1911438791695268</v>
      </c>
      <c r="AG226" s="15">
        <f t="shared" si="87"/>
        <v>0.2937337148023233</v>
      </c>
      <c r="AH226" s="106">
        <f t="shared" si="88"/>
        <v>0.39210466808302463</v>
      </c>
    </row>
    <row r="227" spans="1:34" ht="15.75" x14ac:dyDescent="0.25">
      <c r="A227" s="24">
        <v>691</v>
      </c>
      <c r="B227" s="25" t="s">
        <v>220</v>
      </c>
      <c r="C227" s="24">
        <v>17</v>
      </c>
      <c r="D227" s="24">
        <v>25</v>
      </c>
      <c r="E227" s="30">
        <f>'Tasapainon muutos, pl. tasaus'!D220</f>
        <v>2636</v>
      </c>
      <c r="F227" s="62">
        <v>262.08252972982859</v>
      </c>
      <c r="G227" s="31">
        <v>245.37645276269291</v>
      </c>
      <c r="H227" s="59">
        <f t="shared" si="100"/>
        <v>-16.706076967135687</v>
      </c>
      <c r="I227" s="62">
        <f t="shared" si="89"/>
        <v>20.859979871621036</v>
      </c>
      <c r="J227" s="31">
        <f t="shared" si="90"/>
        <v>2.1977633919543216</v>
      </c>
      <c r="K227" s="31">
        <f t="shared" si="91"/>
        <v>-1.988449195749274</v>
      </c>
      <c r="L227" s="31">
        <f t="shared" si="92"/>
        <v>-4.1571378265237735</v>
      </c>
      <c r="M227" s="31">
        <f t="shared" si="93"/>
        <v>-5.6197849959174446</v>
      </c>
      <c r="N227" s="59">
        <f t="shared" si="94"/>
        <v>239.75666776677545</v>
      </c>
      <c r="O227" s="82">
        <f t="shared" si="82"/>
        <v>-22.325861963053143</v>
      </c>
      <c r="P227" s="31">
        <f>Taulukko5[[#This Row],[Tasaus 2023, €/asukas]]*Taulukko5[[#This Row],[Asukasluku 31.12.2022]]</f>
        <v>54986.90694159305</v>
      </c>
      <c r="Q227" s="31">
        <f>Taulukko5[[#This Row],[Tasaus 2024, €/asukas]]*Taulukko5[[#This Row],[Asukasluku 31.12.2022]]</f>
        <v>5793.3043011915915</v>
      </c>
      <c r="R227" s="31">
        <f>Taulukko5[[#This Row],[Tasaus 2025, €/asukas]]*Taulukko5[[#This Row],[Asukasluku 31.12.2022]]</f>
        <v>-5241.5520799950864</v>
      </c>
      <c r="S227" s="31">
        <f>Taulukko5[[#This Row],[Tasaus 2026, €/asukas]]*Taulukko5[[#This Row],[Asukasluku 31.12.2022]]</f>
        <v>-10958.215310716667</v>
      </c>
      <c r="T227" s="31">
        <f>Taulukko5[[#This Row],[Tasaus 2027, €/asukas]]*Taulukko5[[#This Row],[Asukasluku 31.12.2022]]</f>
        <v>-14813.753249238383</v>
      </c>
      <c r="U227" s="62">
        <f t="shared" si="95"/>
        <v>4.1539029044853493</v>
      </c>
      <c r="V227" s="31">
        <f t="shared" si="96"/>
        <v>-14.508313575181365</v>
      </c>
      <c r="W227" s="31">
        <f t="shared" si="97"/>
        <v>-18.694526162884962</v>
      </c>
      <c r="X227" s="31">
        <f t="shared" si="98"/>
        <v>-20.863214793659459</v>
      </c>
      <c r="Y227" s="94">
        <f t="shared" si="99"/>
        <v>-22.325861963053132</v>
      </c>
      <c r="Z227" s="105">
        <v>22.5</v>
      </c>
      <c r="AA227" s="33">
        <f t="shared" si="101"/>
        <v>9.86</v>
      </c>
      <c r="AB227" s="32">
        <f t="shared" si="83"/>
        <v>-12.64</v>
      </c>
      <c r="AC227" s="31">
        <v>140.26359576980548</v>
      </c>
      <c r="AD227" s="15">
        <f t="shared" si="84"/>
        <v>-2.9614975159360339E-2</v>
      </c>
      <c r="AE227" s="15">
        <f t="shared" si="85"/>
        <v>0.10343605905406689</v>
      </c>
      <c r="AF227" s="15">
        <f t="shared" si="86"/>
        <v>0.13328138395628761</v>
      </c>
      <c r="AG227" s="15">
        <f t="shared" si="87"/>
        <v>0.1487429056638421</v>
      </c>
      <c r="AH227" s="106">
        <f t="shared" si="88"/>
        <v>0.15917075161607411</v>
      </c>
    </row>
    <row r="228" spans="1:34" ht="15.75" x14ac:dyDescent="0.25">
      <c r="A228" s="24">
        <v>694</v>
      </c>
      <c r="B228" s="25" t="s">
        <v>221</v>
      </c>
      <c r="C228" s="24">
        <v>5</v>
      </c>
      <c r="D228" s="24">
        <v>22</v>
      </c>
      <c r="E228" s="30">
        <f>'Tasapainon muutos, pl. tasaus'!D221</f>
        <v>28349</v>
      </c>
      <c r="F228" s="62">
        <v>231.0319623120912</v>
      </c>
      <c r="G228" s="31">
        <v>214.5930176296817</v>
      </c>
      <c r="H228" s="59">
        <f t="shared" si="100"/>
        <v>-16.438944682409499</v>
      </c>
      <c r="I228" s="62">
        <f t="shared" si="89"/>
        <v>20.592847586894848</v>
      </c>
      <c r="J228" s="31">
        <f t="shared" si="90"/>
        <v>1.9306311072281339</v>
      </c>
      <c r="K228" s="31">
        <f t="shared" si="91"/>
        <v>-1.988449195749274</v>
      </c>
      <c r="L228" s="31">
        <f t="shared" si="92"/>
        <v>-4.1571378265237735</v>
      </c>
      <c r="M228" s="31">
        <f t="shared" si="93"/>
        <v>-5.6197849959174446</v>
      </c>
      <c r="N228" s="59">
        <f t="shared" si="94"/>
        <v>208.97323263376424</v>
      </c>
      <c r="O228" s="82">
        <f t="shared" si="82"/>
        <v>-22.058729678326955</v>
      </c>
      <c r="P228" s="31">
        <f>Taulukko5[[#This Row],[Tasaus 2023, €/asukas]]*Taulukko5[[#This Row],[Asukasluku 31.12.2022]]</f>
        <v>583786.6362408821</v>
      </c>
      <c r="Q228" s="31">
        <f>Taulukko5[[#This Row],[Tasaus 2024, €/asukas]]*Taulukko5[[#This Row],[Asukasluku 31.12.2022]]</f>
        <v>54731.46125881037</v>
      </c>
      <c r="R228" s="31">
        <f>Taulukko5[[#This Row],[Tasaus 2025, €/asukas]]*Taulukko5[[#This Row],[Asukasluku 31.12.2022]]</f>
        <v>-56370.546250296167</v>
      </c>
      <c r="S228" s="31">
        <f>Taulukko5[[#This Row],[Tasaus 2026, €/asukas]]*Taulukko5[[#This Row],[Asukasluku 31.12.2022]]</f>
        <v>-117850.70024412246</v>
      </c>
      <c r="T228" s="31">
        <f>Taulukko5[[#This Row],[Tasaus 2027, €/asukas]]*Taulukko5[[#This Row],[Asukasluku 31.12.2022]]</f>
        <v>-159315.28484926364</v>
      </c>
      <c r="U228" s="62">
        <f t="shared" si="95"/>
        <v>4.1539029044853493</v>
      </c>
      <c r="V228" s="31">
        <f t="shared" si="96"/>
        <v>-14.508313575181365</v>
      </c>
      <c r="W228" s="31">
        <f t="shared" si="97"/>
        <v>-18.427393878158774</v>
      </c>
      <c r="X228" s="31">
        <f t="shared" si="98"/>
        <v>-20.596082508933272</v>
      </c>
      <c r="Y228" s="94">
        <f t="shared" si="99"/>
        <v>-22.058729678326944</v>
      </c>
      <c r="Z228" s="105">
        <v>20.5</v>
      </c>
      <c r="AA228" s="33">
        <f t="shared" si="101"/>
        <v>7.8599999999999994</v>
      </c>
      <c r="AB228" s="32">
        <f t="shared" si="83"/>
        <v>-12.64</v>
      </c>
      <c r="AC228" s="31">
        <v>199.73812870200271</v>
      </c>
      <c r="AD228" s="15">
        <f t="shared" si="84"/>
        <v>-2.0796744875299811E-2</v>
      </c>
      <c r="AE228" s="15">
        <f t="shared" si="85"/>
        <v>7.2636675177962129E-2</v>
      </c>
      <c r="AF228" s="15">
        <f t="shared" si="86"/>
        <v>9.2257767697680487E-2</v>
      </c>
      <c r="AG228" s="15">
        <f t="shared" si="87"/>
        <v>0.10311542739874864</v>
      </c>
      <c r="AH228" s="106">
        <f t="shared" si="88"/>
        <v>0.11043825143289113</v>
      </c>
    </row>
    <row r="229" spans="1:34" ht="15.75" x14ac:dyDescent="0.25">
      <c r="A229" s="24">
        <v>697</v>
      </c>
      <c r="B229" s="25" t="s">
        <v>222</v>
      </c>
      <c r="C229" s="24">
        <v>18</v>
      </c>
      <c r="D229" s="24">
        <v>26</v>
      </c>
      <c r="E229" s="30">
        <f>'Tasapainon muutos, pl. tasaus'!D222</f>
        <v>1174</v>
      </c>
      <c r="F229" s="62">
        <v>-15.885934055238657</v>
      </c>
      <c r="G229" s="31">
        <v>52.624807499674368</v>
      </c>
      <c r="H229" s="59">
        <f t="shared" si="100"/>
        <v>68.510741554913025</v>
      </c>
      <c r="I229" s="62">
        <f t="shared" si="89"/>
        <v>-64.356838650427676</v>
      </c>
      <c r="J229" s="31">
        <f t="shared" si="90"/>
        <v>-53.019055130094394</v>
      </c>
      <c r="K229" s="31">
        <f t="shared" si="91"/>
        <v>-40.499190750662301</v>
      </c>
      <c r="L229" s="31">
        <f t="shared" si="92"/>
        <v>-27.667879381436798</v>
      </c>
      <c r="M229" s="31">
        <f t="shared" si="93"/>
        <v>-14.130526550830471</v>
      </c>
      <c r="N229" s="59">
        <f t="shared" si="94"/>
        <v>38.494280948843894</v>
      </c>
      <c r="O229" s="82">
        <f t="shared" si="82"/>
        <v>54.380215004082551</v>
      </c>
      <c r="P229" s="31">
        <f>Taulukko5[[#This Row],[Tasaus 2023, €/asukas]]*Taulukko5[[#This Row],[Asukasluku 31.12.2022]]</f>
        <v>-75554.928575602098</v>
      </c>
      <c r="Q229" s="31">
        <f>Taulukko5[[#This Row],[Tasaus 2024, €/asukas]]*Taulukko5[[#This Row],[Asukasluku 31.12.2022]]</f>
        <v>-62244.370722730819</v>
      </c>
      <c r="R229" s="31">
        <f>Taulukko5[[#This Row],[Tasaus 2025, €/asukas]]*Taulukko5[[#This Row],[Asukasluku 31.12.2022]]</f>
        <v>-47546.049941277539</v>
      </c>
      <c r="S229" s="31">
        <f>Taulukko5[[#This Row],[Tasaus 2026, €/asukas]]*Taulukko5[[#This Row],[Asukasluku 31.12.2022]]</f>
        <v>-32482.0903938068</v>
      </c>
      <c r="T229" s="31">
        <f>Taulukko5[[#This Row],[Tasaus 2027, €/asukas]]*Taulukko5[[#This Row],[Asukasluku 31.12.2022]]</f>
        <v>-16589.238170674973</v>
      </c>
      <c r="U229" s="62">
        <f t="shared" si="95"/>
        <v>4.1539029044853493</v>
      </c>
      <c r="V229" s="31">
        <f t="shared" si="96"/>
        <v>15.491686424818631</v>
      </c>
      <c r="W229" s="31">
        <f t="shared" si="97"/>
        <v>28.011550804250724</v>
      </c>
      <c r="X229" s="31">
        <f t="shared" si="98"/>
        <v>40.842862173476227</v>
      </c>
      <c r="Y229" s="94">
        <f t="shared" si="99"/>
        <v>54.380215004082558</v>
      </c>
      <c r="Z229" s="105">
        <v>22</v>
      </c>
      <c r="AA229" s="33">
        <f t="shared" si="101"/>
        <v>9.36</v>
      </c>
      <c r="AB229" s="32">
        <f t="shared" si="83"/>
        <v>-12.64</v>
      </c>
      <c r="AC229" s="31">
        <v>153.20189834688779</v>
      </c>
      <c r="AD229" s="15">
        <f t="shared" si="84"/>
        <v>-2.7113912747215859E-2</v>
      </c>
      <c r="AE229" s="15">
        <f t="shared" si="85"/>
        <v>-0.10111941556847776</v>
      </c>
      <c r="AF229" s="15">
        <f t="shared" si="86"/>
        <v>-0.18284075528114865</v>
      </c>
      <c r="AG229" s="15">
        <f t="shared" si="87"/>
        <v>-0.26659501360092597</v>
      </c>
      <c r="AH229" s="106">
        <f t="shared" si="88"/>
        <v>-0.35495784054158402</v>
      </c>
    </row>
    <row r="230" spans="1:34" ht="15.75" x14ac:dyDescent="0.25">
      <c r="A230" s="24">
        <v>698</v>
      </c>
      <c r="B230" s="25" t="s">
        <v>223</v>
      </c>
      <c r="C230" s="24">
        <v>19</v>
      </c>
      <c r="D230" s="24">
        <v>21</v>
      </c>
      <c r="E230" s="30">
        <f>'Tasapainon muutos, pl. tasaus'!D223</f>
        <v>64535</v>
      </c>
      <c r="F230" s="62">
        <v>15.521606079233674</v>
      </c>
      <c r="G230" s="31">
        <v>202.61794401776359</v>
      </c>
      <c r="H230" s="59">
        <f t="shared" si="100"/>
        <v>187.09633793852993</v>
      </c>
      <c r="I230" s="62">
        <f t="shared" si="89"/>
        <v>-182.94243503404459</v>
      </c>
      <c r="J230" s="31">
        <f t="shared" si="90"/>
        <v>-171.6046515137113</v>
      </c>
      <c r="K230" s="31">
        <f t="shared" si="91"/>
        <v>-159.0847871342792</v>
      </c>
      <c r="L230" s="31">
        <f t="shared" si="92"/>
        <v>-146.25347576505371</v>
      </c>
      <c r="M230" s="31">
        <f t="shared" si="93"/>
        <v>-132.71612293444738</v>
      </c>
      <c r="N230" s="59">
        <f t="shared" si="94"/>
        <v>69.901821083316207</v>
      </c>
      <c r="O230" s="82">
        <f t="shared" si="82"/>
        <v>54.38021500408253</v>
      </c>
      <c r="P230" s="31">
        <f>Taulukko5[[#This Row],[Tasaus 2023, €/asukas]]*Taulukko5[[#This Row],[Asukasluku 31.12.2022]]</f>
        <v>-11806190.044922069</v>
      </c>
      <c r="Q230" s="31">
        <f>Taulukko5[[#This Row],[Tasaus 2024, €/asukas]]*Taulukko5[[#This Row],[Asukasluku 31.12.2022]]</f>
        <v>-11074506.185437359</v>
      </c>
      <c r="R230" s="31">
        <f>Taulukko5[[#This Row],[Tasaus 2025, €/asukas]]*Taulukko5[[#This Row],[Asukasluku 31.12.2022]]</f>
        <v>-10266536.737710709</v>
      </c>
      <c r="S230" s="31">
        <f>Taulukko5[[#This Row],[Tasaus 2026, €/asukas]]*Taulukko5[[#This Row],[Asukasluku 31.12.2022]]</f>
        <v>-9438468.0584977418</v>
      </c>
      <c r="T230" s="31">
        <f>Taulukko5[[#This Row],[Tasaus 2027, €/asukas]]*Taulukko5[[#This Row],[Asukasluku 31.12.2022]]</f>
        <v>-8564834.9935745616</v>
      </c>
      <c r="U230" s="62">
        <f t="shared" si="95"/>
        <v>4.1539029044853351</v>
      </c>
      <c r="V230" s="31">
        <f t="shared" si="96"/>
        <v>15.491686424818624</v>
      </c>
      <c r="W230" s="31">
        <f t="shared" si="97"/>
        <v>28.011550804250732</v>
      </c>
      <c r="X230" s="31">
        <f t="shared" si="98"/>
        <v>40.84286217347622</v>
      </c>
      <c r="Y230" s="94">
        <f t="shared" si="99"/>
        <v>54.380215004082544</v>
      </c>
      <c r="Z230" s="105">
        <v>21.5</v>
      </c>
      <c r="AA230" s="33">
        <f t="shared" si="101"/>
        <v>8.86</v>
      </c>
      <c r="AB230" s="32">
        <f t="shared" si="83"/>
        <v>-12.64</v>
      </c>
      <c r="AC230" s="31">
        <v>182.85586544814214</v>
      </c>
      <c r="AD230" s="15">
        <f t="shared" si="84"/>
        <v>-2.2716815204724076E-2</v>
      </c>
      <c r="AE230" s="15">
        <f t="shared" si="85"/>
        <v>-8.4720751980537704E-2</v>
      </c>
      <c r="AF230" s="15">
        <f t="shared" si="86"/>
        <v>-0.15318923861479739</v>
      </c>
      <c r="AG230" s="15">
        <f t="shared" si="87"/>
        <v>-0.22336096287301893</v>
      </c>
      <c r="AH230" s="106">
        <f t="shared" si="88"/>
        <v>-0.29739387834679415</v>
      </c>
    </row>
    <row r="231" spans="1:34" ht="15.75" x14ac:dyDescent="0.25">
      <c r="A231" s="24">
        <v>700</v>
      </c>
      <c r="B231" s="25" t="s">
        <v>224</v>
      </c>
      <c r="C231" s="24">
        <v>9</v>
      </c>
      <c r="D231" s="24">
        <v>24</v>
      </c>
      <c r="E231" s="30">
        <f>'Tasapainon muutos, pl. tasaus'!D224</f>
        <v>4842</v>
      </c>
      <c r="F231" s="62">
        <v>-146.93073346530144</v>
      </c>
      <c r="G231" s="31">
        <v>-257.61830251131175</v>
      </c>
      <c r="H231" s="59">
        <f t="shared" si="100"/>
        <v>-110.68756904601031</v>
      </c>
      <c r="I231" s="62">
        <f t="shared" si="89"/>
        <v>114.84147195049566</v>
      </c>
      <c r="J231" s="31">
        <f t="shared" si="90"/>
        <v>96.179255470828949</v>
      </c>
      <c r="K231" s="31">
        <f t="shared" si="91"/>
        <v>78.699119850261042</v>
      </c>
      <c r="L231" s="31">
        <f t="shared" si="92"/>
        <v>61.530431219486537</v>
      </c>
      <c r="M231" s="31">
        <f t="shared" si="93"/>
        <v>45.067784050092868</v>
      </c>
      <c r="N231" s="59">
        <f t="shared" si="94"/>
        <v>-212.55051846121887</v>
      </c>
      <c r="O231" s="82">
        <f t="shared" si="82"/>
        <v>-65.619784995917428</v>
      </c>
      <c r="P231" s="31">
        <f>Taulukko5[[#This Row],[Tasaus 2023, €/asukas]]*Taulukko5[[#This Row],[Asukasluku 31.12.2022]]</f>
        <v>556062.40718430001</v>
      </c>
      <c r="Q231" s="31">
        <f>Taulukko5[[#This Row],[Tasaus 2024, €/asukas]]*Taulukko5[[#This Row],[Asukasluku 31.12.2022]]</f>
        <v>465699.95498975378</v>
      </c>
      <c r="R231" s="31">
        <f>Taulukko5[[#This Row],[Tasaus 2025, €/asukas]]*Taulukko5[[#This Row],[Asukasluku 31.12.2022]]</f>
        <v>381061.13831496396</v>
      </c>
      <c r="S231" s="31">
        <f>Taulukko5[[#This Row],[Tasaus 2026, €/asukas]]*Taulukko5[[#This Row],[Asukasluku 31.12.2022]]</f>
        <v>297930.3479647538</v>
      </c>
      <c r="T231" s="31">
        <f>Taulukko5[[#This Row],[Tasaus 2027, €/asukas]]*Taulukko5[[#This Row],[Asukasluku 31.12.2022]]</f>
        <v>218218.21037054967</v>
      </c>
      <c r="U231" s="62">
        <f t="shared" si="95"/>
        <v>4.1539029044853493</v>
      </c>
      <c r="V231" s="31">
        <f t="shared" si="96"/>
        <v>-14.508313575181361</v>
      </c>
      <c r="W231" s="31">
        <f t="shared" si="97"/>
        <v>-31.988449195749268</v>
      </c>
      <c r="X231" s="31">
        <f t="shared" si="98"/>
        <v>-49.157137826523773</v>
      </c>
      <c r="Y231" s="94">
        <f t="shared" si="99"/>
        <v>-65.619784995917442</v>
      </c>
      <c r="Z231" s="105">
        <v>20.5</v>
      </c>
      <c r="AA231" s="33">
        <f t="shared" si="101"/>
        <v>7.8599999999999994</v>
      </c>
      <c r="AB231" s="32">
        <f t="shared" si="83"/>
        <v>-12.64</v>
      </c>
      <c r="AC231" s="31">
        <v>186.08498629032584</v>
      </c>
      <c r="AD231" s="15">
        <f t="shared" si="84"/>
        <v>-2.232261176624168E-2</v>
      </c>
      <c r="AE231" s="15">
        <f t="shared" si="85"/>
        <v>7.7966061982807144E-2</v>
      </c>
      <c r="AF231" s="15">
        <f t="shared" si="86"/>
        <v>0.17190236479283486</v>
      </c>
      <c r="AG231" s="15">
        <f t="shared" si="87"/>
        <v>0.26416498615224043</v>
      </c>
      <c r="AH231" s="106">
        <f t="shared" si="88"/>
        <v>0.35263341929981845</v>
      </c>
    </row>
    <row r="232" spans="1:34" ht="15.75" x14ac:dyDescent="0.25">
      <c r="A232" s="24">
        <v>702</v>
      </c>
      <c r="B232" s="25" t="s">
        <v>225</v>
      </c>
      <c r="C232" s="24">
        <v>6</v>
      </c>
      <c r="D232" s="24">
        <v>25</v>
      </c>
      <c r="E232" s="30">
        <f>'Tasapainon muutos, pl. tasaus'!D225</f>
        <v>4114</v>
      </c>
      <c r="F232" s="62">
        <v>-159.82348949621817</v>
      </c>
      <c r="G232" s="31">
        <v>-214.1764475664601</v>
      </c>
      <c r="H232" s="59">
        <f t="shared" si="100"/>
        <v>-54.352958070241925</v>
      </c>
      <c r="I232" s="62">
        <f t="shared" si="89"/>
        <v>58.506860974727275</v>
      </c>
      <c r="J232" s="31">
        <f t="shared" si="90"/>
        <v>39.844644495060557</v>
      </c>
      <c r="K232" s="31">
        <f t="shared" si="91"/>
        <v>22.36450887449265</v>
      </c>
      <c r="L232" s="31">
        <f t="shared" si="92"/>
        <v>5.1958202437181518</v>
      </c>
      <c r="M232" s="31">
        <f t="shared" si="93"/>
        <v>-5.6197849959174446</v>
      </c>
      <c r="N232" s="59">
        <f t="shared" si="94"/>
        <v>-219.79623256237755</v>
      </c>
      <c r="O232" s="82">
        <f t="shared" si="82"/>
        <v>-59.972743066159381</v>
      </c>
      <c r="P232" s="31">
        <f>Taulukko5[[#This Row],[Tasaus 2023, €/asukas]]*Taulukko5[[#This Row],[Asukasluku 31.12.2022]]</f>
        <v>240697.226050028</v>
      </c>
      <c r="Q232" s="31">
        <f>Taulukko5[[#This Row],[Tasaus 2024, €/asukas]]*Taulukko5[[#This Row],[Asukasluku 31.12.2022]]</f>
        <v>163920.86745267914</v>
      </c>
      <c r="R232" s="31">
        <f>Taulukko5[[#This Row],[Tasaus 2025, €/asukas]]*Taulukko5[[#This Row],[Asukasluku 31.12.2022]]</f>
        <v>92007.589509662765</v>
      </c>
      <c r="S232" s="31">
        <f>Taulukko5[[#This Row],[Tasaus 2026, €/asukas]]*Taulukko5[[#This Row],[Asukasluku 31.12.2022]]</f>
        <v>21375.604482656476</v>
      </c>
      <c r="T232" s="31">
        <f>Taulukko5[[#This Row],[Tasaus 2027, €/asukas]]*Taulukko5[[#This Row],[Asukasluku 31.12.2022]]</f>
        <v>-23119.795473204365</v>
      </c>
      <c r="U232" s="62">
        <f t="shared" si="95"/>
        <v>4.1539029044853493</v>
      </c>
      <c r="V232" s="31">
        <f t="shared" si="96"/>
        <v>-14.508313575181369</v>
      </c>
      <c r="W232" s="31">
        <f t="shared" si="97"/>
        <v>-31.988449195749276</v>
      </c>
      <c r="X232" s="31">
        <f t="shared" si="98"/>
        <v>-49.157137826523773</v>
      </c>
      <c r="Y232" s="94">
        <f t="shared" si="99"/>
        <v>-59.972743066159367</v>
      </c>
      <c r="Z232" s="105">
        <v>22</v>
      </c>
      <c r="AA232" s="33">
        <f t="shared" si="101"/>
        <v>9.36</v>
      </c>
      <c r="AB232" s="32">
        <f t="shared" si="83"/>
        <v>-12.64</v>
      </c>
      <c r="AC232" s="31">
        <v>152.42289164555967</v>
      </c>
      <c r="AD232" s="15">
        <f t="shared" si="84"/>
        <v>-2.7252487206086667E-2</v>
      </c>
      <c r="AE232" s="15">
        <f t="shared" si="85"/>
        <v>9.5184610517156654E-2</v>
      </c>
      <c r="AF232" s="15">
        <f t="shared" si="86"/>
        <v>0.20986643705811855</v>
      </c>
      <c r="AG232" s="15">
        <f t="shared" si="87"/>
        <v>0.32250495510105226</v>
      </c>
      <c r="AH232" s="106">
        <f t="shared" si="88"/>
        <v>0.39346283500262191</v>
      </c>
    </row>
    <row r="233" spans="1:34" ht="15.75" x14ac:dyDescent="0.25">
      <c r="A233" s="24">
        <v>704</v>
      </c>
      <c r="B233" s="25" t="s">
        <v>226</v>
      </c>
      <c r="C233" s="24">
        <v>2</v>
      </c>
      <c r="D233" s="24">
        <v>24</v>
      </c>
      <c r="E233" s="30">
        <f>'Tasapainon muutos, pl. tasaus'!D226</f>
        <v>6428</v>
      </c>
      <c r="F233" s="62">
        <v>54.219866862459142</v>
      </c>
      <c r="G233" s="31">
        <v>11.5842937151545</v>
      </c>
      <c r="H233" s="59">
        <f t="shared" si="100"/>
        <v>-42.63557314730464</v>
      </c>
      <c r="I233" s="62">
        <f t="shared" si="89"/>
        <v>46.78947605178999</v>
      </c>
      <c r="J233" s="31">
        <f t="shared" si="90"/>
        <v>28.127259572123275</v>
      </c>
      <c r="K233" s="31">
        <f t="shared" si="91"/>
        <v>10.647123951555367</v>
      </c>
      <c r="L233" s="31">
        <f t="shared" si="92"/>
        <v>-4.1571378265237735</v>
      </c>
      <c r="M233" s="31">
        <f t="shared" si="93"/>
        <v>-5.6197849959174446</v>
      </c>
      <c r="N233" s="59">
        <f t="shared" si="94"/>
        <v>5.9645087192370552</v>
      </c>
      <c r="O233" s="82">
        <f t="shared" si="82"/>
        <v>-48.255358143222089</v>
      </c>
      <c r="P233" s="31">
        <f>Taulukko5[[#This Row],[Tasaus 2023, €/asukas]]*Taulukko5[[#This Row],[Asukasluku 31.12.2022]]</f>
        <v>300762.75206090603</v>
      </c>
      <c r="Q233" s="31">
        <f>Taulukko5[[#This Row],[Tasaus 2024, €/asukas]]*Taulukko5[[#This Row],[Asukasluku 31.12.2022]]</f>
        <v>180802.0245296084</v>
      </c>
      <c r="R233" s="31">
        <f>Taulukko5[[#This Row],[Tasaus 2025, €/asukas]]*Taulukko5[[#This Row],[Asukasluku 31.12.2022]]</f>
        <v>68439.712760597889</v>
      </c>
      <c r="S233" s="31">
        <f>Taulukko5[[#This Row],[Tasaus 2026, €/asukas]]*Taulukko5[[#This Row],[Asukasluku 31.12.2022]]</f>
        <v>-26722.081948894815</v>
      </c>
      <c r="T233" s="31">
        <f>Taulukko5[[#This Row],[Tasaus 2027, €/asukas]]*Taulukko5[[#This Row],[Asukasluku 31.12.2022]]</f>
        <v>-36123.977953757334</v>
      </c>
      <c r="U233" s="62">
        <f t="shared" si="95"/>
        <v>4.1539029044853493</v>
      </c>
      <c r="V233" s="31">
        <f t="shared" si="96"/>
        <v>-14.508313575181365</v>
      </c>
      <c r="W233" s="31">
        <f t="shared" si="97"/>
        <v>-31.988449195749276</v>
      </c>
      <c r="X233" s="31">
        <f t="shared" si="98"/>
        <v>-46.792710973828413</v>
      </c>
      <c r="Y233" s="94">
        <f t="shared" si="99"/>
        <v>-48.255358143222082</v>
      </c>
      <c r="Z233" s="105">
        <v>19.75</v>
      </c>
      <c r="AA233" s="33">
        <f t="shared" si="101"/>
        <v>7.1099999999999994</v>
      </c>
      <c r="AB233" s="32">
        <f t="shared" si="83"/>
        <v>-12.64</v>
      </c>
      <c r="AC233" s="31">
        <v>204.31406576635567</v>
      </c>
      <c r="AD233" s="15">
        <f t="shared" si="84"/>
        <v>-2.0330968839098747E-2</v>
      </c>
      <c r="AE233" s="15">
        <f t="shared" si="85"/>
        <v>7.1009861806442712E-2</v>
      </c>
      <c r="AF233" s="15">
        <f t="shared" si="86"/>
        <v>0.15656508559880464</v>
      </c>
      <c r="AG233" s="15">
        <f t="shared" si="87"/>
        <v>0.22902344387458101</v>
      </c>
      <c r="AH233" s="106">
        <f t="shared" si="88"/>
        <v>0.2361822616677049</v>
      </c>
    </row>
    <row r="234" spans="1:34" ht="15.75" x14ac:dyDescent="0.25">
      <c r="A234" s="24">
        <v>707</v>
      </c>
      <c r="B234" s="25" t="s">
        <v>227</v>
      </c>
      <c r="C234" s="24">
        <v>12</v>
      </c>
      <c r="D234" s="24">
        <v>25</v>
      </c>
      <c r="E234" s="30">
        <f>'Tasapainon muutos, pl. tasaus'!D227</f>
        <v>1960</v>
      </c>
      <c r="F234" s="62">
        <v>782.6391260608242</v>
      </c>
      <c r="G234" s="31">
        <v>773.32788611066155</v>
      </c>
      <c r="H234" s="59">
        <f t="shared" si="100"/>
        <v>-9.3112399501626442</v>
      </c>
      <c r="I234" s="62">
        <f t="shared" si="89"/>
        <v>13.465142854647993</v>
      </c>
      <c r="J234" s="31">
        <f t="shared" si="90"/>
        <v>0.49168642481863489</v>
      </c>
      <c r="K234" s="31">
        <f t="shared" si="91"/>
        <v>-1.988449195749274</v>
      </c>
      <c r="L234" s="31">
        <f t="shared" si="92"/>
        <v>-4.1571378265237735</v>
      </c>
      <c r="M234" s="31">
        <f t="shared" si="93"/>
        <v>-5.6197849959174446</v>
      </c>
      <c r="N234" s="59">
        <f t="shared" si="94"/>
        <v>767.70810111474407</v>
      </c>
      <c r="O234" s="82">
        <f t="shared" si="82"/>
        <v>-14.931024946080129</v>
      </c>
      <c r="P234" s="31">
        <f>Taulukko5[[#This Row],[Tasaus 2023, €/asukas]]*Taulukko5[[#This Row],[Asukasluku 31.12.2022]]</f>
        <v>26391.679995110066</v>
      </c>
      <c r="Q234" s="31">
        <f>Taulukko5[[#This Row],[Tasaus 2024, €/asukas]]*Taulukko5[[#This Row],[Asukasluku 31.12.2022]]</f>
        <v>963.70539264452441</v>
      </c>
      <c r="R234" s="31">
        <f>Taulukko5[[#This Row],[Tasaus 2025, €/asukas]]*Taulukko5[[#This Row],[Asukasluku 31.12.2022]]</f>
        <v>-3897.3604236685769</v>
      </c>
      <c r="S234" s="31">
        <f>Taulukko5[[#This Row],[Tasaus 2026, €/asukas]]*Taulukko5[[#This Row],[Asukasluku 31.12.2022]]</f>
        <v>-8147.9901399865958</v>
      </c>
      <c r="T234" s="31">
        <f>Taulukko5[[#This Row],[Tasaus 2027, €/asukas]]*Taulukko5[[#This Row],[Asukasluku 31.12.2022]]</f>
        <v>-11014.778591998191</v>
      </c>
      <c r="U234" s="62">
        <f t="shared" si="95"/>
        <v>4.1539029044853493</v>
      </c>
      <c r="V234" s="31">
        <f t="shared" si="96"/>
        <v>-8.8195535253440092</v>
      </c>
      <c r="W234" s="31">
        <f t="shared" si="97"/>
        <v>-11.299689145911918</v>
      </c>
      <c r="X234" s="31">
        <f t="shared" si="98"/>
        <v>-13.468377776686417</v>
      </c>
      <c r="Y234" s="94">
        <f t="shared" si="99"/>
        <v>-14.93102494608009</v>
      </c>
      <c r="Z234" s="105">
        <v>21.500000000000004</v>
      </c>
      <c r="AA234" s="33">
        <f t="shared" si="101"/>
        <v>8.860000000000003</v>
      </c>
      <c r="AB234" s="32">
        <f t="shared" si="83"/>
        <v>-12.64</v>
      </c>
      <c r="AC234" s="31">
        <v>125.96642053011037</v>
      </c>
      <c r="AD234" s="15">
        <f t="shared" si="84"/>
        <v>-3.2976271668308792E-2</v>
      </c>
      <c r="AE234" s="15">
        <f t="shared" si="85"/>
        <v>7.0015115839826753E-2</v>
      </c>
      <c r="AF234" s="15">
        <f t="shared" si="86"/>
        <v>8.9703979031545936E-2</v>
      </c>
      <c r="AG234" s="15">
        <f t="shared" si="87"/>
        <v>0.10692038179704412</v>
      </c>
      <c r="AH234" s="106">
        <f t="shared" si="88"/>
        <v>0.11853178714807613</v>
      </c>
    </row>
    <row r="235" spans="1:34" ht="15.75" x14ac:dyDescent="0.25">
      <c r="A235" s="24">
        <v>710</v>
      </c>
      <c r="B235" s="25" t="s">
        <v>228</v>
      </c>
      <c r="C235" s="24">
        <v>33</v>
      </c>
      <c r="D235" s="24">
        <v>22</v>
      </c>
      <c r="E235" s="30">
        <f>'Tasapainon muutos, pl. tasaus'!D228</f>
        <v>27306</v>
      </c>
      <c r="F235" s="62">
        <v>148.68094556955316</v>
      </c>
      <c r="G235" s="31">
        <v>149.90017662131265</v>
      </c>
      <c r="H235" s="59">
        <f t="shared" si="100"/>
        <v>1.2192310517594933</v>
      </c>
      <c r="I235" s="62">
        <f t="shared" si="89"/>
        <v>2.934671852725856</v>
      </c>
      <c r="J235" s="31">
        <f t="shared" si="90"/>
        <v>0.49168642481863489</v>
      </c>
      <c r="K235" s="31">
        <f t="shared" si="91"/>
        <v>-1.988449195749274</v>
      </c>
      <c r="L235" s="31">
        <f t="shared" si="92"/>
        <v>-4.1571378265237735</v>
      </c>
      <c r="M235" s="31">
        <f t="shared" si="93"/>
        <v>-5.6197849959174446</v>
      </c>
      <c r="N235" s="59">
        <f t="shared" si="94"/>
        <v>144.2803916253952</v>
      </c>
      <c r="O235" s="82">
        <f t="shared" si="82"/>
        <v>-4.4005539441579629</v>
      </c>
      <c r="P235" s="31">
        <f>Taulukko5[[#This Row],[Tasaus 2023, €/asukas]]*Taulukko5[[#This Row],[Asukasluku 31.12.2022]]</f>
        <v>80134.149610532229</v>
      </c>
      <c r="Q235" s="31">
        <f>Taulukko5[[#This Row],[Tasaus 2024, €/asukas]]*Taulukko5[[#This Row],[Asukasluku 31.12.2022]]</f>
        <v>13425.989516097645</v>
      </c>
      <c r="R235" s="31">
        <f>Taulukko5[[#This Row],[Tasaus 2025, €/asukas]]*Taulukko5[[#This Row],[Asukasluku 31.12.2022]]</f>
        <v>-54296.593739129676</v>
      </c>
      <c r="S235" s="31">
        <f>Taulukko5[[#This Row],[Tasaus 2026, €/asukas]]*Taulukko5[[#This Row],[Asukasluku 31.12.2022]]</f>
        <v>-113514.80549105816</v>
      </c>
      <c r="T235" s="31">
        <f>Taulukko5[[#This Row],[Tasaus 2027, €/asukas]]*Taulukko5[[#This Row],[Asukasluku 31.12.2022]]</f>
        <v>-153453.84909852175</v>
      </c>
      <c r="U235" s="62">
        <f t="shared" si="95"/>
        <v>4.1539029044853493</v>
      </c>
      <c r="V235" s="31">
        <f t="shared" si="96"/>
        <v>1.7109174765781283</v>
      </c>
      <c r="W235" s="31">
        <f t="shared" si="97"/>
        <v>-0.76921814398978072</v>
      </c>
      <c r="X235" s="31">
        <f t="shared" si="98"/>
        <v>-2.9379067747642802</v>
      </c>
      <c r="Y235" s="94">
        <f t="shared" si="99"/>
        <v>-4.4005539441579513</v>
      </c>
      <c r="Z235" s="105">
        <v>22</v>
      </c>
      <c r="AA235" s="33">
        <f t="shared" si="101"/>
        <v>9.36</v>
      </c>
      <c r="AB235" s="32">
        <f t="shared" si="83"/>
        <v>-12.64</v>
      </c>
      <c r="AC235" s="31">
        <v>186.13673574210603</v>
      </c>
      <c r="AD235" s="15">
        <f t="shared" si="84"/>
        <v>-2.2316405667716317E-2</v>
      </c>
      <c r="AE235" s="15">
        <f t="shared" si="85"/>
        <v>-9.1917238677088359E-3</v>
      </c>
      <c r="AF235" s="15">
        <f t="shared" si="86"/>
        <v>4.1325434279428797E-3</v>
      </c>
      <c r="AG235" s="15">
        <f t="shared" si="87"/>
        <v>1.5783594587340213E-2</v>
      </c>
      <c r="AH235" s="106">
        <f t="shared" si="88"/>
        <v>2.36415123893381E-2</v>
      </c>
    </row>
    <row r="236" spans="1:34" ht="15.75" x14ac:dyDescent="0.25">
      <c r="A236" s="24">
        <v>729</v>
      </c>
      <c r="B236" s="25" t="s">
        <v>229</v>
      </c>
      <c r="C236" s="24">
        <v>13</v>
      </c>
      <c r="D236" s="24">
        <v>24</v>
      </c>
      <c r="E236" s="30">
        <f>'Tasapainon muutos, pl. tasaus'!D229</f>
        <v>8975</v>
      </c>
      <c r="F236" s="62">
        <v>111.63075358168162</v>
      </c>
      <c r="G236" s="31">
        <v>131.68651149007147</v>
      </c>
      <c r="H236" s="59">
        <f t="shared" si="100"/>
        <v>20.05575790838985</v>
      </c>
      <c r="I236" s="62">
        <f t="shared" si="89"/>
        <v>-15.901855003904501</v>
      </c>
      <c r="J236" s="31">
        <f t="shared" si="90"/>
        <v>-4.5640714835712153</v>
      </c>
      <c r="K236" s="31">
        <f t="shared" si="91"/>
        <v>-1.988449195749274</v>
      </c>
      <c r="L236" s="31">
        <f t="shared" si="92"/>
        <v>-4.1571378265237735</v>
      </c>
      <c r="M236" s="31">
        <f t="shared" si="93"/>
        <v>-5.6197849959174446</v>
      </c>
      <c r="N236" s="59">
        <f t="shared" si="94"/>
        <v>126.06672649415403</v>
      </c>
      <c r="O236" s="82">
        <f t="shared" si="82"/>
        <v>14.435972912472408</v>
      </c>
      <c r="P236" s="31">
        <f>Taulukko5[[#This Row],[Tasaus 2023, €/asukas]]*Taulukko5[[#This Row],[Asukasluku 31.12.2022]]</f>
        <v>-142719.14866004291</v>
      </c>
      <c r="Q236" s="31">
        <f>Taulukko5[[#This Row],[Tasaus 2024, €/asukas]]*Taulukko5[[#This Row],[Asukasluku 31.12.2022]]</f>
        <v>-40962.541565051659</v>
      </c>
      <c r="R236" s="31">
        <f>Taulukko5[[#This Row],[Tasaus 2025, €/asukas]]*Taulukko5[[#This Row],[Asukasluku 31.12.2022]]</f>
        <v>-17846.331531849733</v>
      </c>
      <c r="S236" s="31">
        <f>Taulukko5[[#This Row],[Tasaus 2026, €/asukas]]*Taulukko5[[#This Row],[Asukasluku 31.12.2022]]</f>
        <v>-37310.311993050869</v>
      </c>
      <c r="T236" s="31">
        <f>Taulukko5[[#This Row],[Tasaus 2027, €/asukas]]*Taulukko5[[#This Row],[Asukasluku 31.12.2022]]</f>
        <v>-50437.570338359066</v>
      </c>
      <c r="U236" s="62">
        <f t="shared" si="95"/>
        <v>4.1539029044853493</v>
      </c>
      <c r="V236" s="31">
        <f t="shared" si="96"/>
        <v>15.491686424818635</v>
      </c>
      <c r="W236" s="31">
        <f t="shared" si="97"/>
        <v>18.067308712640575</v>
      </c>
      <c r="X236" s="31">
        <f t="shared" si="98"/>
        <v>15.898620081866078</v>
      </c>
      <c r="Y236" s="94">
        <f t="shared" si="99"/>
        <v>14.435972912472405</v>
      </c>
      <c r="Z236" s="105">
        <v>22</v>
      </c>
      <c r="AA236" s="33">
        <f t="shared" si="101"/>
        <v>9.36</v>
      </c>
      <c r="AB236" s="32">
        <f t="shared" si="83"/>
        <v>-12.64</v>
      </c>
      <c r="AC236" s="31">
        <v>144.25851924967748</v>
      </c>
      <c r="AD236" s="15">
        <f t="shared" si="84"/>
        <v>-2.8794853337541355E-2</v>
      </c>
      <c r="AE236" s="15">
        <f t="shared" si="85"/>
        <v>-0.10738836434336456</v>
      </c>
      <c r="AF236" s="15">
        <f t="shared" si="86"/>
        <v>-0.12524257705273076</v>
      </c>
      <c r="AG236" s="15">
        <f t="shared" si="87"/>
        <v>-0.11020922829763222</v>
      </c>
      <c r="AH236" s="106">
        <f t="shared" si="88"/>
        <v>-0.10007015868149277</v>
      </c>
    </row>
    <row r="237" spans="1:34" ht="15.75" x14ac:dyDescent="0.25">
      <c r="A237" s="24">
        <v>732</v>
      </c>
      <c r="B237" s="25" t="s">
        <v>230</v>
      </c>
      <c r="C237" s="24">
        <v>19</v>
      </c>
      <c r="D237" s="24">
        <v>25</v>
      </c>
      <c r="E237" s="30">
        <f>'Tasapainon muutos, pl. tasaus'!D230</f>
        <v>3336</v>
      </c>
      <c r="F237" s="62">
        <v>878.32917819048305</v>
      </c>
      <c r="G237" s="31">
        <v>730.54772419853487</v>
      </c>
      <c r="H237" s="59">
        <f t="shared" si="100"/>
        <v>-147.78145399194818</v>
      </c>
      <c r="I237" s="62">
        <f t="shared" si="89"/>
        <v>151.93535689643352</v>
      </c>
      <c r="J237" s="31">
        <f t="shared" si="90"/>
        <v>133.27314041676681</v>
      </c>
      <c r="K237" s="31">
        <f t="shared" si="91"/>
        <v>115.79300479619891</v>
      </c>
      <c r="L237" s="31">
        <f t="shared" si="92"/>
        <v>98.624316165424403</v>
      </c>
      <c r="M237" s="31">
        <f t="shared" si="93"/>
        <v>82.161668996030741</v>
      </c>
      <c r="N237" s="59">
        <f t="shared" si="94"/>
        <v>812.70939319456556</v>
      </c>
      <c r="O237" s="82">
        <f t="shared" si="82"/>
        <v>-65.619784995917485</v>
      </c>
      <c r="P237" s="31">
        <f>Taulukko5[[#This Row],[Tasaus 2023, €/asukas]]*Taulukko5[[#This Row],[Asukasluku 31.12.2022]]</f>
        <v>506856.35060650221</v>
      </c>
      <c r="Q237" s="31">
        <f>Taulukko5[[#This Row],[Tasaus 2024, €/asukas]]*Taulukko5[[#This Row],[Asukasluku 31.12.2022]]</f>
        <v>444599.19643033406</v>
      </c>
      <c r="R237" s="31">
        <f>Taulukko5[[#This Row],[Tasaus 2025, €/asukas]]*Taulukko5[[#This Row],[Asukasluku 31.12.2022]]</f>
        <v>386285.46400011959</v>
      </c>
      <c r="S237" s="31">
        <f>Taulukko5[[#This Row],[Tasaus 2026, €/asukas]]*Taulukko5[[#This Row],[Asukasluku 31.12.2022]]</f>
        <v>329010.71872785583</v>
      </c>
      <c r="T237" s="31">
        <f>Taulukko5[[#This Row],[Tasaus 2027, €/asukas]]*Taulukko5[[#This Row],[Asukasluku 31.12.2022]]</f>
        <v>274091.32777075854</v>
      </c>
      <c r="U237" s="62">
        <f t="shared" si="95"/>
        <v>4.1539029044853351</v>
      </c>
      <c r="V237" s="31">
        <f t="shared" si="96"/>
        <v>-14.508313575181376</v>
      </c>
      <c r="W237" s="31">
        <f t="shared" si="97"/>
        <v>-31.988449195749268</v>
      </c>
      <c r="X237" s="31">
        <f t="shared" si="98"/>
        <v>-49.15713782652378</v>
      </c>
      <c r="Y237" s="94">
        <f t="shared" si="99"/>
        <v>-65.619784995917442</v>
      </c>
      <c r="Z237" s="105">
        <v>20.25</v>
      </c>
      <c r="AA237" s="33">
        <f t="shared" si="101"/>
        <v>7.6099999999999994</v>
      </c>
      <c r="AB237" s="32">
        <f t="shared" si="83"/>
        <v>-12.64</v>
      </c>
      <c r="AC237" s="31">
        <v>150.85223960823328</v>
      </c>
      <c r="AD237" s="15">
        <f t="shared" si="84"/>
        <v>-2.7536236222101284E-2</v>
      </c>
      <c r="AE237" s="15">
        <f t="shared" si="85"/>
        <v>9.6175659127499855E-2</v>
      </c>
      <c r="AF237" s="15">
        <f t="shared" si="86"/>
        <v>0.21205153651562619</v>
      </c>
      <c r="AG237" s="15">
        <f t="shared" si="87"/>
        <v>0.32586283076861167</v>
      </c>
      <c r="AH237" s="106">
        <f t="shared" si="88"/>
        <v>0.4349937738169054</v>
      </c>
    </row>
    <row r="238" spans="1:34" ht="15.75" x14ac:dyDescent="0.25">
      <c r="A238" s="24">
        <v>734</v>
      </c>
      <c r="B238" s="25" t="s">
        <v>231</v>
      </c>
      <c r="C238" s="24">
        <v>2</v>
      </c>
      <c r="D238" s="24">
        <v>21</v>
      </c>
      <c r="E238" s="30">
        <f>'Tasapainon muutos, pl. tasaus'!D231</f>
        <v>50933</v>
      </c>
      <c r="F238" s="62">
        <v>78.021729181401142</v>
      </c>
      <c r="G238" s="31">
        <v>63.634710940567807</v>
      </c>
      <c r="H238" s="59">
        <f t="shared" si="100"/>
        <v>-14.387018240833335</v>
      </c>
      <c r="I238" s="62">
        <f t="shared" si="89"/>
        <v>18.540921145318684</v>
      </c>
      <c r="J238" s="31">
        <f t="shared" si="90"/>
        <v>0.49168642481863489</v>
      </c>
      <c r="K238" s="31">
        <f t="shared" si="91"/>
        <v>-1.988449195749274</v>
      </c>
      <c r="L238" s="31">
        <f t="shared" si="92"/>
        <v>-4.1571378265237735</v>
      </c>
      <c r="M238" s="31">
        <f t="shared" si="93"/>
        <v>-5.6197849959174446</v>
      </c>
      <c r="N238" s="59">
        <f t="shared" si="94"/>
        <v>58.014925944650365</v>
      </c>
      <c r="O238" s="82">
        <f t="shared" si="82"/>
        <v>-20.006803236750777</v>
      </c>
      <c r="P238" s="31">
        <f>Taulukko5[[#This Row],[Tasaus 2023, €/asukas]]*Taulukko5[[#This Row],[Asukasluku 31.12.2022]]</f>
        <v>944344.7366945165</v>
      </c>
      <c r="Q238" s="31">
        <f>Taulukko5[[#This Row],[Tasaus 2024, €/asukas]]*Taulukko5[[#This Row],[Asukasluku 31.12.2022]]</f>
        <v>25043.064675287533</v>
      </c>
      <c r="R238" s="31">
        <f>Taulukko5[[#This Row],[Tasaus 2025, €/asukas]]*Taulukko5[[#This Row],[Asukasluku 31.12.2022]]</f>
        <v>-101277.68288709778</v>
      </c>
      <c r="S238" s="31">
        <f>Taulukko5[[#This Row],[Tasaus 2026, €/asukas]]*Taulukko5[[#This Row],[Asukasluku 31.12.2022]]</f>
        <v>-211735.50091833537</v>
      </c>
      <c r="T238" s="31">
        <f>Taulukko5[[#This Row],[Tasaus 2027, €/asukas]]*Taulukko5[[#This Row],[Asukasluku 31.12.2022]]</f>
        <v>-286232.50919706322</v>
      </c>
      <c r="U238" s="62">
        <f t="shared" si="95"/>
        <v>4.1539029044853493</v>
      </c>
      <c r="V238" s="31">
        <f t="shared" si="96"/>
        <v>-13.8953318160147</v>
      </c>
      <c r="W238" s="31">
        <f t="shared" si="97"/>
        <v>-16.375467436582611</v>
      </c>
      <c r="X238" s="31">
        <f t="shared" si="98"/>
        <v>-18.544156067357108</v>
      </c>
      <c r="Y238" s="94">
        <f t="shared" si="99"/>
        <v>-20.00680323675078</v>
      </c>
      <c r="Z238" s="105">
        <v>20.75</v>
      </c>
      <c r="AA238" s="33">
        <f t="shared" si="101"/>
        <v>8.11</v>
      </c>
      <c r="AB238" s="32">
        <f t="shared" si="83"/>
        <v>-12.64</v>
      </c>
      <c r="AC238" s="31">
        <v>177.8865439917295</v>
      </c>
      <c r="AD238" s="15">
        <f t="shared" si="84"/>
        <v>-2.3351417208254253E-2</v>
      </c>
      <c r="AE238" s="15">
        <f t="shared" si="85"/>
        <v>7.8113450878334781E-2</v>
      </c>
      <c r="AF238" s="15">
        <f t="shared" si="86"/>
        <v>9.2055683747186395E-2</v>
      </c>
      <c r="AG238" s="15">
        <f t="shared" si="87"/>
        <v>0.10424709846642073</v>
      </c>
      <c r="AH238" s="106">
        <f t="shared" si="88"/>
        <v>0.11246945827268959</v>
      </c>
    </row>
    <row r="239" spans="1:34" ht="15.75" x14ac:dyDescent="0.25">
      <c r="A239" s="24">
        <v>738</v>
      </c>
      <c r="B239" s="25" t="s">
        <v>232</v>
      </c>
      <c r="C239" s="24">
        <v>2</v>
      </c>
      <c r="D239" s="24">
        <v>25</v>
      </c>
      <c r="E239" s="30">
        <f>'Tasapainon muutos, pl. tasaus'!D232</f>
        <v>2917</v>
      </c>
      <c r="F239" s="62">
        <v>150.35298198615294</v>
      </c>
      <c r="G239" s="31">
        <v>145.94077787349269</v>
      </c>
      <c r="H239" s="59">
        <f t="shared" si="100"/>
        <v>-4.4122041126602483</v>
      </c>
      <c r="I239" s="62">
        <f t="shared" si="89"/>
        <v>8.5661070171455975</v>
      </c>
      <c r="J239" s="31">
        <f t="shared" si="90"/>
        <v>0.49168642481863489</v>
      </c>
      <c r="K239" s="31">
        <f t="shared" si="91"/>
        <v>-1.988449195749274</v>
      </c>
      <c r="L239" s="31">
        <f t="shared" si="92"/>
        <v>-4.1571378265237735</v>
      </c>
      <c r="M239" s="31">
        <f t="shared" si="93"/>
        <v>-5.6197849959174446</v>
      </c>
      <c r="N239" s="59">
        <f t="shared" si="94"/>
        <v>140.32099287757524</v>
      </c>
      <c r="O239" s="82">
        <f t="shared" si="82"/>
        <v>-10.031989108577704</v>
      </c>
      <c r="P239" s="31">
        <f>Taulukko5[[#This Row],[Tasaus 2023, €/asukas]]*Taulukko5[[#This Row],[Asukasluku 31.12.2022]]</f>
        <v>24987.334169013709</v>
      </c>
      <c r="Q239" s="31">
        <f>Taulukko5[[#This Row],[Tasaus 2024, €/asukas]]*Taulukko5[[#This Row],[Asukasluku 31.12.2022]]</f>
        <v>1434.249301195958</v>
      </c>
      <c r="R239" s="31">
        <f>Taulukko5[[#This Row],[Tasaus 2025, €/asukas]]*Taulukko5[[#This Row],[Asukasluku 31.12.2022]]</f>
        <v>-5800.3063040006327</v>
      </c>
      <c r="S239" s="31">
        <f>Taulukko5[[#This Row],[Tasaus 2026, €/asukas]]*Taulukko5[[#This Row],[Asukasluku 31.12.2022]]</f>
        <v>-12126.371039969847</v>
      </c>
      <c r="T239" s="31">
        <f>Taulukko5[[#This Row],[Tasaus 2027, €/asukas]]*Taulukko5[[#This Row],[Asukasluku 31.12.2022]]</f>
        <v>-16392.912833091184</v>
      </c>
      <c r="U239" s="62">
        <f t="shared" si="95"/>
        <v>4.1539029044853493</v>
      </c>
      <c r="V239" s="31">
        <f t="shared" si="96"/>
        <v>-3.9205176878416133</v>
      </c>
      <c r="W239" s="31">
        <f t="shared" si="97"/>
        <v>-6.4006533084095221</v>
      </c>
      <c r="X239" s="31">
        <f t="shared" si="98"/>
        <v>-8.5693419391840209</v>
      </c>
      <c r="Y239" s="94">
        <f t="shared" si="99"/>
        <v>-10.031989108577694</v>
      </c>
      <c r="Z239" s="105">
        <v>21.5</v>
      </c>
      <c r="AA239" s="33">
        <f t="shared" si="101"/>
        <v>8.86</v>
      </c>
      <c r="AB239" s="32">
        <f t="shared" si="83"/>
        <v>-12.64</v>
      </c>
      <c r="AC239" s="31">
        <v>180.2494070992183</v>
      </c>
      <c r="AD239" s="15">
        <f t="shared" si="84"/>
        <v>-2.3045306896342984E-2</v>
      </c>
      <c r="AE239" s="15">
        <f t="shared" si="85"/>
        <v>2.1750516414645205E-2</v>
      </c>
      <c r="AF239" s="15">
        <f t="shared" si="86"/>
        <v>3.5509982592543461E-2</v>
      </c>
      <c r="AG239" s="15">
        <f t="shared" si="87"/>
        <v>4.7541581839806141E-2</v>
      </c>
      <c r="AH239" s="106">
        <f t="shared" si="88"/>
        <v>5.565615593429156E-2</v>
      </c>
    </row>
    <row r="240" spans="1:34" ht="15.75" x14ac:dyDescent="0.25">
      <c r="A240" s="24">
        <v>739</v>
      </c>
      <c r="B240" s="25" t="s">
        <v>233</v>
      </c>
      <c r="C240" s="24">
        <v>9</v>
      </c>
      <c r="D240" s="24">
        <v>25</v>
      </c>
      <c r="E240" s="30">
        <f>'Tasapainon muutos, pl. tasaus'!D233</f>
        <v>3256</v>
      </c>
      <c r="F240" s="62">
        <v>142.13898631650039</v>
      </c>
      <c r="G240" s="31">
        <v>-176.89791992823686</v>
      </c>
      <c r="H240" s="59">
        <f t="shared" si="100"/>
        <v>-319.03690624473722</v>
      </c>
      <c r="I240" s="62">
        <f t="shared" si="89"/>
        <v>323.19080914922256</v>
      </c>
      <c r="J240" s="31">
        <f t="shared" si="90"/>
        <v>304.52859266955585</v>
      </c>
      <c r="K240" s="31">
        <f t="shared" si="91"/>
        <v>287.04845704898793</v>
      </c>
      <c r="L240" s="31">
        <f t="shared" si="92"/>
        <v>269.87976841821347</v>
      </c>
      <c r="M240" s="31">
        <f t="shared" si="93"/>
        <v>253.41712124881977</v>
      </c>
      <c r="N240" s="59">
        <f t="shared" si="94"/>
        <v>76.519201320582908</v>
      </c>
      <c r="O240" s="82">
        <f t="shared" si="82"/>
        <v>-65.619784995917485</v>
      </c>
      <c r="P240" s="31">
        <f>Taulukko5[[#This Row],[Tasaus 2023, €/asukas]]*Taulukko5[[#This Row],[Asukasluku 31.12.2022]]</f>
        <v>1052309.2745898687</v>
      </c>
      <c r="Q240" s="31">
        <f>Taulukko5[[#This Row],[Tasaus 2024, €/asukas]]*Taulukko5[[#This Row],[Asukasluku 31.12.2022]]</f>
        <v>991545.09773207386</v>
      </c>
      <c r="R240" s="31">
        <f>Taulukko5[[#This Row],[Tasaus 2025, €/asukas]]*Taulukko5[[#This Row],[Asukasluku 31.12.2022]]</f>
        <v>934629.77615150472</v>
      </c>
      <c r="S240" s="31">
        <f>Taulukko5[[#This Row],[Tasaus 2026, €/asukas]]*Taulukko5[[#This Row],[Asukasluku 31.12.2022]]</f>
        <v>878728.5259697031</v>
      </c>
      <c r="T240" s="31">
        <f>Taulukko5[[#This Row],[Tasaus 2027, €/asukas]]*Taulukko5[[#This Row],[Asukasluku 31.12.2022]]</f>
        <v>825126.14678615716</v>
      </c>
      <c r="U240" s="62">
        <f t="shared" si="95"/>
        <v>4.1539029044853351</v>
      </c>
      <c r="V240" s="31">
        <f t="shared" si="96"/>
        <v>-14.508313575181376</v>
      </c>
      <c r="W240" s="31">
        <f t="shared" si="97"/>
        <v>-31.988449195749297</v>
      </c>
      <c r="X240" s="31">
        <f t="shared" si="98"/>
        <v>-49.157137826523751</v>
      </c>
      <c r="Y240" s="94">
        <f t="shared" si="99"/>
        <v>-65.619784995917456</v>
      </c>
      <c r="Z240" s="105">
        <v>21.5</v>
      </c>
      <c r="AA240" s="33">
        <f t="shared" si="101"/>
        <v>8.86</v>
      </c>
      <c r="AB240" s="32">
        <f t="shared" si="83"/>
        <v>-12.64</v>
      </c>
      <c r="AC240" s="31">
        <v>152.3037071462993</v>
      </c>
      <c r="AD240" s="15">
        <f t="shared" si="84"/>
        <v>-2.7273813502748132E-2</v>
      </c>
      <c r="AE240" s="15">
        <f t="shared" si="85"/>
        <v>9.5259096754913758E-2</v>
      </c>
      <c r="AF240" s="15">
        <f t="shared" si="86"/>
        <v>0.21003066698187428</v>
      </c>
      <c r="AG240" s="15">
        <f t="shared" si="87"/>
        <v>0.32275732973002802</v>
      </c>
      <c r="AH240" s="106">
        <f t="shared" si="88"/>
        <v>0.43084824542638783</v>
      </c>
    </row>
    <row r="241" spans="1:34" ht="15.75" x14ac:dyDescent="0.25">
      <c r="A241" s="24">
        <v>740</v>
      </c>
      <c r="B241" s="25" t="s">
        <v>234</v>
      </c>
      <c r="C241" s="24">
        <v>10</v>
      </c>
      <c r="D241" s="24">
        <v>22</v>
      </c>
      <c r="E241" s="30">
        <f>'Tasapainon muutos, pl. tasaus'!D234</f>
        <v>32085</v>
      </c>
      <c r="F241" s="62">
        <v>88.541470102441266</v>
      </c>
      <c r="G241" s="31">
        <v>158.16028105515278</v>
      </c>
      <c r="H241" s="59">
        <f t="shared" si="100"/>
        <v>69.618810952711513</v>
      </c>
      <c r="I241" s="62">
        <f t="shared" si="89"/>
        <v>-65.464908048226164</v>
      </c>
      <c r="J241" s="31">
        <f t="shared" si="90"/>
        <v>-54.127124527892882</v>
      </c>
      <c r="K241" s="31">
        <f t="shared" si="91"/>
        <v>-41.607260148460789</v>
      </c>
      <c r="L241" s="31">
        <f t="shared" si="92"/>
        <v>-28.775948779235286</v>
      </c>
      <c r="M241" s="31">
        <f t="shared" si="93"/>
        <v>-15.238595948628959</v>
      </c>
      <c r="N241" s="59">
        <f t="shared" si="94"/>
        <v>142.92168510652382</v>
      </c>
      <c r="O241" s="82">
        <f t="shared" si="82"/>
        <v>54.380215004082558</v>
      </c>
      <c r="P241" s="31">
        <f>Taulukko5[[#This Row],[Tasaus 2023, €/asukas]]*Taulukko5[[#This Row],[Asukasluku 31.12.2022]]</f>
        <v>-2100441.5747273364</v>
      </c>
      <c r="Q241" s="31">
        <f>Taulukko5[[#This Row],[Tasaus 2024, €/asukas]]*Taulukko5[[#This Row],[Asukasluku 31.12.2022]]</f>
        <v>-1736668.790477443</v>
      </c>
      <c r="R241" s="31">
        <f>Taulukko5[[#This Row],[Tasaus 2025, €/asukas]]*Taulukko5[[#This Row],[Asukasluku 31.12.2022]]</f>
        <v>-1334968.9418633643</v>
      </c>
      <c r="S241" s="31">
        <f>Taulukko5[[#This Row],[Tasaus 2026, €/asukas]]*Taulukko5[[#This Row],[Asukasluku 31.12.2022]]</f>
        <v>-923276.31658176414</v>
      </c>
      <c r="T241" s="31">
        <f>Taulukko5[[#This Row],[Tasaus 2027, €/asukas]]*Taulukko5[[#This Row],[Asukasluku 31.12.2022]]</f>
        <v>-488930.35101176013</v>
      </c>
      <c r="U241" s="62">
        <f t="shared" si="95"/>
        <v>4.1539029044853493</v>
      </c>
      <c r="V241" s="31">
        <f t="shared" si="96"/>
        <v>15.491686424818631</v>
      </c>
      <c r="W241" s="31">
        <f t="shared" si="97"/>
        <v>28.011550804250724</v>
      </c>
      <c r="X241" s="31">
        <f t="shared" si="98"/>
        <v>40.842862173476227</v>
      </c>
      <c r="Y241" s="94">
        <f t="shared" si="99"/>
        <v>54.380215004082558</v>
      </c>
      <c r="Z241" s="105">
        <v>22</v>
      </c>
      <c r="AA241" s="33">
        <f t="shared" si="101"/>
        <v>9.36</v>
      </c>
      <c r="AB241" s="32">
        <f t="shared" si="83"/>
        <v>-12.64</v>
      </c>
      <c r="AC241" s="31">
        <v>169.24289336164432</v>
      </c>
      <c r="AD241" s="15">
        <f t="shared" si="84"/>
        <v>-2.4544031492117896E-2</v>
      </c>
      <c r="AE241" s="15">
        <f t="shared" si="85"/>
        <v>-9.1535225598604233E-2</v>
      </c>
      <c r="AF241" s="15">
        <f t="shared" si="86"/>
        <v>-0.16551094257408275</v>
      </c>
      <c r="AG241" s="15">
        <f t="shared" si="87"/>
        <v>-0.2413268962862844</v>
      </c>
      <c r="AH241" s="106">
        <f t="shared" si="88"/>
        <v>-0.32131461430336666</v>
      </c>
    </row>
    <row r="242" spans="1:34" ht="15.75" x14ac:dyDescent="0.25">
      <c r="A242" s="24">
        <v>742</v>
      </c>
      <c r="B242" s="25" t="s">
        <v>235</v>
      </c>
      <c r="C242" s="24">
        <v>19</v>
      </c>
      <c r="D242" s="24">
        <v>26</v>
      </c>
      <c r="E242" s="30">
        <f>'Tasapainon muutos, pl. tasaus'!D235</f>
        <v>988</v>
      </c>
      <c r="F242" s="62">
        <v>1050.3561261558834</v>
      </c>
      <c r="G242" s="31">
        <v>823.29097045675439</v>
      </c>
      <c r="H242" s="59">
        <f t="shared" si="100"/>
        <v>-227.06515569912904</v>
      </c>
      <c r="I242" s="62">
        <f t="shared" si="89"/>
        <v>231.21905860361437</v>
      </c>
      <c r="J242" s="31">
        <f t="shared" si="90"/>
        <v>212.55684212394766</v>
      </c>
      <c r="K242" s="31">
        <f t="shared" si="91"/>
        <v>195.07670650337977</v>
      </c>
      <c r="L242" s="31">
        <f t="shared" si="92"/>
        <v>177.90801787260526</v>
      </c>
      <c r="M242" s="31">
        <f t="shared" si="93"/>
        <v>161.44537070321158</v>
      </c>
      <c r="N242" s="59">
        <f t="shared" si="94"/>
        <v>984.73634115996595</v>
      </c>
      <c r="O242" s="82">
        <f t="shared" si="82"/>
        <v>-65.619784995917485</v>
      </c>
      <c r="P242" s="31">
        <f>Taulukko5[[#This Row],[Tasaus 2023, €/asukas]]*Taulukko5[[#This Row],[Asukasluku 31.12.2022]]</f>
        <v>228444.429900371</v>
      </c>
      <c r="Q242" s="31">
        <f>Taulukko5[[#This Row],[Tasaus 2024, €/asukas]]*Taulukko5[[#This Row],[Asukasluku 31.12.2022]]</f>
        <v>210006.1600184603</v>
      </c>
      <c r="R242" s="31">
        <f>Taulukko5[[#This Row],[Tasaus 2025, €/asukas]]*Taulukko5[[#This Row],[Asukasluku 31.12.2022]]</f>
        <v>192735.78602533921</v>
      </c>
      <c r="S242" s="31">
        <f>Taulukko5[[#This Row],[Tasaus 2026, €/asukas]]*Taulukko5[[#This Row],[Asukasluku 31.12.2022]]</f>
        <v>175773.12165813398</v>
      </c>
      <c r="T242" s="31">
        <f>Taulukko5[[#This Row],[Tasaus 2027, €/asukas]]*Taulukko5[[#This Row],[Asukasluku 31.12.2022]]</f>
        <v>159508.02625477305</v>
      </c>
      <c r="U242" s="62">
        <f t="shared" si="95"/>
        <v>4.1539029044853351</v>
      </c>
      <c r="V242" s="31">
        <f t="shared" si="96"/>
        <v>-14.508313575181376</v>
      </c>
      <c r="W242" s="31">
        <f t="shared" si="97"/>
        <v>-31.988449195749268</v>
      </c>
      <c r="X242" s="31">
        <f t="shared" si="98"/>
        <v>-49.15713782652378</v>
      </c>
      <c r="Y242" s="94">
        <f t="shared" si="99"/>
        <v>-65.619784995917456</v>
      </c>
      <c r="Z242" s="105">
        <v>21.75</v>
      </c>
      <c r="AA242" s="33">
        <f t="shared" si="101"/>
        <v>9.11</v>
      </c>
      <c r="AB242" s="32">
        <f t="shared" si="83"/>
        <v>-12.64</v>
      </c>
      <c r="AC242" s="31">
        <v>157.25393185227119</v>
      </c>
      <c r="AD242" s="15">
        <f t="shared" si="84"/>
        <v>-2.6415256239110316E-2</v>
      </c>
      <c r="AE242" s="15">
        <f t="shared" si="85"/>
        <v>9.2260418574531392E-2</v>
      </c>
      <c r="AF242" s="15">
        <f t="shared" si="86"/>
        <v>0.20341907397139122</v>
      </c>
      <c r="AG242" s="15">
        <f t="shared" si="87"/>
        <v>0.31259719389848639</v>
      </c>
      <c r="AH242" s="106">
        <f t="shared" si="88"/>
        <v>0.41728549628611222</v>
      </c>
    </row>
    <row r="243" spans="1:34" ht="15.75" x14ac:dyDescent="0.25">
      <c r="A243" s="24">
        <v>743</v>
      </c>
      <c r="B243" s="25" t="s">
        <v>236</v>
      </c>
      <c r="C243" s="24">
        <v>14</v>
      </c>
      <c r="D243" s="24">
        <v>21</v>
      </c>
      <c r="E243" s="30">
        <f>'Tasapainon muutos, pl. tasaus'!D236</f>
        <v>65323</v>
      </c>
      <c r="F243" s="62">
        <v>9.9322260847319495</v>
      </c>
      <c r="G243" s="31">
        <v>86.70773421516293</v>
      </c>
      <c r="H243" s="59">
        <f t="shared" si="100"/>
        <v>76.775508130430978</v>
      </c>
      <c r="I243" s="62">
        <f t="shared" si="89"/>
        <v>-72.621605225945629</v>
      </c>
      <c r="J243" s="31">
        <f t="shared" si="90"/>
        <v>-61.283821705612347</v>
      </c>
      <c r="K243" s="31">
        <f t="shared" si="91"/>
        <v>-48.763957326180254</v>
      </c>
      <c r="L243" s="31">
        <f t="shared" si="92"/>
        <v>-35.932645956954751</v>
      </c>
      <c r="M243" s="31">
        <f t="shared" si="93"/>
        <v>-22.395293126348424</v>
      </c>
      <c r="N243" s="59">
        <f t="shared" si="94"/>
        <v>64.312441088814509</v>
      </c>
      <c r="O243" s="82">
        <f t="shared" si="82"/>
        <v>54.380215004082558</v>
      </c>
      <c r="P243" s="31">
        <f>Taulukko5[[#This Row],[Tasaus 2023, €/asukas]]*Taulukko5[[#This Row],[Asukasluku 31.12.2022]]</f>
        <v>-4743861.1181744467</v>
      </c>
      <c r="Q243" s="31">
        <f>Taulukko5[[#This Row],[Tasaus 2024, €/asukas]]*Taulukko5[[#This Row],[Asukasluku 31.12.2022]]</f>
        <v>-4003243.0852757152</v>
      </c>
      <c r="R243" s="31">
        <f>Taulukko5[[#This Row],[Tasaus 2025, €/asukas]]*Taulukko5[[#This Row],[Asukasluku 31.12.2022]]</f>
        <v>-3185407.9844180727</v>
      </c>
      <c r="S243" s="31">
        <f>Taulukko5[[#This Row],[Tasaus 2026, €/asukas]]*Taulukko5[[#This Row],[Asukasluku 31.12.2022]]</f>
        <v>-2347228.2318461551</v>
      </c>
      <c r="T243" s="31">
        <f>Taulukko5[[#This Row],[Tasaus 2027, €/asukas]]*Taulukko5[[#This Row],[Asukasluku 31.12.2022]]</f>
        <v>-1462927.7328924581</v>
      </c>
      <c r="U243" s="62">
        <f t="shared" si="95"/>
        <v>4.1539029044853493</v>
      </c>
      <c r="V243" s="31">
        <f t="shared" si="96"/>
        <v>15.491686424818631</v>
      </c>
      <c r="W243" s="31">
        <f t="shared" si="97"/>
        <v>28.011550804250724</v>
      </c>
      <c r="X243" s="31">
        <f t="shared" si="98"/>
        <v>40.842862173476227</v>
      </c>
      <c r="Y243" s="94">
        <f t="shared" si="99"/>
        <v>54.380215004082558</v>
      </c>
      <c r="Z243" s="105">
        <v>21</v>
      </c>
      <c r="AA243" s="33">
        <f t="shared" si="101"/>
        <v>8.36</v>
      </c>
      <c r="AB243" s="32">
        <f t="shared" si="83"/>
        <v>-12.64</v>
      </c>
      <c r="AC243" s="31">
        <v>183.97709671694966</v>
      </c>
      <c r="AD243" s="15">
        <f t="shared" si="84"/>
        <v>-2.2578369691723988E-2</v>
      </c>
      <c r="AE243" s="15">
        <f t="shared" si="85"/>
        <v>-8.4204429253782187E-2</v>
      </c>
      <c r="AF243" s="15">
        <f t="shared" si="86"/>
        <v>-0.1522556410776866</v>
      </c>
      <c r="AG243" s="15">
        <f t="shared" si="87"/>
        <v>-0.22199971030259991</v>
      </c>
      <c r="AH243" s="106">
        <f t="shared" si="88"/>
        <v>-0.29558143907307649</v>
      </c>
    </row>
    <row r="244" spans="1:34" ht="15.75" x14ac:dyDescent="0.25">
      <c r="A244" s="24">
        <v>746</v>
      </c>
      <c r="B244" s="25" t="s">
        <v>237</v>
      </c>
      <c r="C244" s="24">
        <v>17</v>
      </c>
      <c r="D244" s="24">
        <v>25</v>
      </c>
      <c r="E244" s="30">
        <f>'Tasapainon muutos, pl. tasaus'!D237</f>
        <v>4735</v>
      </c>
      <c r="F244" s="62">
        <v>578.31355070642962</v>
      </c>
      <c r="G244" s="31">
        <v>717.48128806917816</v>
      </c>
      <c r="H244" s="59">
        <f t="shared" si="100"/>
        <v>139.16773736274854</v>
      </c>
      <c r="I244" s="62">
        <f t="shared" si="89"/>
        <v>-135.0138344582632</v>
      </c>
      <c r="J244" s="31">
        <f t="shared" si="90"/>
        <v>-123.6760509379299</v>
      </c>
      <c r="K244" s="31">
        <f t="shared" si="91"/>
        <v>-111.15618655849781</v>
      </c>
      <c r="L244" s="31">
        <f t="shared" si="92"/>
        <v>-98.324875189272319</v>
      </c>
      <c r="M244" s="31">
        <f t="shared" si="93"/>
        <v>-84.787522358665981</v>
      </c>
      <c r="N244" s="59">
        <f t="shared" si="94"/>
        <v>632.69376571051214</v>
      </c>
      <c r="O244" s="82">
        <f t="shared" si="82"/>
        <v>54.380215004082515</v>
      </c>
      <c r="P244" s="31">
        <f>Taulukko5[[#This Row],[Tasaus 2023, €/asukas]]*Taulukko5[[#This Row],[Asukasluku 31.12.2022]]</f>
        <v>-639290.50615987624</v>
      </c>
      <c r="Q244" s="31">
        <f>Taulukko5[[#This Row],[Tasaus 2024, €/asukas]]*Taulukko5[[#This Row],[Asukasluku 31.12.2022]]</f>
        <v>-585606.1011910981</v>
      </c>
      <c r="R244" s="31">
        <f>Taulukko5[[#This Row],[Tasaus 2025, €/asukas]]*Taulukko5[[#This Row],[Asukasluku 31.12.2022]]</f>
        <v>-526324.54335448716</v>
      </c>
      <c r="S244" s="31">
        <f>Taulukko5[[#This Row],[Tasaus 2026, €/asukas]]*Taulukko5[[#This Row],[Asukasluku 31.12.2022]]</f>
        <v>-465568.28402120445</v>
      </c>
      <c r="T244" s="31">
        <f>Taulukko5[[#This Row],[Tasaus 2027, €/asukas]]*Taulukko5[[#This Row],[Asukasluku 31.12.2022]]</f>
        <v>-401468.91836828343</v>
      </c>
      <c r="U244" s="62">
        <f t="shared" si="95"/>
        <v>4.1539029044853351</v>
      </c>
      <c r="V244" s="31">
        <f t="shared" si="96"/>
        <v>15.491686424818639</v>
      </c>
      <c r="W244" s="31">
        <f t="shared" si="97"/>
        <v>28.011550804250732</v>
      </c>
      <c r="X244" s="31">
        <f t="shared" si="98"/>
        <v>40.84286217347622</v>
      </c>
      <c r="Y244" s="94">
        <f t="shared" si="99"/>
        <v>54.380215004082558</v>
      </c>
      <c r="Z244" s="105">
        <v>21.75</v>
      </c>
      <c r="AA244" s="33">
        <f t="shared" si="101"/>
        <v>9.11</v>
      </c>
      <c r="AB244" s="32">
        <f t="shared" si="83"/>
        <v>-12.64</v>
      </c>
      <c r="AC244" s="31">
        <v>136.87265958405899</v>
      </c>
      <c r="AD244" s="15">
        <f t="shared" si="84"/>
        <v>-3.0348668003592469E-2</v>
      </c>
      <c r="AE244" s="15">
        <f t="shared" si="85"/>
        <v>-0.11318320599523803</v>
      </c>
      <c r="AF244" s="15">
        <f t="shared" si="86"/>
        <v>-0.20465409884906718</v>
      </c>
      <c r="AG244" s="15">
        <f t="shared" si="87"/>
        <v>-0.29840044240824426</v>
      </c>
      <c r="AH244" s="106">
        <f t="shared" si="88"/>
        <v>-0.39730516795200788</v>
      </c>
    </row>
    <row r="245" spans="1:34" ht="15.75" x14ac:dyDescent="0.25">
      <c r="A245" s="24">
        <v>747</v>
      </c>
      <c r="B245" s="25" t="s">
        <v>238</v>
      </c>
      <c r="C245" s="24">
        <v>4</v>
      </c>
      <c r="D245" s="24">
        <v>26</v>
      </c>
      <c r="E245" s="30">
        <f>'Tasapainon muutos, pl. tasaus'!D238</f>
        <v>1308</v>
      </c>
      <c r="F245" s="62">
        <v>150.61667281042767</v>
      </c>
      <c r="G245" s="31">
        <v>-80.908802872851908</v>
      </c>
      <c r="H245" s="59">
        <f t="shared" si="100"/>
        <v>-231.52547568327958</v>
      </c>
      <c r="I245" s="62">
        <f t="shared" si="89"/>
        <v>235.67937858776492</v>
      </c>
      <c r="J245" s="31">
        <f t="shared" si="90"/>
        <v>217.0171621080982</v>
      </c>
      <c r="K245" s="31">
        <f t="shared" si="91"/>
        <v>199.53702648753031</v>
      </c>
      <c r="L245" s="31">
        <f t="shared" si="92"/>
        <v>182.3683378567558</v>
      </c>
      <c r="M245" s="31">
        <f t="shared" si="93"/>
        <v>165.90569068736212</v>
      </c>
      <c r="N245" s="59">
        <f t="shared" si="94"/>
        <v>84.996887814510217</v>
      </c>
      <c r="O245" s="82">
        <f t="shared" si="82"/>
        <v>-65.619784995917456</v>
      </c>
      <c r="P245" s="31">
        <f>Taulukko5[[#This Row],[Tasaus 2023, €/asukas]]*Taulukko5[[#This Row],[Asukasluku 31.12.2022]]</f>
        <v>308268.6271927965</v>
      </c>
      <c r="Q245" s="31">
        <f>Taulukko5[[#This Row],[Tasaus 2024, €/asukas]]*Taulukko5[[#This Row],[Asukasluku 31.12.2022]]</f>
        <v>283858.44803739246</v>
      </c>
      <c r="R245" s="31">
        <f>Taulukko5[[#This Row],[Tasaus 2025, €/asukas]]*Taulukko5[[#This Row],[Asukasluku 31.12.2022]]</f>
        <v>260994.43064568966</v>
      </c>
      <c r="S245" s="31">
        <f>Taulukko5[[#This Row],[Tasaus 2026, €/asukas]]*Taulukko5[[#This Row],[Asukasluku 31.12.2022]]</f>
        <v>238537.78591663658</v>
      </c>
      <c r="T245" s="31">
        <f>Taulukko5[[#This Row],[Tasaus 2027, €/asukas]]*Taulukko5[[#This Row],[Asukasluku 31.12.2022]]</f>
        <v>217004.64341906965</v>
      </c>
      <c r="U245" s="62">
        <f t="shared" si="95"/>
        <v>4.1539029044853351</v>
      </c>
      <c r="V245" s="31">
        <f t="shared" si="96"/>
        <v>-14.508313575181376</v>
      </c>
      <c r="W245" s="31">
        <f t="shared" si="97"/>
        <v>-31.988449195749268</v>
      </c>
      <c r="X245" s="31">
        <f t="shared" si="98"/>
        <v>-49.15713782652378</v>
      </c>
      <c r="Y245" s="94">
        <f t="shared" si="99"/>
        <v>-65.619784995917456</v>
      </c>
      <c r="Z245" s="105">
        <v>22</v>
      </c>
      <c r="AA245" s="33">
        <f t="shared" si="101"/>
        <v>9.36</v>
      </c>
      <c r="AB245" s="32">
        <f t="shared" si="83"/>
        <v>-12.64</v>
      </c>
      <c r="AC245" s="31">
        <v>131.28178647989861</v>
      </c>
      <c r="AD245" s="15">
        <f t="shared" si="84"/>
        <v>-3.1641121101908261E-2</v>
      </c>
      <c r="AE245" s="15">
        <f t="shared" si="85"/>
        <v>0.11051276772047001</v>
      </c>
      <c r="AF245" s="15">
        <f t="shared" si="86"/>
        <v>0.24366250683713253</v>
      </c>
      <c r="AG245" s="15">
        <f t="shared" si="87"/>
        <v>0.37443989105107539</v>
      </c>
      <c r="AH245" s="106">
        <f t="shared" si="88"/>
        <v>0.49983921422310107</v>
      </c>
    </row>
    <row r="246" spans="1:34" ht="15.75" x14ac:dyDescent="0.25">
      <c r="A246" s="24">
        <v>748</v>
      </c>
      <c r="B246" s="25" t="s">
        <v>239</v>
      </c>
      <c r="C246" s="24">
        <v>17</v>
      </c>
      <c r="D246" s="24">
        <v>24</v>
      </c>
      <c r="E246" s="30">
        <f>'Tasapainon muutos, pl. tasaus'!D239</f>
        <v>4897</v>
      </c>
      <c r="F246" s="62">
        <v>383.32993247822361</v>
      </c>
      <c r="G246" s="31">
        <v>590.77641769028992</v>
      </c>
      <c r="H246" s="59">
        <f t="shared" si="100"/>
        <v>207.44648521206631</v>
      </c>
      <c r="I246" s="62">
        <f t="shared" si="89"/>
        <v>-203.29258230758097</v>
      </c>
      <c r="J246" s="31">
        <f t="shared" si="90"/>
        <v>-191.95479878724768</v>
      </c>
      <c r="K246" s="31">
        <f t="shared" si="91"/>
        <v>-179.43493440781558</v>
      </c>
      <c r="L246" s="31">
        <f t="shared" si="92"/>
        <v>-166.60362303859009</v>
      </c>
      <c r="M246" s="31">
        <f t="shared" si="93"/>
        <v>-153.06627020798376</v>
      </c>
      <c r="N246" s="59">
        <f t="shared" si="94"/>
        <v>437.71014748230618</v>
      </c>
      <c r="O246" s="82">
        <f t="shared" si="82"/>
        <v>54.380215004082572</v>
      </c>
      <c r="P246" s="31">
        <f>Taulukko5[[#This Row],[Tasaus 2023, €/asukas]]*Taulukko5[[#This Row],[Asukasluku 31.12.2022]]</f>
        <v>-995523.77556022396</v>
      </c>
      <c r="Q246" s="31">
        <f>Taulukko5[[#This Row],[Tasaus 2024, €/asukas]]*Taulukko5[[#This Row],[Asukasluku 31.12.2022]]</f>
        <v>-940002.64966115193</v>
      </c>
      <c r="R246" s="31">
        <f>Taulukko5[[#This Row],[Tasaus 2025, €/asukas]]*Taulukko5[[#This Row],[Asukasluku 31.12.2022]]</f>
        <v>-878692.8737950729</v>
      </c>
      <c r="S246" s="31">
        <f>Taulukko5[[#This Row],[Tasaus 2026, €/asukas]]*Taulukko5[[#This Row],[Asukasluku 31.12.2022]]</f>
        <v>-815857.94201997563</v>
      </c>
      <c r="T246" s="31">
        <f>Taulukko5[[#This Row],[Tasaus 2027, €/asukas]]*Taulukko5[[#This Row],[Asukasluku 31.12.2022]]</f>
        <v>-749565.52520849649</v>
      </c>
      <c r="U246" s="62">
        <f t="shared" si="95"/>
        <v>4.1539029044853351</v>
      </c>
      <c r="V246" s="31">
        <f t="shared" si="96"/>
        <v>15.491686424818624</v>
      </c>
      <c r="W246" s="31">
        <f t="shared" si="97"/>
        <v>28.011550804250732</v>
      </c>
      <c r="X246" s="31">
        <f t="shared" si="98"/>
        <v>40.84286217347622</v>
      </c>
      <c r="Y246" s="94">
        <f t="shared" si="99"/>
        <v>54.380215004082544</v>
      </c>
      <c r="Z246" s="105">
        <v>22</v>
      </c>
      <c r="AA246" s="33">
        <f t="shared" si="101"/>
        <v>9.36</v>
      </c>
      <c r="AB246" s="32">
        <f t="shared" si="83"/>
        <v>-12.64</v>
      </c>
      <c r="AC246" s="31">
        <v>150.31953141319678</v>
      </c>
      <c r="AD246" s="15">
        <f t="shared" si="84"/>
        <v>-2.7633820205753098E-2</v>
      </c>
      <c r="AE246" s="15">
        <f t="shared" si="85"/>
        <v>-0.10305837358044469</v>
      </c>
      <c r="AF246" s="15">
        <f t="shared" si="86"/>
        <v>-0.18634671450147663</v>
      </c>
      <c r="AG246" s="15">
        <f t="shared" si="87"/>
        <v>-0.2717069551075687</v>
      </c>
      <c r="AH246" s="106">
        <f t="shared" si="88"/>
        <v>-0.36176413332877394</v>
      </c>
    </row>
    <row r="247" spans="1:34" ht="15.75" x14ac:dyDescent="0.25">
      <c r="A247" s="24">
        <v>749</v>
      </c>
      <c r="B247" s="25" t="s">
        <v>240</v>
      </c>
      <c r="C247" s="24">
        <v>11</v>
      </c>
      <c r="D247" s="24">
        <v>22</v>
      </c>
      <c r="E247" s="30">
        <f>'Tasapainon muutos, pl. tasaus'!D240</f>
        <v>21232</v>
      </c>
      <c r="F247" s="62">
        <v>-119.74825587677093</v>
      </c>
      <c r="G247" s="31">
        <v>-2.831953690554343</v>
      </c>
      <c r="H247" s="59">
        <f t="shared" si="100"/>
        <v>116.91630218621658</v>
      </c>
      <c r="I247" s="62">
        <f t="shared" si="89"/>
        <v>-112.76239928173123</v>
      </c>
      <c r="J247" s="31">
        <f t="shared" si="90"/>
        <v>-101.42461576139794</v>
      </c>
      <c r="K247" s="31">
        <f t="shared" si="91"/>
        <v>-88.904751381965852</v>
      </c>
      <c r="L247" s="31">
        <f t="shared" si="92"/>
        <v>-76.073440012740363</v>
      </c>
      <c r="M247" s="31">
        <f t="shared" si="93"/>
        <v>-62.536087182134025</v>
      </c>
      <c r="N247" s="59">
        <f t="shared" si="94"/>
        <v>-65.368040872688368</v>
      </c>
      <c r="O247" s="82">
        <f t="shared" si="82"/>
        <v>54.380215004082558</v>
      </c>
      <c r="P247" s="31">
        <f>Taulukko5[[#This Row],[Tasaus 2023, €/asukas]]*Taulukko5[[#This Row],[Asukasluku 31.12.2022]]</f>
        <v>-2394171.2615497177</v>
      </c>
      <c r="Q247" s="31">
        <f>Taulukko5[[#This Row],[Tasaus 2024, €/asukas]]*Taulukko5[[#This Row],[Asukasluku 31.12.2022]]</f>
        <v>-2153447.441846001</v>
      </c>
      <c r="R247" s="31">
        <f>Taulukko5[[#This Row],[Tasaus 2025, €/asukas]]*Taulukko5[[#This Row],[Asukasluku 31.12.2022]]</f>
        <v>-1887625.6813418989</v>
      </c>
      <c r="S247" s="31">
        <f>Taulukko5[[#This Row],[Tasaus 2026, €/asukas]]*Taulukko5[[#This Row],[Asukasluku 31.12.2022]]</f>
        <v>-1615191.2783505034</v>
      </c>
      <c r="T247" s="31">
        <f>Taulukko5[[#This Row],[Tasaus 2027, €/asukas]]*Taulukko5[[#This Row],[Asukasluku 31.12.2022]]</f>
        <v>-1327766.2030510695</v>
      </c>
      <c r="U247" s="62">
        <f t="shared" si="95"/>
        <v>4.1539029044853493</v>
      </c>
      <c r="V247" s="31">
        <f t="shared" si="96"/>
        <v>15.491686424818639</v>
      </c>
      <c r="W247" s="31">
        <f t="shared" si="97"/>
        <v>28.011550804250732</v>
      </c>
      <c r="X247" s="31">
        <f t="shared" si="98"/>
        <v>40.84286217347622</v>
      </c>
      <c r="Y247" s="94">
        <f t="shared" si="99"/>
        <v>54.380215004082558</v>
      </c>
      <c r="Z247" s="105">
        <v>22.000000000000004</v>
      </c>
      <c r="AA247" s="33">
        <f t="shared" si="101"/>
        <v>9.360000000000003</v>
      </c>
      <c r="AB247" s="32">
        <f t="shared" si="83"/>
        <v>-12.64</v>
      </c>
      <c r="AC247" s="31">
        <v>190.86616971381099</v>
      </c>
      <c r="AD247" s="15">
        <f t="shared" si="84"/>
        <v>-2.1763431993809087E-2</v>
      </c>
      <c r="AE247" s="15">
        <f t="shared" si="85"/>
        <v>-8.1165176877847023E-2</v>
      </c>
      <c r="AF247" s="15">
        <f t="shared" si="86"/>
        <v>-0.14676016627908381</v>
      </c>
      <c r="AG247" s="15">
        <f t="shared" si="87"/>
        <v>-0.21398691153448995</v>
      </c>
      <c r="AH247" s="106">
        <f t="shared" si="88"/>
        <v>-0.28491280086786186</v>
      </c>
    </row>
    <row r="248" spans="1:34" ht="15.75" x14ac:dyDescent="0.25">
      <c r="A248" s="24">
        <v>751</v>
      </c>
      <c r="B248" s="25" t="s">
        <v>241</v>
      </c>
      <c r="C248" s="24">
        <v>19</v>
      </c>
      <c r="D248" s="24">
        <v>25</v>
      </c>
      <c r="E248" s="30">
        <f>'Tasapainon muutos, pl. tasaus'!D241</f>
        <v>2877</v>
      </c>
      <c r="F248" s="62">
        <v>592.24933181884887</v>
      </c>
      <c r="G248" s="31">
        <v>631.80990041416953</v>
      </c>
      <c r="H248" s="59">
        <f t="shared" si="100"/>
        <v>39.56056859532066</v>
      </c>
      <c r="I248" s="62">
        <f t="shared" si="89"/>
        <v>-35.406665690835311</v>
      </c>
      <c r="J248" s="31">
        <f t="shared" si="90"/>
        <v>-24.068882170502025</v>
      </c>
      <c r="K248" s="31">
        <f t="shared" si="91"/>
        <v>-11.549017791069934</v>
      </c>
      <c r="L248" s="31">
        <f t="shared" si="92"/>
        <v>-4.1571378265237735</v>
      </c>
      <c r="M248" s="31">
        <f t="shared" si="93"/>
        <v>-5.6197849959174446</v>
      </c>
      <c r="N248" s="59">
        <f t="shared" si="94"/>
        <v>626.19011541825205</v>
      </c>
      <c r="O248" s="82">
        <f t="shared" si="82"/>
        <v>33.940783599403176</v>
      </c>
      <c r="P248" s="31">
        <f>Taulukko5[[#This Row],[Tasaus 2023, €/asukas]]*Taulukko5[[#This Row],[Asukasluku 31.12.2022]]</f>
        <v>-101864.97719253319</v>
      </c>
      <c r="Q248" s="31">
        <f>Taulukko5[[#This Row],[Tasaus 2024, €/asukas]]*Taulukko5[[#This Row],[Asukasluku 31.12.2022]]</f>
        <v>-69246.174004534332</v>
      </c>
      <c r="R248" s="31">
        <f>Taulukko5[[#This Row],[Tasaus 2025, €/asukas]]*Taulukko5[[#This Row],[Asukasluku 31.12.2022]]</f>
        <v>-33226.524184908201</v>
      </c>
      <c r="S248" s="31">
        <f>Taulukko5[[#This Row],[Tasaus 2026, €/asukas]]*Taulukko5[[#This Row],[Asukasluku 31.12.2022]]</f>
        <v>-11960.085526908897</v>
      </c>
      <c r="T248" s="31">
        <f>Taulukko5[[#This Row],[Tasaus 2027, €/asukas]]*Taulukko5[[#This Row],[Asukasluku 31.12.2022]]</f>
        <v>-16168.121433254488</v>
      </c>
      <c r="U248" s="62">
        <f t="shared" si="95"/>
        <v>4.1539029044853493</v>
      </c>
      <c r="V248" s="31">
        <f t="shared" si="96"/>
        <v>15.491686424818635</v>
      </c>
      <c r="W248" s="31">
        <f t="shared" si="97"/>
        <v>28.011550804250724</v>
      </c>
      <c r="X248" s="31">
        <f t="shared" si="98"/>
        <v>35.403430768796888</v>
      </c>
      <c r="Y248" s="94">
        <f t="shared" si="99"/>
        <v>33.940783599403218</v>
      </c>
      <c r="Z248" s="105">
        <v>22.000000000000004</v>
      </c>
      <c r="AA248" s="33">
        <f t="shared" si="101"/>
        <v>9.360000000000003</v>
      </c>
      <c r="AB248" s="32">
        <f t="shared" si="83"/>
        <v>-12.64</v>
      </c>
      <c r="AC248" s="31">
        <v>178.67108790391339</v>
      </c>
      <c r="AD248" s="15">
        <f t="shared" si="84"/>
        <v>-2.3248881244397279E-2</v>
      </c>
      <c r="AE248" s="15">
        <f t="shared" si="85"/>
        <v>-8.6705054558966085E-2</v>
      </c>
      <c r="AF248" s="15">
        <f t="shared" si="86"/>
        <v>-0.15677718836813101</v>
      </c>
      <c r="AG248" s="15">
        <f t="shared" si="87"/>
        <v>-0.19814862708977468</v>
      </c>
      <c r="AH248" s="106">
        <f t="shared" si="88"/>
        <v>-0.18996237162699797</v>
      </c>
    </row>
    <row r="249" spans="1:34" ht="15.75" x14ac:dyDescent="0.25">
      <c r="A249" s="24">
        <v>753</v>
      </c>
      <c r="B249" s="25" t="s">
        <v>242</v>
      </c>
      <c r="C249" s="24">
        <v>34</v>
      </c>
      <c r="D249" s="24">
        <v>22</v>
      </c>
      <c r="E249" s="30">
        <f>'Tasapainon muutos, pl. tasaus'!D242</f>
        <v>22320</v>
      </c>
      <c r="F249" s="62">
        <v>532.26373273141246</v>
      </c>
      <c r="G249" s="31">
        <v>356.14016783860541</v>
      </c>
      <c r="H249" s="59">
        <f t="shared" si="100"/>
        <v>-176.12356489280705</v>
      </c>
      <c r="I249" s="62">
        <f t="shared" si="89"/>
        <v>180.27746779729239</v>
      </c>
      <c r="J249" s="31">
        <f t="shared" si="90"/>
        <v>161.61525131762568</v>
      </c>
      <c r="K249" s="31">
        <f t="shared" si="91"/>
        <v>144.13511569705778</v>
      </c>
      <c r="L249" s="31">
        <f t="shared" si="92"/>
        <v>126.96642706628327</v>
      </c>
      <c r="M249" s="31">
        <f t="shared" si="93"/>
        <v>110.50377989688961</v>
      </c>
      <c r="N249" s="59">
        <f t="shared" si="94"/>
        <v>466.64394773549503</v>
      </c>
      <c r="O249" s="82">
        <f t="shared" si="82"/>
        <v>-65.619784995917428</v>
      </c>
      <c r="P249" s="31">
        <f>Taulukko5[[#This Row],[Tasaus 2023, €/asukas]]*Taulukko5[[#This Row],[Asukasluku 31.12.2022]]</f>
        <v>4023793.0812355662</v>
      </c>
      <c r="Q249" s="31">
        <f>Taulukko5[[#This Row],[Tasaus 2024, €/asukas]]*Taulukko5[[#This Row],[Asukasluku 31.12.2022]]</f>
        <v>3607252.4094094052</v>
      </c>
      <c r="R249" s="31">
        <f>Taulukko5[[#This Row],[Tasaus 2025, €/asukas]]*Taulukko5[[#This Row],[Asukasluku 31.12.2022]]</f>
        <v>3217095.7823583297</v>
      </c>
      <c r="S249" s="31">
        <f>Taulukko5[[#This Row],[Tasaus 2026, €/asukas]]*Taulukko5[[#This Row],[Asukasluku 31.12.2022]]</f>
        <v>2833890.6521194428</v>
      </c>
      <c r="T249" s="31">
        <f>Taulukko5[[#This Row],[Tasaus 2027, €/asukas]]*Taulukko5[[#This Row],[Asukasluku 31.12.2022]]</f>
        <v>2466444.367298576</v>
      </c>
      <c r="U249" s="62">
        <f t="shared" si="95"/>
        <v>4.1539029044853351</v>
      </c>
      <c r="V249" s="31">
        <f t="shared" si="96"/>
        <v>-14.508313575181376</v>
      </c>
      <c r="W249" s="31">
        <f t="shared" si="97"/>
        <v>-31.988449195749268</v>
      </c>
      <c r="X249" s="31">
        <f t="shared" si="98"/>
        <v>-49.15713782652378</v>
      </c>
      <c r="Y249" s="94">
        <f t="shared" si="99"/>
        <v>-65.619784995917442</v>
      </c>
      <c r="Z249" s="105">
        <v>19.25</v>
      </c>
      <c r="AA249" s="33">
        <f t="shared" si="101"/>
        <v>6.6099999999999994</v>
      </c>
      <c r="AB249" s="32">
        <f t="shared" si="83"/>
        <v>-12.64</v>
      </c>
      <c r="AC249" s="31">
        <v>241.37021794822445</v>
      </c>
      <c r="AD249" s="15">
        <f t="shared" si="84"/>
        <v>-1.7209674581212732E-2</v>
      </c>
      <c r="AE249" s="15">
        <f t="shared" si="85"/>
        <v>6.0108134709036504E-2</v>
      </c>
      <c r="AF249" s="15">
        <f t="shared" si="86"/>
        <v>0.13252856739190172</v>
      </c>
      <c r="AG249" s="15">
        <f t="shared" si="87"/>
        <v>0.20365867108372218</v>
      </c>
      <c r="AH249" s="106">
        <f t="shared" si="88"/>
        <v>0.27186363567850502</v>
      </c>
    </row>
    <row r="250" spans="1:34" ht="15.75" x14ac:dyDescent="0.25">
      <c r="A250" s="24">
        <v>755</v>
      </c>
      <c r="B250" s="25" t="s">
        <v>243</v>
      </c>
      <c r="C250" s="24">
        <v>33</v>
      </c>
      <c r="D250" s="24">
        <v>24</v>
      </c>
      <c r="E250" s="30">
        <f>'Tasapainon muutos, pl. tasaus'!D243</f>
        <v>6217</v>
      </c>
      <c r="F250" s="62">
        <v>78.048191335431554</v>
      </c>
      <c r="G250" s="31">
        <v>-103.53874740755231</v>
      </c>
      <c r="H250" s="59">
        <f t="shared" si="100"/>
        <v>-181.58693874298388</v>
      </c>
      <c r="I250" s="62">
        <f t="shared" si="89"/>
        <v>185.74084164746921</v>
      </c>
      <c r="J250" s="31">
        <f t="shared" si="90"/>
        <v>167.0786251678025</v>
      </c>
      <c r="K250" s="31">
        <f t="shared" si="91"/>
        <v>149.59848954723461</v>
      </c>
      <c r="L250" s="31">
        <f t="shared" si="92"/>
        <v>132.4298009164601</v>
      </c>
      <c r="M250" s="31">
        <f t="shared" si="93"/>
        <v>115.96715374706643</v>
      </c>
      <c r="N250" s="59">
        <f t="shared" si="94"/>
        <v>12.428406339514126</v>
      </c>
      <c r="O250" s="82">
        <f t="shared" si="82"/>
        <v>-65.619784995917428</v>
      </c>
      <c r="P250" s="31">
        <f>Taulukko5[[#This Row],[Tasaus 2023, €/asukas]]*Taulukko5[[#This Row],[Asukasluku 31.12.2022]]</f>
        <v>1154750.8125223161</v>
      </c>
      <c r="Q250" s="31">
        <f>Taulukko5[[#This Row],[Tasaus 2024, €/asukas]]*Taulukko5[[#This Row],[Asukasluku 31.12.2022]]</f>
        <v>1038727.8126682282</v>
      </c>
      <c r="R250" s="31">
        <f>Taulukko5[[#This Row],[Tasaus 2025, €/asukas]]*Taulukko5[[#This Row],[Asukasluku 31.12.2022]]</f>
        <v>930053.8095151576</v>
      </c>
      <c r="S250" s="31">
        <f>Taulukko5[[#This Row],[Tasaus 2026, €/asukas]]*Taulukko5[[#This Row],[Asukasluku 31.12.2022]]</f>
        <v>823316.07229763246</v>
      </c>
      <c r="T250" s="31">
        <f>Taulukko5[[#This Row],[Tasaus 2027, €/asukas]]*Taulukko5[[#This Row],[Asukasluku 31.12.2022]]</f>
        <v>720967.79484551202</v>
      </c>
      <c r="U250" s="62">
        <f t="shared" si="95"/>
        <v>4.1539029044853351</v>
      </c>
      <c r="V250" s="31">
        <f t="shared" si="96"/>
        <v>-14.508313575181376</v>
      </c>
      <c r="W250" s="31">
        <f t="shared" si="97"/>
        <v>-31.988449195749268</v>
      </c>
      <c r="X250" s="31">
        <f t="shared" si="98"/>
        <v>-49.15713782652378</v>
      </c>
      <c r="Y250" s="94">
        <f t="shared" si="99"/>
        <v>-65.619784995917442</v>
      </c>
      <c r="Z250" s="105">
        <v>21.25</v>
      </c>
      <c r="AA250" s="33">
        <f t="shared" si="101"/>
        <v>8.61</v>
      </c>
      <c r="AB250" s="32">
        <f t="shared" si="83"/>
        <v>-12.64</v>
      </c>
      <c r="AC250" s="31">
        <v>234.9985631460041</v>
      </c>
      <c r="AD250" s="15">
        <f t="shared" si="84"/>
        <v>-1.7676290649932716E-2</v>
      </c>
      <c r="AE250" s="15">
        <f t="shared" si="85"/>
        <v>6.1737882057463438E-2</v>
      </c>
      <c r="AF250" s="15">
        <f t="shared" si="86"/>
        <v>0.13612189269376473</v>
      </c>
      <c r="AG250" s="15">
        <f t="shared" si="87"/>
        <v>0.20918058888718633</v>
      </c>
      <c r="AH250" s="106">
        <f t="shared" si="88"/>
        <v>0.27923483496002488</v>
      </c>
    </row>
    <row r="251" spans="1:34" ht="15.75" x14ac:dyDescent="0.25">
      <c r="A251" s="24">
        <v>758</v>
      </c>
      <c r="B251" s="25" t="s">
        <v>244</v>
      </c>
      <c r="C251" s="24">
        <v>19</v>
      </c>
      <c r="D251" s="24">
        <v>24</v>
      </c>
      <c r="E251" s="30">
        <f>'Tasapainon muutos, pl. tasaus'!D244</f>
        <v>8134</v>
      </c>
      <c r="F251" s="62">
        <v>803.4960022752806</v>
      </c>
      <c r="G251" s="31">
        <v>926.53397192753653</v>
      </c>
      <c r="H251" s="59">
        <f t="shared" si="100"/>
        <v>123.03796965225592</v>
      </c>
      <c r="I251" s="62">
        <f t="shared" si="89"/>
        <v>-118.88406674777058</v>
      </c>
      <c r="J251" s="31">
        <f t="shared" si="90"/>
        <v>-107.54628322743729</v>
      </c>
      <c r="K251" s="31">
        <f t="shared" si="91"/>
        <v>-95.026418848005193</v>
      </c>
      <c r="L251" s="31">
        <f t="shared" si="92"/>
        <v>-82.195107478779704</v>
      </c>
      <c r="M251" s="31">
        <f t="shared" si="93"/>
        <v>-68.657754648173366</v>
      </c>
      <c r="N251" s="59">
        <f t="shared" si="94"/>
        <v>857.87621727936312</v>
      </c>
      <c r="O251" s="82">
        <f t="shared" si="82"/>
        <v>54.380215004082515</v>
      </c>
      <c r="P251" s="31">
        <f>Taulukko5[[#This Row],[Tasaus 2023, €/asukas]]*Taulukko5[[#This Row],[Asukasluku 31.12.2022]]</f>
        <v>-967002.99892636586</v>
      </c>
      <c r="Q251" s="31">
        <f>Taulukko5[[#This Row],[Tasaus 2024, €/asukas]]*Taulukko5[[#This Row],[Asukasluku 31.12.2022]]</f>
        <v>-874781.46777197486</v>
      </c>
      <c r="R251" s="31">
        <f>Taulukko5[[#This Row],[Tasaus 2025, €/asukas]]*Taulukko5[[#This Row],[Asukasluku 31.12.2022]]</f>
        <v>-772944.89090967423</v>
      </c>
      <c r="S251" s="31">
        <f>Taulukko5[[#This Row],[Tasaus 2026, €/asukas]]*Taulukko5[[#This Row],[Asukasluku 31.12.2022]]</f>
        <v>-668575.00423239416</v>
      </c>
      <c r="T251" s="31">
        <f>Taulukko5[[#This Row],[Tasaus 2027, €/asukas]]*Taulukko5[[#This Row],[Asukasluku 31.12.2022]]</f>
        <v>-558462.17630824214</v>
      </c>
      <c r="U251" s="62">
        <f t="shared" si="95"/>
        <v>4.1539029044853493</v>
      </c>
      <c r="V251" s="31">
        <f t="shared" si="96"/>
        <v>15.491686424818639</v>
      </c>
      <c r="W251" s="31">
        <f t="shared" si="97"/>
        <v>28.011550804250732</v>
      </c>
      <c r="X251" s="31">
        <f t="shared" si="98"/>
        <v>40.84286217347622</v>
      </c>
      <c r="Y251" s="94">
        <f t="shared" si="99"/>
        <v>54.380215004082558</v>
      </c>
      <c r="Z251" s="105">
        <v>21</v>
      </c>
      <c r="AA251" s="33">
        <f t="shared" si="101"/>
        <v>8.36</v>
      </c>
      <c r="AB251" s="32">
        <f t="shared" si="83"/>
        <v>-12.64</v>
      </c>
      <c r="AC251" s="31">
        <v>185.16425911154411</v>
      </c>
      <c r="AD251" s="15">
        <f t="shared" si="84"/>
        <v>-2.2433610700124434E-2</v>
      </c>
      <c r="AE251" s="15">
        <f t="shared" si="85"/>
        <v>-8.3664560856133413E-2</v>
      </c>
      <c r="AF251" s="15">
        <f t="shared" si="86"/>
        <v>-0.15127946904362574</v>
      </c>
      <c r="AG251" s="15">
        <f t="shared" si="87"/>
        <v>-0.22057638104377489</v>
      </c>
      <c r="AH251" s="106">
        <f t="shared" si="88"/>
        <v>-0.29368634781361114</v>
      </c>
    </row>
    <row r="252" spans="1:34" ht="15.75" x14ac:dyDescent="0.25">
      <c r="A252" s="24">
        <v>759</v>
      </c>
      <c r="B252" s="25" t="s">
        <v>245</v>
      </c>
      <c r="C252" s="24">
        <v>14</v>
      </c>
      <c r="D252" s="24">
        <v>25</v>
      </c>
      <c r="E252" s="30">
        <f>'Tasapainon muutos, pl. tasaus'!D245</f>
        <v>1942</v>
      </c>
      <c r="F252" s="62">
        <v>274.02862498724602</v>
      </c>
      <c r="G252" s="31">
        <v>357.06722264781348</v>
      </c>
      <c r="H252" s="59">
        <f t="shared" si="100"/>
        <v>83.038597660567461</v>
      </c>
      <c r="I252" s="62">
        <f t="shared" si="89"/>
        <v>-78.884694756082112</v>
      </c>
      <c r="J252" s="31">
        <f t="shared" si="90"/>
        <v>-67.546911235748823</v>
      </c>
      <c r="K252" s="31">
        <f t="shared" si="91"/>
        <v>-55.027046856316737</v>
      </c>
      <c r="L252" s="31">
        <f t="shared" si="92"/>
        <v>-42.195735487091234</v>
      </c>
      <c r="M252" s="31">
        <f t="shared" si="93"/>
        <v>-28.658382656484907</v>
      </c>
      <c r="N252" s="59">
        <f t="shared" si="94"/>
        <v>328.40883999132859</v>
      </c>
      <c r="O252" s="82">
        <f t="shared" si="82"/>
        <v>54.380215004082572</v>
      </c>
      <c r="P252" s="31">
        <f>Taulukko5[[#This Row],[Tasaus 2023, €/asukas]]*Taulukko5[[#This Row],[Asukasluku 31.12.2022]]</f>
        <v>-153194.07721631147</v>
      </c>
      <c r="Q252" s="31">
        <f>Taulukko5[[#This Row],[Tasaus 2024, €/asukas]]*Taulukko5[[#This Row],[Asukasluku 31.12.2022]]</f>
        <v>-131176.10161982421</v>
      </c>
      <c r="R252" s="31">
        <f>Taulukko5[[#This Row],[Tasaus 2025, €/asukas]]*Taulukko5[[#This Row],[Asukasluku 31.12.2022]]</f>
        <v>-106862.5249949671</v>
      </c>
      <c r="S252" s="31">
        <f>Taulukko5[[#This Row],[Tasaus 2026, €/asukas]]*Taulukko5[[#This Row],[Asukasluku 31.12.2022]]</f>
        <v>-81944.118315931177</v>
      </c>
      <c r="T252" s="31">
        <f>Taulukko5[[#This Row],[Tasaus 2027, €/asukas]]*Taulukko5[[#This Row],[Asukasluku 31.12.2022]]</f>
        <v>-55654.579118893693</v>
      </c>
      <c r="U252" s="62">
        <f t="shared" si="95"/>
        <v>4.1539029044853493</v>
      </c>
      <c r="V252" s="31">
        <f t="shared" si="96"/>
        <v>15.491686424818639</v>
      </c>
      <c r="W252" s="31">
        <f t="shared" si="97"/>
        <v>28.011550804250724</v>
      </c>
      <c r="X252" s="31">
        <f t="shared" si="98"/>
        <v>40.842862173476227</v>
      </c>
      <c r="Y252" s="94">
        <f t="shared" si="99"/>
        <v>54.380215004082558</v>
      </c>
      <c r="Z252" s="105">
        <v>21.750000000000004</v>
      </c>
      <c r="AA252" s="33">
        <f t="shared" si="101"/>
        <v>9.110000000000003</v>
      </c>
      <c r="AB252" s="32">
        <f t="shared" si="83"/>
        <v>-12.64</v>
      </c>
      <c r="AC252" s="31">
        <v>129.45594137865567</v>
      </c>
      <c r="AD252" s="15">
        <f t="shared" si="84"/>
        <v>-3.208738710829253E-2</v>
      </c>
      <c r="AE252" s="15">
        <f t="shared" si="85"/>
        <v>-0.11966763564374237</v>
      </c>
      <c r="AF252" s="15">
        <f t="shared" si="86"/>
        <v>-0.21637902830830746</v>
      </c>
      <c r="AG252" s="15">
        <f t="shared" si="87"/>
        <v>-0.31549623554172607</v>
      </c>
      <c r="AH252" s="106">
        <f t="shared" si="88"/>
        <v>-0.42006735592784938</v>
      </c>
    </row>
    <row r="253" spans="1:34" ht="15.75" x14ac:dyDescent="0.25">
      <c r="A253" s="24">
        <v>761</v>
      </c>
      <c r="B253" s="25" t="s">
        <v>246</v>
      </c>
      <c r="C253" s="24">
        <v>2</v>
      </c>
      <c r="D253" s="24">
        <v>24</v>
      </c>
      <c r="E253" s="30">
        <f>'Tasapainon muutos, pl. tasaus'!D246</f>
        <v>8426</v>
      </c>
      <c r="F253" s="62">
        <v>-75.375572825594759</v>
      </c>
      <c r="G253" s="31">
        <v>-171.3569649320132</v>
      </c>
      <c r="H253" s="59">
        <f t="shared" si="100"/>
        <v>-95.98139210641844</v>
      </c>
      <c r="I253" s="62">
        <f t="shared" si="89"/>
        <v>100.13529501090379</v>
      </c>
      <c r="J253" s="31">
        <f t="shared" si="90"/>
        <v>81.473078531237078</v>
      </c>
      <c r="K253" s="31">
        <f t="shared" si="91"/>
        <v>63.992942910669164</v>
      </c>
      <c r="L253" s="31">
        <f t="shared" si="92"/>
        <v>46.824254279894667</v>
      </c>
      <c r="M253" s="31">
        <f t="shared" si="93"/>
        <v>30.361607110500994</v>
      </c>
      <c r="N253" s="59">
        <f t="shared" si="94"/>
        <v>-140.99535782151221</v>
      </c>
      <c r="O253" s="82">
        <f t="shared" si="82"/>
        <v>-65.619784995917456</v>
      </c>
      <c r="P253" s="31">
        <f>Taulukko5[[#This Row],[Tasaus 2023, €/asukas]]*Taulukko5[[#This Row],[Asukasluku 31.12.2022]]</f>
        <v>843739.9957618753</v>
      </c>
      <c r="Q253" s="31">
        <f>Taulukko5[[#This Row],[Tasaus 2024, €/asukas]]*Taulukko5[[#This Row],[Asukasluku 31.12.2022]]</f>
        <v>686492.1597042036</v>
      </c>
      <c r="R253" s="31">
        <f>Taulukko5[[#This Row],[Tasaus 2025, €/asukas]]*Taulukko5[[#This Row],[Asukasluku 31.12.2022]]</f>
        <v>539204.53696529835</v>
      </c>
      <c r="S253" s="31">
        <f>Taulukko5[[#This Row],[Tasaus 2026, €/asukas]]*Taulukko5[[#This Row],[Asukasluku 31.12.2022]]</f>
        <v>394541.16656239249</v>
      </c>
      <c r="T253" s="31">
        <f>Taulukko5[[#This Row],[Tasaus 2027, €/asukas]]*Taulukko5[[#This Row],[Asukasluku 31.12.2022]]</f>
        <v>255826.90151308136</v>
      </c>
      <c r="U253" s="62">
        <f t="shared" si="95"/>
        <v>4.1539029044853493</v>
      </c>
      <c r="V253" s="31">
        <f t="shared" si="96"/>
        <v>-14.508313575181361</v>
      </c>
      <c r="W253" s="31">
        <f t="shared" si="97"/>
        <v>-31.988449195749276</v>
      </c>
      <c r="X253" s="31">
        <f t="shared" si="98"/>
        <v>-49.157137826523773</v>
      </c>
      <c r="Y253" s="94">
        <f t="shared" si="99"/>
        <v>-65.619784995917442</v>
      </c>
      <c r="Z253" s="105">
        <v>20.5</v>
      </c>
      <c r="AA253" s="33">
        <f t="shared" si="101"/>
        <v>7.8599999999999994</v>
      </c>
      <c r="AB253" s="32">
        <f t="shared" si="83"/>
        <v>-12.64</v>
      </c>
      <c r="AC253" s="31">
        <v>163.73505423389014</v>
      </c>
      <c r="AD253" s="15">
        <f t="shared" si="84"/>
        <v>-2.5369661517634676E-2</v>
      </c>
      <c r="AE253" s="15">
        <f t="shared" si="85"/>
        <v>8.860847570524949E-2</v>
      </c>
      <c r="AF253" s="15">
        <f t="shared" si="86"/>
        <v>0.1953671395867059</v>
      </c>
      <c r="AG253" s="15">
        <f t="shared" si="87"/>
        <v>0.30022366350643775</v>
      </c>
      <c r="AH253" s="106">
        <f t="shared" si="88"/>
        <v>0.40076809027211568</v>
      </c>
    </row>
    <row r="254" spans="1:34" ht="15.75" x14ac:dyDescent="0.25">
      <c r="A254" s="24">
        <v>762</v>
      </c>
      <c r="B254" s="25" t="s">
        <v>247</v>
      </c>
      <c r="C254" s="24">
        <v>11</v>
      </c>
      <c r="D254" s="24">
        <v>25</v>
      </c>
      <c r="E254" s="30">
        <f>'Tasapainon muutos, pl. tasaus'!D247</f>
        <v>3672</v>
      </c>
      <c r="F254" s="62">
        <v>141.30219217045192</v>
      </c>
      <c r="G254" s="31">
        <v>-35.092387509678872</v>
      </c>
      <c r="H254" s="59">
        <f t="shared" si="100"/>
        <v>-176.39457968013079</v>
      </c>
      <c r="I254" s="62">
        <f t="shared" si="89"/>
        <v>180.54848258461612</v>
      </c>
      <c r="J254" s="31">
        <f t="shared" si="90"/>
        <v>161.88626610494941</v>
      </c>
      <c r="K254" s="31">
        <f t="shared" si="91"/>
        <v>144.40613048438152</v>
      </c>
      <c r="L254" s="31">
        <f t="shared" si="92"/>
        <v>127.23744185360701</v>
      </c>
      <c r="M254" s="31">
        <f t="shared" si="93"/>
        <v>110.77479468421335</v>
      </c>
      <c r="N254" s="59">
        <f t="shared" si="94"/>
        <v>75.682407174534475</v>
      </c>
      <c r="O254" s="82">
        <f t="shared" si="82"/>
        <v>-65.619784995917442</v>
      </c>
      <c r="P254" s="31">
        <f>Taulukko5[[#This Row],[Tasaus 2023, €/asukas]]*Taulukko5[[#This Row],[Asukasluku 31.12.2022]]</f>
        <v>662974.02805071045</v>
      </c>
      <c r="Q254" s="31">
        <f>Taulukko5[[#This Row],[Tasaus 2024, €/asukas]]*Taulukko5[[#This Row],[Asukasluku 31.12.2022]]</f>
        <v>594446.36913737422</v>
      </c>
      <c r="R254" s="31">
        <f>Taulukko5[[#This Row],[Tasaus 2025, €/asukas]]*Taulukko5[[#This Row],[Asukasluku 31.12.2022]]</f>
        <v>530259.31113864889</v>
      </c>
      <c r="S254" s="31">
        <f>Taulukko5[[#This Row],[Tasaus 2026, €/asukas]]*Taulukko5[[#This Row],[Asukasluku 31.12.2022]]</f>
        <v>467215.88648644491</v>
      </c>
      <c r="T254" s="31">
        <f>Taulukko5[[#This Row],[Tasaus 2027, €/asukas]]*Taulukko5[[#This Row],[Asukasluku 31.12.2022]]</f>
        <v>406765.04608043144</v>
      </c>
      <c r="U254" s="62">
        <f t="shared" si="95"/>
        <v>4.1539029044853351</v>
      </c>
      <c r="V254" s="31">
        <f t="shared" si="96"/>
        <v>-14.508313575181376</v>
      </c>
      <c r="W254" s="31">
        <f t="shared" si="97"/>
        <v>-31.988449195749268</v>
      </c>
      <c r="X254" s="31">
        <f t="shared" si="98"/>
        <v>-49.15713782652378</v>
      </c>
      <c r="Y254" s="94">
        <f t="shared" si="99"/>
        <v>-65.619784995917442</v>
      </c>
      <c r="Z254" s="105">
        <v>21.25</v>
      </c>
      <c r="AA254" s="33">
        <f t="shared" si="101"/>
        <v>8.61</v>
      </c>
      <c r="AB254" s="32">
        <f t="shared" si="83"/>
        <v>-12.64</v>
      </c>
      <c r="AC254" s="31">
        <v>143.59141817730008</v>
      </c>
      <c r="AD254" s="15">
        <f t="shared" si="84"/>
        <v>-2.8928629281704612E-2</v>
      </c>
      <c r="AE254" s="15">
        <f t="shared" si="85"/>
        <v>0.10103886262385943</v>
      </c>
      <c r="AF254" s="15">
        <f t="shared" si="86"/>
        <v>0.22277410169632422</v>
      </c>
      <c r="AG254" s="15">
        <f t="shared" si="87"/>
        <v>0.34234036024232872</v>
      </c>
      <c r="AH254" s="106">
        <f t="shared" si="88"/>
        <v>0.4569896016689044</v>
      </c>
    </row>
    <row r="255" spans="1:34" ht="15.75" x14ac:dyDescent="0.25">
      <c r="A255" s="24">
        <v>765</v>
      </c>
      <c r="B255" s="25" t="s">
        <v>248</v>
      </c>
      <c r="C255" s="24">
        <v>18</v>
      </c>
      <c r="D255" s="24">
        <v>23</v>
      </c>
      <c r="E255" s="30">
        <f>'Tasapainon muutos, pl. tasaus'!D248</f>
        <v>10354</v>
      </c>
      <c r="F255" s="62">
        <v>-313.04763453631375</v>
      </c>
      <c r="G255" s="31">
        <v>-307.88384214598921</v>
      </c>
      <c r="H255" s="59">
        <f t="shared" si="100"/>
        <v>5.1637923903245451</v>
      </c>
      <c r="I255" s="62">
        <f t="shared" si="89"/>
        <v>-1.0098894858391958</v>
      </c>
      <c r="J255" s="31">
        <f t="shared" si="90"/>
        <v>0.49168642481863489</v>
      </c>
      <c r="K255" s="31">
        <f t="shared" si="91"/>
        <v>-1.988449195749274</v>
      </c>
      <c r="L255" s="31">
        <f t="shared" si="92"/>
        <v>-4.1571378265237735</v>
      </c>
      <c r="M255" s="31">
        <f t="shared" si="93"/>
        <v>-5.6197849959174446</v>
      </c>
      <c r="N255" s="59">
        <f t="shared" si="94"/>
        <v>-313.50362714190663</v>
      </c>
      <c r="O255" s="82">
        <f t="shared" si="82"/>
        <v>-0.45599260559288268</v>
      </c>
      <c r="P255" s="31">
        <f>Taulukko5[[#This Row],[Tasaus 2023, €/asukas]]*Taulukko5[[#This Row],[Asukasluku 31.12.2022]]</f>
        <v>-10456.395736379034</v>
      </c>
      <c r="Q255" s="31">
        <f>Taulukko5[[#This Row],[Tasaus 2024, €/asukas]]*Taulukko5[[#This Row],[Asukasluku 31.12.2022]]</f>
        <v>5090.9212425721453</v>
      </c>
      <c r="R255" s="31">
        <f>Taulukko5[[#This Row],[Tasaus 2025, €/asukas]]*Taulukko5[[#This Row],[Asukasluku 31.12.2022]]</f>
        <v>-20588.402972787982</v>
      </c>
      <c r="S255" s="31">
        <f>Taulukko5[[#This Row],[Tasaus 2026, €/asukas]]*Taulukko5[[#This Row],[Asukasluku 31.12.2022]]</f>
        <v>-43043.005055827154</v>
      </c>
      <c r="T255" s="31">
        <f>Taulukko5[[#This Row],[Tasaus 2027, €/asukas]]*Taulukko5[[#This Row],[Asukasluku 31.12.2022]]</f>
        <v>-58187.253847729218</v>
      </c>
      <c r="U255" s="62">
        <f t="shared" si="95"/>
        <v>4.1539029044853493</v>
      </c>
      <c r="V255" s="31">
        <f t="shared" si="96"/>
        <v>5.6554788151431801</v>
      </c>
      <c r="W255" s="31">
        <f t="shared" si="97"/>
        <v>3.1753431945752713</v>
      </c>
      <c r="X255" s="31">
        <f t="shared" si="98"/>
        <v>1.0066545638007716</v>
      </c>
      <c r="Y255" s="94">
        <f t="shared" si="99"/>
        <v>-0.45599260559289956</v>
      </c>
      <c r="Z255" s="105">
        <v>19.75</v>
      </c>
      <c r="AA255" s="33">
        <f t="shared" si="101"/>
        <v>7.1099999999999994</v>
      </c>
      <c r="AB255" s="32">
        <f t="shared" si="83"/>
        <v>-12.64</v>
      </c>
      <c r="AC255" s="31">
        <v>178.09110558366123</v>
      </c>
      <c r="AD255" s="15">
        <f t="shared" si="84"/>
        <v>-2.3324594964311593E-2</v>
      </c>
      <c r="AE255" s="15">
        <f t="shared" si="85"/>
        <v>-3.1756099197702073E-2</v>
      </c>
      <c r="AF255" s="15">
        <f t="shared" si="86"/>
        <v>-1.7829880858837171E-2</v>
      </c>
      <c r="AG255" s="15">
        <f t="shared" si="87"/>
        <v>-5.6524696194211622E-3</v>
      </c>
      <c r="AH255" s="106">
        <f t="shared" si="88"/>
        <v>2.560445700522026E-3</v>
      </c>
    </row>
    <row r="256" spans="1:34" ht="15.75" x14ac:dyDescent="0.25">
      <c r="A256" s="24">
        <v>768</v>
      </c>
      <c r="B256" s="25" t="s">
        <v>249</v>
      </c>
      <c r="C256" s="24">
        <v>10</v>
      </c>
      <c r="D256" s="24">
        <v>25</v>
      </c>
      <c r="E256" s="30">
        <f>'Tasapainon muutos, pl. tasaus'!D249</f>
        <v>2375</v>
      </c>
      <c r="F256" s="62">
        <v>158.99608975013777</v>
      </c>
      <c r="G256" s="31">
        <v>-100.07549667135234</v>
      </c>
      <c r="H256" s="59">
        <f t="shared" si="100"/>
        <v>-259.07158642149011</v>
      </c>
      <c r="I256" s="62">
        <f t="shared" si="89"/>
        <v>263.22548932597545</v>
      </c>
      <c r="J256" s="31">
        <f t="shared" si="90"/>
        <v>244.56327284630873</v>
      </c>
      <c r="K256" s="31">
        <f t="shared" si="91"/>
        <v>227.08313722574084</v>
      </c>
      <c r="L256" s="31">
        <f t="shared" si="92"/>
        <v>209.91444859496633</v>
      </c>
      <c r="M256" s="31">
        <f t="shared" si="93"/>
        <v>193.45180142557265</v>
      </c>
      <c r="N256" s="59">
        <f t="shared" si="94"/>
        <v>93.376304754220314</v>
      </c>
      <c r="O256" s="82">
        <f t="shared" si="82"/>
        <v>-65.619784995917456</v>
      </c>
      <c r="P256" s="31">
        <f>Taulukko5[[#This Row],[Tasaus 2023, €/asukas]]*Taulukko5[[#This Row],[Asukasluku 31.12.2022]]</f>
        <v>625160.53714919172</v>
      </c>
      <c r="Q256" s="31">
        <f>Taulukko5[[#This Row],[Tasaus 2024, €/asukas]]*Taulukko5[[#This Row],[Asukasluku 31.12.2022]]</f>
        <v>580837.77300998324</v>
      </c>
      <c r="R256" s="31">
        <f>Taulukko5[[#This Row],[Tasaus 2025, €/asukas]]*Taulukko5[[#This Row],[Asukasluku 31.12.2022]]</f>
        <v>539322.45091113448</v>
      </c>
      <c r="S256" s="31">
        <f>Taulukko5[[#This Row],[Tasaus 2026, €/asukas]]*Taulukko5[[#This Row],[Asukasluku 31.12.2022]]</f>
        <v>498546.81541304506</v>
      </c>
      <c r="T256" s="31">
        <f>Taulukko5[[#This Row],[Tasaus 2027, €/asukas]]*Taulukko5[[#This Row],[Asukasluku 31.12.2022]]</f>
        <v>459448.02838573506</v>
      </c>
      <c r="U256" s="62">
        <f t="shared" si="95"/>
        <v>4.1539029044853351</v>
      </c>
      <c r="V256" s="31">
        <f t="shared" si="96"/>
        <v>-14.508313575181376</v>
      </c>
      <c r="W256" s="31">
        <f t="shared" si="97"/>
        <v>-31.988449195749268</v>
      </c>
      <c r="X256" s="31">
        <f t="shared" si="98"/>
        <v>-49.15713782652378</v>
      </c>
      <c r="Y256" s="94">
        <f t="shared" si="99"/>
        <v>-65.619784995917456</v>
      </c>
      <c r="Z256" s="105">
        <v>21</v>
      </c>
      <c r="AA256" s="33">
        <f t="shared" si="101"/>
        <v>8.36</v>
      </c>
      <c r="AB256" s="32">
        <f t="shared" si="83"/>
        <v>-12.64</v>
      </c>
      <c r="AC256" s="31">
        <v>138.7983315222389</v>
      </c>
      <c r="AD256" s="15">
        <f t="shared" si="84"/>
        <v>-2.9927614106944635E-2</v>
      </c>
      <c r="AE256" s="15">
        <f t="shared" si="85"/>
        <v>0.1045280113677504</v>
      </c>
      <c r="AF256" s="15">
        <f t="shared" si="86"/>
        <v>0.23046710176500887</v>
      </c>
      <c r="AG256" s="15">
        <f t="shared" si="87"/>
        <v>0.35416231079584409</v>
      </c>
      <c r="AH256" s="106">
        <f t="shared" si="88"/>
        <v>0.4727707046349009</v>
      </c>
    </row>
    <row r="257" spans="1:34" ht="15.75" x14ac:dyDescent="0.25">
      <c r="A257" s="24">
        <v>777</v>
      </c>
      <c r="B257" s="25" t="s">
        <v>250</v>
      </c>
      <c r="C257" s="24">
        <v>18</v>
      </c>
      <c r="D257" s="24">
        <v>24</v>
      </c>
      <c r="E257" s="30">
        <f>'Tasapainon muutos, pl. tasaus'!D250</f>
        <v>7367</v>
      </c>
      <c r="F257" s="62">
        <v>523.17326655661816</v>
      </c>
      <c r="G257" s="31">
        <v>432.48466673193218</v>
      </c>
      <c r="H257" s="59">
        <f t="shared" si="100"/>
        <v>-90.68859982468598</v>
      </c>
      <c r="I257" s="62">
        <f t="shared" si="89"/>
        <v>94.842502729171329</v>
      </c>
      <c r="J257" s="31">
        <f t="shared" si="90"/>
        <v>76.180286249504618</v>
      </c>
      <c r="K257" s="31">
        <f t="shared" si="91"/>
        <v>58.700150628936704</v>
      </c>
      <c r="L257" s="31">
        <f t="shared" si="92"/>
        <v>41.531461998162207</v>
      </c>
      <c r="M257" s="31">
        <f t="shared" si="93"/>
        <v>25.068814828768534</v>
      </c>
      <c r="N257" s="59">
        <f t="shared" si="94"/>
        <v>457.55348156070073</v>
      </c>
      <c r="O257" s="82">
        <f t="shared" si="82"/>
        <v>-65.619784995917428</v>
      </c>
      <c r="P257" s="31">
        <f>Taulukko5[[#This Row],[Tasaus 2023, €/asukas]]*Taulukko5[[#This Row],[Asukasluku 31.12.2022]]</f>
        <v>698704.71760580514</v>
      </c>
      <c r="Q257" s="31">
        <f>Taulukko5[[#This Row],[Tasaus 2024, €/asukas]]*Taulukko5[[#This Row],[Asukasluku 31.12.2022]]</f>
        <v>561220.16880010057</v>
      </c>
      <c r="R257" s="31">
        <f>Taulukko5[[#This Row],[Tasaus 2025, €/asukas]]*Taulukko5[[#This Row],[Asukasluku 31.12.2022]]</f>
        <v>432444.0096833767</v>
      </c>
      <c r="S257" s="31">
        <f>Taulukko5[[#This Row],[Tasaus 2026, €/asukas]]*Taulukko5[[#This Row],[Asukasluku 31.12.2022]]</f>
        <v>305962.28054046095</v>
      </c>
      <c r="T257" s="31">
        <f>Taulukko5[[#This Row],[Tasaus 2027, €/asukas]]*Taulukko5[[#This Row],[Asukasluku 31.12.2022]]</f>
        <v>184681.95884353778</v>
      </c>
      <c r="U257" s="62">
        <f t="shared" si="95"/>
        <v>4.1539029044853493</v>
      </c>
      <c r="V257" s="31">
        <f t="shared" si="96"/>
        <v>-14.508313575181361</v>
      </c>
      <c r="W257" s="31">
        <f t="shared" si="97"/>
        <v>-31.988449195749276</v>
      </c>
      <c r="X257" s="31">
        <f t="shared" si="98"/>
        <v>-49.157137826523773</v>
      </c>
      <c r="Y257" s="94">
        <f t="shared" si="99"/>
        <v>-65.619784995917442</v>
      </c>
      <c r="Z257" s="105">
        <v>21.5</v>
      </c>
      <c r="AA257" s="33">
        <f t="shared" si="101"/>
        <v>8.86</v>
      </c>
      <c r="AB257" s="32">
        <f t="shared" si="83"/>
        <v>-12.64</v>
      </c>
      <c r="AC257" s="31">
        <v>148.81762588485907</v>
      </c>
      <c r="AD257" s="15">
        <f t="shared" si="84"/>
        <v>-2.7912707784353747E-2</v>
      </c>
      <c r="AE257" s="15">
        <f t="shared" si="85"/>
        <v>9.7490559259469145E-2</v>
      </c>
      <c r="AF257" s="15">
        <f t="shared" si="86"/>
        <v>0.21495067540251514</v>
      </c>
      <c r="AG257" s="15">
        <f t="shared" si="87"/>
        <v>0.33031798171916071</v>
      </c>
      <c r="AH257" s="106">
        <f t="shared" si="88"/>
        <v>0.44094094772542464</v>
      </c>
    </row>
    <row r="258" spans="1:34" ht="15.75" x14ac:dyDescent="0.25">
      <c r="A258" s="24">
        <v>778</v>
      </c>
      <c r="B258" s="25" t="s">
        <v>251</v>
      </c>
      <c r="C258" s="24">
        <v>11</v>
      </c>
      <c r="D258" s="24">
        <v>24</v>
      </c>
      <c r="E258" s="30">
        <f>'Tasapainon muutos, pl. tasaus'!D251</f>
        <v>6763</v>
      </c>
      <c r="F258" s="62">
        <v>117.58559767841525</v>
      </c>
      <c r="G258" s="31">
        <v>70.05360073754494</v>
      </c>
      <c r="H258" s="59">
        <f t="shared" si="100"/>
        <v>-47.531996940870314</v>
      </c>
      <c r="I258" s="62">
        <f t="shared" si="89"/>
        <v>51.685899845355664</v>
      </c>
      <c r="J258" s="31">
        <f t="shared" si="90"/>
        <v>33.023683365688946</v>
      </c>
      <c r="K258" s="31">
        <f t="shared" si="91"/>
        <v>15.543547745121041</v>
      </c>
      <c r="L258" s="31">
        <f t="shared" si="92"/>
        <v>-1.625140885653459</v>
      </c>
      <c r="M258" s="31">
        <f t="shared" si="93"/>
        <v>-5.6197849959174446</v>
      </c>
      <c r="N258" s="59">
        <f t="shared" si="94"/>
        <v>64.433815741627498</v>
      </c>
      <c r="O258" s="82">
        <f t="shared" si="82"/>
        <v>-53.151781936787756</v>
      </c>
      <c r="P258" s="31">
        <f>Taulukko5[[#This Row],[Tasaus 2023, €/asukas]]*Taulukko5[[#This Row],[Asukasluku 31.12.2022]]</f>
        <v>349551.74065414036</v>
      </c>
      <c r="Q258" s="31">
        <f>Taulukko5[[#This Row],[Tasaus 2024, €/asukas]]*Taulukko5[[#This Row],[Asukasluku 31.12.2022]]</f>
        <v>223339.17060215434</v>
      </c>
      <c r="R258" s="31">
        <f>Taulukko5[[#This Row],[Tasaus 2025, €/asukas]]*Taulukko5[[#This Row],[Asukasluku 31.12.2022]]</f>
        <v>105121.01340025359</v>
      </c>
      <c r="S258" s="31">
        <f>Taulukko5[[#This Row],[Tasaus 2026, €/asukas]]*Taulukko5[[#This Row],[Asukasluku 31.12.2022]]</f>
        <v>-10990.827809674343</v>
      </c>
      <c r="T258" s="31">
        <f>Taulukko5[[#This Row],[Tasaus 2027, €/asukas]]*Taulukko5[[#This Row],[Asukasluku 31.12.2022]]</f>
        <v>-38006.605927389675</v>
      </c>
      <c r="U258" s="62">
        <f t="shared" si="95"/>
        <v>4.1539029044853493</v>
      </c>
      <c r="V258" s="31">
        <f t="shared" si="96"/>
        <v>-14.508313575181369</v>
      </c>
      <c r="W258" s="31">
        <f t="shared" si="97"/>
        <v>-31.988449195749276</v>
      </c>
      <c r="X258" s="31">
        <f t="shared" si="98"/>
        <v>-49.157137826523773</v>
      </c>
      <c r="Y258" s="94">
        <f t="shared" si="99"/>
        <v>-53.151781936787756</v>
      </c>
      <c r="Z258" s="105">
        <v>21.75</v>
      </c>
      <c r="AA258" s="33">
        <f t="shared" si="101"/>
        <v>9.11</v>
      </c>
      <c r="AB258" s="32">
        <f t="shared" si="83"/>
        <v>-12.64</v>
      </c>
      <c r="AC258" s="31">
        <v>156.03951457540458</v>
      </c>
      <c r="AD258" s="15">
        <f t="shared" si="84"/>
        <v>-2.6620839700690149E-2</v>
      </c>
      <c r="AE258" s="15">
        <f t="shared" si="85"/>
        <v>9.2978458787567983E-2</v>
      </c>
      <c r="AF258" s="15">
        <f t="shared" si="86"/>
        <v>0.20500223474029822</v>
      </c>
      <c r="AG258" s="15">
        <f t="shared" si="87"/>
        <v>0.31503006120138283</v>
      </c>
      <c r="AH258" s="106">
        <f t="shared" si="88"/>
        <v>0.34063026971993476</v>
      </c>
    </row>
    <row r="259" spans="1:34" ht="15.75" x14ac:dyDescent="0.25">
      <c r="A259" s="24">
        <v>781</v>
      </c>
      <c r="B259" s="25" t="s">
        <v>252</v>
      </c>
      <c r="C259" s="24">
        <v>7</v>
      </c>
      <c r="D259" s="24">
        <v>25</v>
      </c>
      <c r="E259" s="30">
        <f>'Tasapainon muutos, pl. tasaus'!D252</f>
        <v>3504</v>
      </c>
      <c r="F259" s="62">
        <v>151.67061495920538</v>
      </c>
      <c r="G259" s="31">
        <v>-318.08840324677323</v>
      </c>
      <c r="H259" s="59">
        <f t="shared" si="100"/>
        <v>-469.75901820597858</v>
      </c>
      <c r="I259" s="62">
        <f t="shared" si="89"/>
        <v>473.91292111046391</v>
      </c>
      <c r="J259" s="31">
        <f t="shared" si="90"/>
        <v>455.2507046307972</v>
      </c>
      <c r="K259" s="31">
        <f t="shared" si="91"/>
        <v>437.77056901022928</v>
      </c>
      <c r="L259" s="31">
        <f t="shared" si="92"/>
        <v>420.60188037945483</v>
      </c>
      <c r="M259" s="31">
        <f t="shared" si="93"/>
        <v>404.13923321006115</v>
      </c>
      <c r="N259" s="59">
        <f t="shared" si="94"/>
        <v>86.050829963287924</v>
      </c>
      <c r="O259" s="82">
        <f t="shared" si="82"/>
        <v>-65.619784995917456</v>
      </c>
      <c r="P259" s="31">
        <f>Taulukko5[[#This Row],[Tasaus 2023, €/asukas]]*Taulukko5[[#This Row],[Asukasluku 31.12.2022]]</f>
        <v>1660590.8755710656</v>
      </c>
      <c r="Q259" s="31">
        <f>Taulukko5[[#This Row],[Tasaus 2024, €/asukas]]*Taulukko5[[#This Row],[Asukasluku 31.12.2022]]</f>
        <v>1595198.4690263134</v>
      </c>
      <c r="R259" s="31">
        <f>Taulukko5[[#This Row],[Tasaus 2025, €/asukas]]*Taulukko5[[#This Row],[Asukasluku 31.12.2022]]</f>
        <v>1533948.0738118433</v>
      </c>
      <c r="S259" s="31">
        <f>Taulukko5[[#This Row],[Tasaus 2026, €/asukas]]*Taulukko5[[#This Row],[Asukasluku 31.12.2022]]</f>
        <v>1473788.9888496096</v>
      </c>
      <c r="T259" s="31">
        <f>Taulukko5[[#This Row],[Tasaus 2027, €/asukas]]*Taulukko5[[#This Row],[Asukasluku 31.12.2022]]</f>
        <v>1416103.8731680543</v>
      </c>
      <c r="U259" s="62">
        <f t="shared" si="95"/>
        <v>4.1539029044853351</v>
      </c>
      <c r="V259" s="31">
        <f t="shared" si="96"/>
        <v>-14.508313575181376</v>
      </c>
      <c r="W259" s="31">
        <f t="shared" si="97"/>
        <v>-31.988449195749297</v>
      </c>
      <c r="X259" s="31">
        <f t="shared" si="98"/>
        <v>-49.157137826523751</v>
      </c>
      <c r="Y259" s="94">
        <f t="shared" si="99"/>
        <v>-65.619784995917428</v>
      </c>
      <c r="Z259" s="105">
        <v>19</v>
      </c>
      <c r="AA259" s="33">
        <f t="shared" si="101"/>
        <v>6.3599999999999994</v>
      </c>
      <c r="AB259" s="32">
        <f t="shared" si="83"/>
        <v>-12.64</v>
      </c>
      <c r="AC259" s="31">
        <v>149.89186914070916</v>
      </c>
      <c r="AD259" s="15">
        <f t="shared" si="84"/>
        <v>-2.7712663323891901E-2</v>
      </c>
      <c r="AE259" s="15">
        <f t="shared" si="85"/>
        <v>9.679186508483574E-2</v>
      </c>
      <c r="AF259" s="15">
        <f t="shared" si="86"/>
        <v>0.21341016947170449</v>
      </c>
      <c r="AG259" s="15">
        <f t="shared" si="87"/>
        <v>0.32795066275661749</v>
      </c>
      <c r="AH259" s="106">
        <f t="shared" si="88"/>
        <v>0.43778081741256863</v>
      </c>
    </row>
    <row r="260" spans="1:34" ht="15.75" x14ac:dyDescent="0.25">
      <c r="A260" s="24">
        <v>783</v>
      </c>
      <c r="B260" s="25" t="s">
        <v>253</v>
      </c>
      <c r="C260" s="24">
        <v>4</v>
      </c>
      <c r="D260" s="24">
        <v>24</v>
      </c>
      <c r="E260" s="30">
        <f>'Tasapainon muutos, pl. tasaus'!D253</f>
        <v>6419</v>
      </c>
      <c r="F260" s="62">
        <v>158.92652661055743</v>
      </c>
      <c r="G260" s="31">
        <v>178.35625087787909</v>
      </c>
      <c r="H260" s="59">
        <f t="shared" si="100"/>
        <v>19.42972426732166</v>
      </c>
      <c r="I260" s="62">
        <f t="shared" si="89"/>
        <v>-15.275821362836311</v>
      </c>
      <c r="J260" s="31">
        <f t="shared" si="90"/>
        <v>-3.9380378425030251</v>
      </c>
      <c r="K260" s="31">
        <f t="shared" si="91"/>
        <v>-1.988449195749274</v>
      </c>
      <c r="L260" s="31">
        <f t="shared" si="92"/>
        <v>-4.1571378265237735</v>
      </c>
      <c r="M260" s="31">
        <f t="shared" si="93"/>
        <v>-5.6197849959174446</v>
      </c>
      <c r="N260" s="59">
        <f t="shared" si="94"/>
        <v>172.73646588196164</v>
      </c>
      <c r="O260" s="82">
        <f t="shared" si="82"/>
        <v>13.809939271404204</v>
      </c>
      <c r="P260" s="31">
        <f>Taulukko5[[#This Row],[Tasaus 2023, €/asukas]]*Taulukko5[[#This Row],[Asukasluku 31.12.2022]]</f>
        <v>-98055.497328046273</v>
      </c>
      <c r="Q260" s="31">
        <f>Taulukko5[[#This Row],[Tasaus 2024, €/asukas]]*Taulukko5[[#This Row],[Asukasluku 31.12.2022]]</f>
        <v>-25278.264911026919</v>
      </c>
      <c r="R260" s="31">
        <f>Taulukko5[[#This Row],[Tasaus 2025, €/asukas]]*Taulukko5[[#This Row],[Asukasluku 31.12.2022]]</f>
        <v>-12763.85538751459</v>
      </c>
      <c r="S260" s="31">
        <f>Taulukko5[[#This Row],[Tasaus 2026, €/asukas]]*Taulukko5[[#This Row],[Asukasluku 31.12.2022]]</f>
        <v>-26684.667708456102</v>
      </c>
      <c r="T260" s="31">
        <f>Taulukko5[[#This Row],[Tasaus 2027, €/asukas]]*Taulukko5[[#This Row],[Asukasluku 31.12.2022]]</f>
        <v>-36073.399888794076</v>
      </c>
      <c r="U260" s="62">
        <f t="shared" si="95"/>
        <v>4.1539029044853493</v>
      </c>
      <c r="V260" s="31">
        <f t="shared" si="96"/>
        <v>15.491686424818635</v>
      </c>
      <c r="W260" s="31">
        <f t="shared" si="97"/>
        <v>17.441275071572385</v>
      </c>
      <c r="X260" s="31">
        <f t="shared" si="98"/>
        <v>15.272586440797888</v>
      </c>
      <c r="Y260" s="94">
        <f t="shared" si="99"/>
        <v>13.809939271404215</v>
      </c>
      <c r="Z260" s="105">
        <v>21.5</v>
      </c>
      <c r="AA260" s="33">
        <f t="shared" si="101"/>
        <v>8.86</v>
      </c>
      <c r="AB260" s="32">
        <f t="shared" si="83"/>
        <v>-12.64</v>
      </c>
      <c r="AC260" s="31">
        <v>186.76089913817833</v>
      </c>
      <c r="AD260" s="15">
        <f t="shared" si="84"/>
        <v>-2.2241823227741108E-2</v>
      </c>
      <c r="AE260" s="15">
        <f t="shared" si="85"/>
        <v>-8.2949303073106537E-2</v>
      </c>
      <c r="AF260" s="15">
        <f t="shared" si="86"/>
        <v>-9.3388258206382649E-2</v>
      </c>
      <c r="AG260" s="15">
        <f t="shared" si="87"/>
        <v>-8.1776145388431629E-2</v>
      </c>
      <c r="AH260" s="106">
        <f t="shared" si="88"/>
        <v>-7.3944489104149622E-2</v>
      </c>
    </row>
    <row r="261" spans="1:34" ht="15.75" x14ac:dyDescent="0.25">
      <c r="A261" s="24">
        <v>785</v>
      </c>
      <c r="B261" s="25" t="s">
        <v>254</v>
      </c>
      <c r="C261" s="24">
        <v>17</v>
      </c>
      <c r="D261" s="24">
        <v>25</v>
      </c>
      <c r="E261" s="30">
        <f>'Tasapainon muutos, pl. tasaus'!D254</f>
        <v>2626</v>
      </c>
      <c r="F261" s="62">
        <v>483.24592799121785</v>
      </c>
      <c r="G261" s="31">
        <v>88.665148356561289</v>
      </c>
      <c r="H261" s="59">
        <f t="shared" si="100"/>
        <v>-394.58077963465655</v>
      </c>
      <c r="I261" s="62">
        <f t="shared" si="89"/>
        <v>398.73468253914189</v>
      </c>
      <c r="J261" s="31">
        <f t="shared" si="90"/>
        <v>380.07246605947518</v>
      </c>
      <c r="K261" s="31">
        <f t="shared" si="91"/>
        <v>362.59233043890725</v>
      </c>
      <c r="L261" s="31">
        <f t="shared" si="92"/>
        <v>345.4236418081328</v>
      </c>
      <c r="M261" s="31">
        <f t="shared" si="93"/>
        <v>328.96099463873912</v>
      </c>
      <c r="N261" s="59">
        <f t="shared" si="94"/>
        <v>417.62614299530043</v>
      </c>
      <c r="O261" s="82">
        <f t="shared" si="82"/>
        <v>-65.619784995917428</v>
      </c>
      <c r="P261" s="31">
        <f>Taulukko5[[#This Row],[Tasaus 2023, €/asukas]]*Taulukko5[[#This Row],[Asukasluku 31.12.2022]]</f>
        <v>1047077.2763477865</v>
      </c>
      <c r="Q261" s="31">
        <f>Taulukko5[[#This Row],[Tasaus 2024, €/asukas]]*Taulukko5[[#This Row],[Asukasluku 31.12.2022]]</f>
        <v>998070.29587218177</v>
      </c>
      <c r="R261" s="31">
        <f>Taulukko5[[#This Row],[Tasaus 2025, €/asukas]]*Taulukko5[[#This Row],[Asukasluku 31.12.2022]]</f>
        <v>952167.45973257045</v>
      </c>
      <c r="S261" s="31">
        <f>Taulukko5[[#This Row],[Tasaus 2026, €/asukas]]*Taulukko5[[#This Row],[Asukasluku 31.12.2022]]</f>
        <v>907082.48338815675</v>
      </c>
      <c r="T261" s="31">
        <f>Taulukko5[[#This Row],[Tasaus 2027, €/asukas]]*Taulukko5[[#This Row],[Asukasluku 31.12.2022]]</f>
        <v>863851.5719213289</v>
      </c>
      <c r="U261" s="62">
        <f t="shared" si="95"/>
        <v>4.1539029044853351</v>
      </c>
      <c r="V261" s="31">
        <f t="shared" si="96"/>
        <v>-14.508313575181376</v>
      </c>
      <c r="W261" s="31">
        <f t="shared" si="97"/>
        <v>-31.988449195749297</v>
      </c>
      <c r="X261" s="31">
        <f t="shared" si="98"/>
        <v>-49.157137826523751</v>
      </c>
      <c r="Y261" s="94">
        <f t="shared" si="99"/>
        <v>-65.619784995917428</v>
      </c>
      <c r="Z261" s="105">
        <v>21</v>
      </c>
      <c r="AA261" s="33">
        <f t="shared" si="101"/>
        <v>8.36</v>
      </c>
      <c r="AB261" s="32">
        <f t="shared" si="83"/>
        <v>-12.64</v>
      </c>
      <c r="AC261" s="31">
        <v>144.67908843987664</v>
      </c>
      <c r="AD261" s="15">
        <f t="shared" si="84"/>
        <v>-2.8711149270279967E-2</v>
      </c>
      <c r="AE261" s="15">
        <f t="shared" si="85"/>
        <v>0.10027927139733468</v>
      </c>
      <c r="AF261" s="15">
        <f t="shared" si="86"/>
        <v>0.22109932776527363</v>
      </c>
      <c r="AG261" s="15">
        <f t="shared" si="87"/>
        <v>0.33976670959571098</v>
      </c>
      <c r="AH261" s="106">
        <f t="shared" si="88"/>
        <v>0.45355403951958562</v>
      </c>
    </row>
    <row r="262" spans="1:34" ht="15.75" x14ac:dyDescent="0.25">
      <c r="A262" s="24">
        <v>790</v>
      </c>
      <c r="B262" s="25" t="s">
        <v>255</v>
      </c>
      <c r="C262" s="24">
        <v>6</v>
      </c>
      <c r="D262" s="24">
        <v>22</v>
      </c>
      <c r="E262" s="30">
        <f>'Tasapainon muutos, pl. tasaus'!D255</f>
        <v>23734</v>
      </c>
      <c r="F262" s="62">
        <v>232.3567122834167</v>
      </c>
      <c r="G262" s="31">
        <v>182.06530336792838</v>
      </c>
      <c r="H262" s="59">
        <f t="shared" si="100"/>
        <v>-50.291408915488319</v>
      </c>
      <c r="I262" s="62">
        <f t="shared" si="89"/>
        <v>54.445311819973668</v>
      </c>
      <c r="J262" s="31">
        <f t="shared" si="90"/>
        <v>35.78309534030695</v>
      </c>
      <c r="K262" s="31">
        <f t="shared" si="91"/>
        <v>18.302959719739043</v>
      </c>
      <c r="L262" s="31">
        <f t="shared" si="92"/>
        <v>1.1342710889645451</v>
      </c>
      <c r="M262" s="31">
        <f t="shared" si="93"/>
        <v>-5.6197849959174446</v>
      </c>
      <c r="N262" s="59">
        <f t="shared" si="94"/>
        <v>176.44551837201092</v>
      </c>
      <c r="O262" s="82">
        <f t="shared" si="82"/>
        <v>-55.911193911405775</v>
      </c>
      <c r="P262" s="31">
        <f>Taulukko5[[#This Row],[Tasaus 2023, €/asukas]]*Taulukko5[[#This Row],[Asukasluku 31.12.2022]]</f>
        <v>1292205.030735255</v>
      </c>
      <c r="Q262" s="31">
        <f>Taulukko5[[#This Row],[Tasaus 2024, €/asukas]]*Taulukko5[[#This Row],[Asukasluku 31.12.2022]]</f>
        <v>849275.9848068452</v>
      </c>
      <c r="R262" s="31">
        <f>Taulukko5[[#This Row],[Tasaus 2025, €/asukas]]*Taulukko5[[#This Row],[Asukasluku 31.12.2022]]</f>
        <v>434402.44598828646</v>
      </c>
      <c r="S262" s="31">
        <f>Taulukko5[[#This Row],[Tasaus 2026, €/asukas]]*Taulukko5[[#This Row],[Asukasluku 31.12.2022]]</f>
        <v>26920.790025484512</v>
      </c>
      <c r="T262" s="31">
        <f>Taulukko5[[#This Row],[Tasaus 2027, €/asukas]]*Taulukko5[[#This Row],[Asukasluku 31.12.2022]]</f>
        <v>-133379.97709310462</v>
      </c>
      <c r="U262" s="62">
        <f t="shared" si="95"/>
        <v>4.1539029044853493</v>
      </c>
      <c r="V262" s="31">
        <f t="shared" si="96"/>
        <v>-14.508313575181369</v>
      </c>
      <c r="W262" s="31">
        <f t="shared" si="97"/>
        <v>-31.988449195749276</v>
      </c>
      <c r="X262" s="31">
        <f t="shared" si="98"/>
        <v>-49.157137826523773</v>
      </c>
      <c r="Y262" s="94">
        <f t="shared" si="99"/>
        <v>-55.911193911405761</v>
      </c>
      <c r="Z262" s="105">
        <v>21.5</v>
      </c>
      <c r="AA262" s="33">
        <f t="shared" si="101"/>
        <v>8.86</v>
      </c>
      <c r="AB262" s="32">
        <f t="shared" si="83"/>
        <v>-12.64</v>
      </c>
      <c r="AC262" s="31">
        <v>163.63293345051997</v>
      </c>
      <c r="AD262" s="15">
        <f t="shared" si="84"/>
        <v>-2.5385494331075013E-2</v>
      </c>
      <c r="AE262" s="15">
        <f t="shared" si="85"/>
        <v>8.8663774884708363E-2</v>
      </c>
      <c r="AF262" s="15">
        <f t="shared" si="86"/>
        <v>0.19548906519739243</v>
      </c>
      <c r="AG262" s="15">
        <f t="shared" si="87"/>
        <v>0.30041102845221629</v>
      </c>
      <c r="AH262" s="106">
        <f t="shared" si="88"/>
        <v>0.34168668086801995</v>
      </c>
    </row>
    <row r="263" spans="1:34" ht="15.75" x14ac:dyDescent="0.25">
      <c r="A263" s="24">
        <v>791</v>
      </c>
      <c r="B263" s="25" t="s">
        <v>256</v>
      </c>
      <c r="C263" s="24">
        <v>17</v>
      </c>
      <c r="D263" s="24">
        <v>24</v>
      </c>
      <c r="E263" s="30">
        <f>'Tasapainon muutos, pl. tasaus'!D256</f>
        <v>5029</v>
      </c>
      <c r="F263" s="62">
        <v>167.12555054230751</v>
      </c>
      <c r="G263" s="31">
        <v>187.52947195806979</v>
      </c>
      <c r="H263" s="59">
        <f t="shared" si="100"/>
        <v>20.403921415762284</v>
      </c>
      <c r="I263" s="62">
        <f t="shared" si="89"/>
        <v>-16.250018511276934</v>
      </c>
      <c r="J263" s="31">
        <f t="shared" si="90"/>
        <v>-4.9122349909436487</v>
      </c>
      <c r="K263" s="31">
        <f t="shared" si="91"/>
        <v>-1.988449195749274</v>
      </c>
      <c r="L263" s="31">
        <f t="shared" si="92"/>
        <v>-4.1571378265237735</v>
      </c>
      <c r="M263" s="31">
        <f t="shared" si="93"/>
        <v>-5.6197849959174446</v>
      </c>
      <c r="N263" s="59">
        <f t="shared" si="94"/>
        <v>181.90968696215234</v>
      </c>
      <c r="O263" s="82">
        <f t="shared" si="82"/>
        <v>14.784136419844828</v>
      </c>
      <c r="P263" s="31">
        <f>Taulukko5[[#This Row],[Tasaus 2023, €/asukas]]*Taulukko5[[#This Row],[Asukasluku 31.12.2022]]</f>
        <v>-81721.343093211704</v>
      </c>
      <c r="Q263" s="31">
        <f>Taulukko5[[#This Row],[Tasaus 2024, €/asukas]]*Taulukko5[[#This Row],[Asukasluku 31.12.2022]]</f>
        <v>-24703.629769455609</v>
      </c>
      <c r="R263" s="31">
        <f>Taulukko5[[#This Row],[Tasaus 2025, €/asukas]]*Taulukko5[[#This Row],[Asukasluku 31.12.2022]]</f>
        <v>-9999.9110054230987</v>
      </c>
      <c r="S263" s="31">
        <f>Taulukko5[[#This Row],[Tasaus 2026, €/asukas]]*Taulukko5[[#This Row],[Asukasluku 31.12.2022]]</f>
        <v>-20906.246129588057</v>
      </c>
      <c r="T263" s="31">
        <f>Taulukko5[[#This Row],[Tasaus 2027, €/asukas]]*Taulukko5[[#This Row],[Asukasluku 31.12.2022]]</f>
        <v>-28261.898744468828</v>
      </c>
      <c r="U263" s="62">
        <f t="shared" si="95"/>
        <v>4.1539029044853493</v>
      </c>
      <c r="V263" s="31">
        <f t="shared" si="96"/>
        <v>15.491686424818635</v>
      </c>
      <c r="W263" s="31">
        <f t="shared" si="97"/>
        <v>18.415472220013008</v>
      </c>
      <c r="X263" s="31">
        <f t="shared" si="98"/>
        <v>16.246783589238511</v>
      </c>
      <c r="Y263" s="94">
        <f t="shared" si="99"/>
        <v>14.784136419844838</v>
      </c>
      <c r="Z263" s="105">
        <v>21.75</v>
      </c>
      <c r="AA263" s="33">
        <f t="shared" si="101"/>
        <v>9.11</v>
      </c>
      <c r="AB263" s="32">
        <f t="shared" si="83"/>
        <v>-12.64</v>
      </c>
      <c r="AC263" s="31">
        <v>138.9670668142804</v>
      </c>
      <c r="AD263" s="15">
        <f t="shared" si="84"/>
        <v>-2.9891275679271155E-2</v>
      </c>
      <c r="AE263" s="15">
        <f t="shared" si="85"/>
        <v>-0.11147739374482281</v>
      </c>
      <c r="AF263" s="15">
        <f t="shared" si="86"/>
        <v>-0.13251680878192512</v>
      </c>
      <c r="AG263" s="15">
        <f t="shared" si="87"/>
        <v>-0.11691103483497411</v>
      </c>
      <c r="AH263" s="106">
        <f t="shared" si="88"/>
        <v>-0.1063858996146388</v>
      </c>
    </row>
    <row r="264" spans="1:34" ht="15.75" x14ac:dyDescent="0.25">
      <c r="A264" s="24">
        <v>831</v>
      </c>
      <c r="B264" s="25" t="s">
        <v>257</v>
      </c>
      <c r="C264" s="24">
        <v>9</v>
      </c>
      <c r="D264" s="24">
        <v>25</v>
      </c>
      <c r="E264" s="30">
        <f>'Tasapainon muutos, pl. tasaus'!D257</f>
        <v>4559</v>
      </c>
      <c r="F264" s="62">
        <v>-95.513339850288375</v>
      </c>
      <c r="G264" s="31">
        <v>-158.43169918740514</v>
      </c>
      <c r="H264" s="59">
        <f t="shared" si="100"/>
        <v>-62.918359337116769</v>
      </c>
      <c r="I264" s="62">
        <f t="shared" si="89"/>
        <v>67.072262241602118</v>
      </c>
      <c r="J264" s="31">
        <f t="shared" si="90"/>
        <v>48.4100457619354</v>
      </c>
      <c r="K264" s="31">
        <f t="shared" si="91"/>
        <v>30.929910141367493</v>
      </c>
      <c r="L264" s="31">
        <f t="shared" si="92"/>
        <v>13.761221510592996</v>
      </c>
      <c r="M264" s="31">
        <f t="shared" si="93"/>
        <v>-2.7014256588006758</v>
      </c>
      <c r="N264" s="59">
        <f t="shared" si="94"/>
        <v>-161.13312484620582</v>
      </c>
      <c r="O264" s="82">
        <f t="shared" si="82"/>
        <v>-65.619784995917442</v>
      </c>
      <c r="P264" s="31">
        <f>Taulukko5[[#This Row],[Tasaus 2023, €/asukas]]*Taulukko5[[#This Row],[Asukasluku 31.12.2022]]</f>
        <v>305782.44355946407</v>
      </c>
      <c r="Q264" s="31">
        <f>Taulukko5[[#This Row],[Tasaus 2024, €/asukas]]*Taulukko5[[#This Row],[Asukasluku 31.12.2022]]</f>
        <v>220701.3986286635</v>
      </c>
      <c r="R264" s="31">
        <f>Taulukko5[[#This Row],[Tasaus 2025, €/asukas]]*Taulukko5[[#This Row],[Asukasluku 31.12.2022]]</f>
        <v>141009.46033449439</v>
      </c>
      <c r="S264" s="31">
        <f>Taulukko5[[#This Row],[Tasaus 2026, €/asukas]]*Taulukko5[[#This Row],[Asukasluku 31.12.2022]]</f>
        <v>62737.40886679347</v>
      </c>
      <c r="T264" s="31">
        <f>Taulukko5[[#This Row],[Tasaus 2027, €/asukas]]*Taulukko5[[#This Row],[Asukasluku 31.12.2022]]</f>
        <v>-12315.799578472281</v>
      </c>
      <c r="U264" s="62">
        <f t="shared" si="95"/>
        <v>4.1539029044853493</v>
      </c>
      <c r="V264" s="31">
        <f t="shared" si="96"/>
        <v>-14.508313575181369</v>
      </c>
      <c r="W264" s="31">
        <f t="shared" si="97"/>
        <v>-31.988449195749276</v>
      </c>
      <c r="X264" s="31">
        <f t="shared" si="98"/>
        <v>-49.157137826523773</v>
      </c>
      <c r="Y264" s="94">
        <f t="shared" si="99"/>
        <v>-65.619784995917442</v>
      </c>
      <c r="Z264" s="105">
        <v>21</v>
      </c>
      <c r="AA264" s="33">
        <f t="shared" si="101"/>
        <v>8.36</v>
      </c>
      <c r="AB264" s="32">
        <f t="shared" si="83"/>
        <v>-12.64</v>
      </c>
      <c r="AC264" s="31">
        <v>198.41373677066903</v>
      </c>
      <c r="AD264" s="15">
        <f t="shared" si="84"/>
        <v>-2.0935561076028328E-2</v>
      </c>
      <c r="AE264" s="15">
        <f t="shared" si="85"/>
        <v>7.3121517750307771E-2</v>
      </c>
      <c r="AF264" s="15">
        <f t="shared" si="86"/>
        <v>0.16122094022513284</v>
      </c>
      <c r="AG264" s="15">
        <f t="shared" si="87"/>
        <v>0.24775067808606757</v>
      </c>
      <c r="AH264" s="106">
        <f t="shared" si="88"/>
        <v>0.33072198560406246</v>
      </c>
    </row>
    <row r="265" spans="1:34" ht="15.75" x14ac:dyDescent="0.25">
      <c r="A265" s="24">
        <v>832</v>
      </c>
      <c r="B265" s="25" t="s">
        <v>258</v>
      </c>
      <c r="C265" s="24">
        <v>17</v>
      </c>
      <c r="D265" s="24">
        <v>25</v>
      </c>
      <c r="E265" s="30">
        <f>'Tasapainon muutos, pl. tasaus'!D258</f>
        <v>3825</v>
      </c>
      <c r="F265" s="62">
        <v>354.68352713117605</v>
      </c>
      <c r="G265" s="31">
        <v>80.819190690232062</v>
      </c>
      <c r="H265" s="59">
        <f t="shared" si="100"/>
        <v>-273.86433644094399</v>
      </c>
      <c r="I265" s="62">
        <f t="shared" si="89"/>
        <v>278.01823934542932</v>
      </c>
      <c r="J265" s="31">
        <f t="shared" si="90"/>
        <v>259.35602286576261</v>
      </c>
      <c r="K265" s="31">
        <f t="shared" si="91"/>
        <v>241.87588724519472</v>
      </c>
      <c r="L265" s="31">
        <f t="shared" si="92"/>
        <v>224.70719861442021</v>
      </c>
      <c r="M265" s="31">
        <f t="shared" si="93"/>
        <v>208.24455144502653</v>
      </c>
      <c r="N265" s="59">
        <f t="shared" si="94"/>
        <v>289.06374213525862</v>
      </c>
      <c r="O265" s="82">
        <f t="shared" si="82"/>
        <v>-65.619784995917428</v>
      </c>
      <c r="P265" s="31">
        <f>Taulukko5[[#This Row],[Tasaus 2023, €/asukas]]*Taulukko5[[#This Row],[Asukasluku 31.12.2022]]</f>
        <v>1063419.7654962672</v>
      </c>
      <c r="Q265" s="31">
        <f>Taulukko5[[#This Row],[Tasaus 2024, €/asukas]]*Taulukko5[[#This Row],[Asukasluku 31.12.2022]]</f>
        <v>992036.78746154194</v>
      </c>
      <c r="R265" s="31">
        <f>Taulukko5[[#This Row],[Tasaus 2025, €/asukas]]*Taulukko5[[#This Row],[Asukasluku 31.12.2022]]</f>
        <v>925175.26871286985</v>
      </c>
      <c r="S265" s="31">
        <f>Taulukko5[[#This Row],[Tasaus 2026, €/asukas]]*Taulukko5[[#This Row],[Asukasluku 31.12.2022]]</f>
        <v>859505.03470015724</v>
      </c>
      <c r="T265" s="31">
        <f>Taulukko5[[#This Row],[Tasaus 2027, €/asukas]]*Taulukko5[[#This Row],[Asukasluku 31.12.2022]]</f>
        <v>796535.40927722643</v>
      </c>
      <c r="U265" s="62">
        <f t="shared" si="95"/>
        <v>4.1539029044853351</v>
      </c>
      <c r="V265" s="31">
        <f t="shared" si="96"/>
        <v>-14.508313575181376</v>
      </c>
      <c r="W265" s="31">
        <f t="shared" si="97"/>
        <v>-31.988449195749268</v>
      </c>
      <c r="X265" s="31">
        <f t="shared" si="98"/>
        <v>-49.15713782652378</v>
      </c>
      <c r="Y265" s="94">
        <f t="shared" si="99"/>
        <v>-65.619784995917456</v>
      </c>
      <c r="Z265" s="105">
        <v>20.5</v>
      </c>
      <c r="AA265" s="33">
        <f t="shared" si="101"/>
        <v>7.8599999999999994</v>
      </c>
      <c r="AB265" s="32">
        <f t="shared" si="83"/>
        <v>-12.64</v>
      </c>
      <c r="AC265" s="31">
        <v>142.23320138718415</v>
      </c>
      <c r="AD265" s="15">
        <f t="shared" si="84"/>
        <v>-2.9204875260999505E-2</v>
      </c>
      <c r="AE265" s="15">
        <f t="shared" si="85"/>
        <v>0.10200370541957469</v>
      </c>
      <c r="AF265" s="15">
        <f t="shared" si="86"/>
        <v>0.22490142163552237</v>
      </c>
      <c r="AG265" s="15">
        <f t="shared" si="87"/>
        <v>0.34560944524274101</v>
      </c>
      <c r="AH265" s="106">
        <f t="shared" si="88"/>
        <v>0.46135349802954018</v>
      </c>
    </row>
    <row r="266" spans="1:34" ht="15.75" x14ac:dyDescent="0.25">
      <c r="A266" s="24">
        <v>833</v>
      </c>
      <c r="B266" s="25" t="s">
        <v>259</v>
      </c>
      <c r="C266" s="24">
        <v>2</v>
      </c>
      <c r="D266" s="24">
        <v>26</v>
      </c>
      <c r="E266" s="30">
        <f>'Tasapainon muutos, pl. tasaus'!D259</f>
        <v>1691</v>
      </c>
      <c r="F266" s="62">
        <v>-159.08688904634951</v>
      </c>
      <c r="G266" s="31">
        <v>-509.29032216942858</v>
      </c>
      <c r="H266" s="59">
        <f t="shared" si="100"/>
        <v>-350.20343312307909</v>
      </c>
      <c r="I266" s="62">
        <f t="shared" si="89"/>
        <v>354.35733602756443</v>
      </c>
      <c r="J266" s="31">
        <f t="shared" si="90"/>
        <v>335.69511954789772</v>
      </c>
      <c r="K266" s="31">
        <f t="shared" si="91"/>
        <v>318.2149839273298</v>
      </c>
      <c r="L266" s="31">
        <f t="shared" si="92"/>
        <v>301.04629529655534</v>
      </c>
      <c r="M266" s="31">
        <f t="shared" si="93"/>
        <v>284.58364812716167</v>
      </c>
      <c r="N266" s="59">
        <f t="shared" si="94"/>
        <v>-224.70667404226691</v>
      </c>
      <c r="O266" s="82">
        <f t="shared" si="82"/>
        <v>-65.619784995917399</v>
      </c>
      <c r="P266" s="31">
        <f>Taulukko5[[#This Row],[Tasaus 2023, €/asukas]]*Taulukko5[[#This Row],[Asukasluku 31.12.2022]]</f>
        <v>599218.25522261148</v>
      </c>
      <c r="Q266" s="31">
        <f>Taulukko5[[#This Row],[Tasaus 2024, €/asukas]]*Taulukko5[[#This Row],[Asukasluku 31.12.2022]]</f>
        <v>567660.44715549506</v>
      </c>
      <c r="R266" s="31">
        <f>Taulukko5[[#This Row],[Tasaus 2025, €/asukas]]*Taulukko5[[#This Row],[Asukasluku 31.12.2022]]</f>
        <v>538101.53782111465</v>
      </c>
      <c r="S266" s="31">
        <f>Taulukko5[[#This Row],[Tasaus 2026, €/asukas]]*Taulukko5[[#This Row],[Asukasluku 31.12.2022]]</f>
        <v>509069.28534647508</v>
      </c>
      <c r="T266" s="31">
        <f>Taulukko5[[#This Row],[Tasaus 2027, €/asukas]]*Taulukko5[[#This Row],[Asukasluku 31.12.2022]]</f>
        <v>481230.94898303039</v>
      </c>
      <c r="U266" s="62">
        <f t="shared" si="95"/>
        <v>4.1539029044853351</v>
      </c>
      <c r="V266" s="31">
        <f t="shared" si="96"/>
        <v>-14.508313575181376</v>
      </c>
      <c r="W266" s="31">
        <f t="shared" si="97"/>
        <v>-31.988449195749297</v>
      </c>
      <c r="X266" s="31">
        <f t="shared" si="98"/>
        <v>-49.157137826523751</v>
      </c>
      <c r="Y266" s="94">
        <f t="shared" si="99"/>
        <v>-65.619784995917428</v>
      </c>
      <c r="Z266" s="105">
        <v>19.5</v>
      </c>
      <c r="AA266" s="33">
        <f t="shared" si="101"/>
        <v>6.8599999999999994</v>
      </c>
      <c r="AB266" s="32">
        <f t="shared" si="83"/>
        <v>-12.64</v>
      </c>
      <c r="AC266" s="31">
        <v>171.60191978419033</v>
      </c>
      <c r="AD266" s="15">
        <f t="shared" si="84"/>
        <v>-2.4206622569895246E-2</v>
      </c>
      <c r="AE266" s="15">
        <f t="shared" si="85"/>
        <v>8.4546336039988901E-2</v>
      </c>
      <c r="AF266" s="15">
        <f t="shared" si="86"/>
        <v>0.1864107886204219</v>
      </c>
      <c r="AG266" s="15">
        <f t="shared" si="87"/>
        <v>0.28646030235759984</v>
      </c>
      <c r="AH266" s="106">
        <f t="shared" si="88"/>
        <v>0.38239540139435535</v>
      </c>
    </row>
    <row r="267" spans="1:34" ht="15.75" x14ac:dyDescent="0.25">
      <c r="A267" s="24">
        <v>834</v>
      </c>
      <c r="B267" s="25" t="s">
        <v>260</v>
      </c>
      <c r="C267" s="24">
        <v>5</v>
      </c>
      <c r="D267" s="24">
        <v>24</v>
      </c>
      <c r="E267" s="30">
        <f>'Tasapainon muutos, pl. tasaus'!D260</f>
        <v>5879</v>
      </c>
      <c r="F267" s="62">
        <v>366.28020945572973</v>
      </c>
      <c r="G267" s="31">
        <v>192.35132695909201</v>
      </c>
      <c r="H267" s="59">
        <f t="shared" si="100"/>
        <v>-173.92888249663773</v>
      </c>
      <c r="I267" s="62">
        <f t="shared" si="89"/>
        <v>178.08278540112309</v>
      </c>
      <c r="J267" s="31">
        <f t="shared" si="90"/>
        <v>159.42056892145635</v>
      </c>
      <c r="K267" s="31">
        <f t="shared" si="91"/>
        <v>141.94043330088846</v>
      </c>
      <c r="L267" s="31">
        <f t="shared" si="92"/>
        <v>124.77174467011395</v>
      </c>
      <c r="M267" s="31">
        <f t="shared" si="93"/>
        <v>108.30909750072028</v>
      </c>
      <c r="N267" s="59">
        <f t="shared" si="94"/>
        <v>300.6604244598123</v>
      </c>
      <c r="O267" s="82">
        <f t="shared" si="82"/>
        <v>-65.619784995917428</v>
      </c>
      <c r="P267" s="31">
        <f>Taulukko5[[#This Row],[Tasaus 2023, €/asukas]]*Taulukko5[[#This Row],[Asukasluku 31.12.2022]]</f>
        <v>1046948.6953732027</v>
      </c>
      <c r="Q267" s="31">
        <f>Taulukko5[[#This Row],[Tasaus 2024, €/asukas]]*Taulukko5[[#This Row],[Asukasluku 31.12.2022]]</f>
        <v>937233.52468924189</v>
      </c>
      <c r="R267" s="31">
        <f>Taulukko5[[#This Row],[Tasaus 2025, €/asukas]]*Taulukko5[[#This Row],[Asukasluku 31.12.2022]]</f>
        <v>834467.80737592326</v>
      </c>
      <c r="S267" s="31">
        <f>Taulukko5[[#This Row],[Tasaus 2026, €/asukas]]*Taulukko5[[#This Row],[Asukasluku 31.12.2022]]</f>
        <v>733533.08691559988</v>
      </c>
      <c r="T267" s="31">
        <f>Taulukko5[[#This Row],[Tasaus 2027, €/asukas]]*Taulukko5[[#This Row],[Asukasluku 31.12.2022]]</f>
        <v>636749.18420673453</v>
      </c>
      <c r="U267" s="62">
        <f t="shared" si="95"/>
        <v>4.1539029044853635</v>
      </c>
      <c r="V267" s="31">
        <f t="shared" si="96"/>
        <v>-14.508313575181376</v>
      </c>
      <c r="W267" s="31">
        <f t="shared" si="97"/>
        <v>-31.988449195749268</v>
      </c>
      <c r="X267" s="31">
        <f t="shared" si="98"/>
        <v>-49.15713782652378</v>
      </c>
      <c r="Y267" s="94">
        <f t="shared" si="99"/>
        <v>-65.619784995917442</v>
      </c>
      <c r="Z267" s="105">
        <v>21.250000000000004</v>
      </c>
      <c r="AA267" s="33">
        <f t="shared" si="101"/>
        <v>8.610000000000003</v>
      </c>
      <c r="AB267" s="32">
        <f t="shared" si="83"/>
        <v>-12.64</v>
      </c>
      <c r="AC267" s="31">
        <v>181.77523589379766</v>
      </c>
      <c r="AD267" s="15">
        <f t="shared" si="84"/>
        <v>-2.2851863643913988E-2</v>
      </c>
      <c r="AE267" s="15">
        <f t="shared" si="85"/>
        <v>7.9814577072852055E-2</v>
      </c>
      <c r="AF267" s="15">
        <f t="shared" si="86"/>
        <v>0.17597803704371781</v>
      </c>
      <c r="AG267" s="15">
        <f t="shared" si="87"/>
        <v>0.27042813386991771</v>
      </c>
      <c r="AH267" s="106">
        <f t="shared" si="88"/>
        <v>0.36099408521332277</v>
      </c>
    </row>
    <row r="268" spans="1:34" ht="15.75" x14ac:dyDescent="0.25">
      <c r="A268" s="24">
        <v>837</v>
      </c>
      <c r="B268" s="25" t="s">
        <v>261</v>
      </c>
      <c r="C268" s="24">
        <v>6</v>
      </c>
      <c r="D268" s="24">
        <v>20</v>
      </c>
      <c r="E268" s="30">
        <f>'Tasapainon muutos, pl. tasaus'!D261</f>
        <v>249009</v>
      </c>
      <c r="F268" s="62">
        <v>81.998287787366451</v>
      </c>
      <c r="G268" s="31">
        <v>107.77744584653749</v>
      </c>
      <c r="H268" s="59">
        <f t="shared" si="100"/>
        <v>25.779158059171039</v>
      </c>
      <c r="I268" s="62">
        <f t="shared" si="89"/>
        <v>-21.625255154685689</v>
      </c>
      <c r="J268" s="31">
        <f t="shared" si="90"/>
        <v>-10.287471634352404</v>
      </c>
      <c r="K268" s="31">
        <f t="shared" si="91"/>
        <v>-1.988449195749274</v>
      </c>
      <c r="L268" s="31">
        <f t="shared" si="92"/>
        <v>-4.1571378265237735</v>
      </c>
      <c r="M268" s="31">
        <f t="shared" si="93"/>
        <v>-5.6197849959174446</v>
      </c>
      <c r="N268" s="59">
        <f t="shared" si="94"/>
        <v>102.15766085062005</v>
      </c>
      <c r="O268" s="82">
        <f t="shared" si="82"/>
        <v>20.159373063253597</v>
      </c>
      <c r="P268" s="31">
        <f>Taulukko5[[#This Row],[Tasaus 2023, €/asukas]]*Taulukko5[[#This Row],[Asukasluku 31.12.2022]]</f>
        <v>-5384883.1608131286</v>
      </c>
      <c r="Q268" s="31">
        <f>Taulukko5[[#This Row],[Tasaus 2024, €/asukas]]*Taulukko5[[#This Row],[Asukasluku 31.12.2022]]</f>
        <v>-2561673.0241984576</v>
      </c>
      <c r="R268" s="31">
        <f>Taulukko5[[#This Row],[Tasaus 2025, €/asukas]]*Taulukko5[[#This Row],[Asukasluku 31.12.2022]]</f>
        <v>-495141.745784331</v>
      </c>
      <c r="S268" s="31">
        <f>Taulukko5[[#This Row],[Tasaus 2026, €/asukas]]*Taulukko5[[#This Row],[Asukasluku 31.12.2022]]</f>
        <v>-1035164.7330448583</v>
      </c>
      <c r="T268" s="31">
        <f>Taulukko5[[#This Row],[Tasaus 2027, €/asukas]]*Taulukko5[[#This Row],[Asukasluku 31.12.2022]]</f>
        <v>-1399377.042048407</v>
      </c>
      <c r="U268" s="62">
        <f t="shared" si="95"/>
        <v>4.1539029044853493</v>
      </c>
      <c r="V268" s="31">
        <f t="shared" si="96"/>
        <v>15.491686424818635</v>
      </c>
      <c r="W268" s="31">
        <f t="shared" si="97"/>
        <v>23.790708863421763</v>
      </c>
      <c r="X268" s="31">
        <f t="shared" si="98"/>
        <v>21.622020232647266</v>
      </c>
      <c r="Y268" s="94">
        <f t="shared" si="99"/>
        <v>20.159373063253593</v>
      </c>
      <c r="Z268" s="105">
        <v>20.25</v>
      </c>
      <c r="AA268" s="33">
        <f t="shared" si="101"/>
        <v>7.6099999999999994</v>
      </c>
      <c r="AB268" s="32">
        <f t="shared" si="83"/>
        <v>-12.64</v>
      </c>
      <c r="AC268" s="31">
        <v>195.7610064935042</v>
      </c>
      <c r="AD268" s="15">
        <f t="shared" si="84"/>
        <v>-2.1219255963639445E-2</v>
      </c>
      <c r="AE268" s="15">
        <f t="shared" si="85"/>
        <v>-7.9135710948302088E-2</v>
      </c>
      <c r="AF268" s="15">
        <f t="shared" si="86"/>
        <v>-0.12152935505167212</v>
      </c>
      <c r="AG268" s="15">
        <f t="shared" si="87"/>
        <v>-0.11045110882878881</v>
      </c>
      <c r="AH268" s="106">
        <f t="shared" si="88"/>
        <v>-0.1029795127454176</v>
      </c>
    </row>
    <row r="269" spans="1:34" ht="15.75" x14ac:dyDescent="0.25">
      <c r="A269" s="24">
        <v>844</v>
      </c>
      <c r="B269" s="25" t="s">
        <v>262</v>
      </c>
      <c r="C269" s="24">
        <v>11</v>
      </c>
      <c r="D269" s="24">
        <v>26</v>
      </c>
      <c r="E269" s="30">
        <f>'Tasapainon muutos, pl. tasaus'!D262</f>
        <v>1441</v>
      </c>
      <c r="F269" s="62">
        <v>-128.10996288202037</v>
      </c>
      <c r="G269" s="31">
        <v>-97.016551515329198</v>
      </c>
      <c r="H269" s="59">
        <f t="shared" si="100"/>
        <v>31.093411366691171</v>
      </c>
      <c r="I269" s="62">
        <f t="shared" si="89"/>
        <v>-26.939508462205822</v>
      </c>
      <c r="J269" s="31">
        <f t="shared" si="90"/>
        <v>-15.601724941872536</v>
      </c>
      <c r="K269" s="31">
        <f t="shared" si="91"/>
        <v>-3.0818605624404452</v>
      </c>
      <c r="L269" s="31">
        <f t="shared" si="92"/>
        <v>-4.1571378265237735</v>
      </c>
      <c r="M269" s="31">
        <f t="shared" si="93"/>
        <v>-5.6197849959174446</v>
      </c>
      <c r="N269" s="59">
        <f t="shared" si="94"/>
        <v>-102.63633651124664</v>
      </c>
      <c r="O269" s="82">
        <f t="shared" si="82"/>
        <v>25.473626370773729</v>
      </c>
      <c r="P269" s="31">
        <f>Taulukko5[[#This Row],[Tasaus 2023, €/asukas]]*Taulukko5[[#This Row],[Asukasluku 31.12.2022]]</f>
        <v>-38819.831694038592</v>
      </c>
      <c r="Q269" s="31">
        <f>Taulukko5[[#This Row],[Tasaus 2024, €/asukas]]*Taulukko5[[#This Row],[Asukasluku 31.12.2022]]</f>
        <v>-22482.085641238325</v>
      </c>
      <c r="R269" s="31">
        <f>Taulukko5[[#This Row],[Tasaus 2025, €/asukas]]*Taulukko5[[#This Row],[Asukasluku 31.12.2022]]</f>
        <v>-4440.961070476681</v>
      </c>
      <c r="S269" s="31">
        <f>Taulukko5[[#This Row],[Tasaus 2026, €/asukas]]*Taulukko5[[#This Row],[Asukasluku 31.12.2022]]</f>
        <v>-5990.4356080207572</v>
      </c>
      <c r="T269" s="31">
        <f>Taulukko5[[#This Row],[Tasaus 2027, €/asukas]]*Taulukko5[[#This Row],[Asukasluku 31.12.2022]]</f>
        <v>-8098.1101791170377</v>
      </c>
      <c r="U269" s="62">
        <f t="shared" si="95"/>
        <v>4.1539029044853493</v>
      </c>
      <c r="V269" s="31">
        <f t="shared" si="96"/>
        <v>15.491686424818635</v>
      </c>
      <c r="W269" s="31">
        <f t="shared" si="97"/>
        <v>28.011550804250724</v>
      </c>
      <c r="X269" s="31">
        <f t="shared" si="98"/>
        <v>26.936273540167399</v>
      </c>
      <c r="Y269" s="94">
        <f t="shared" si="99"/>
        <v>25.473626370773726</v>
      </c>
      <c r="Z269" s="105">
        <v>21.5</v>
      </c>
      <c r="AA269" s="33">
        <f t="shared" si="101"/>
        <v>8.86</v>
      </c>
      <c r="AB269" s="32">
        <f t="shared" si="83"/>
        <v>-12.64</v>
      </c>
      <c r="AC269" s="31">
        <v>138.5736691371751</v>
      </c>
      <c r="AD269" s="15">
        <f t="shared" si="84"/>
        <v>-2.9976134213299713E-2</v>
      </c>
      <c r="AE269" s="15">
        <f t="shared" si="85"/>
        <v>-0.11179386763212064</v>
      </c>
      <c r="AF269" s="15">
        <f t="shared" si="86"/>
        <v>-0.2021419435500541</v>
      </c>
      <c r="AG269" s="15">
        <f t="shared" si="87"/>
        <v>-0.19438233618179643</v>
      </c>
      <c r="AH269" s="106">
        <f t="shared" si="88"/>
        <v>-0.18382732108765334</v>
      </c>
    </row>
    <row r="270" spans="1:34" ht="15.75" x14ac:dyDescent="0.25">
      <c r="A270" s="24">
        <v>845</v>
      </c>
      <c r="B270" s="25" t="s">
        <v>263</v>
      </c>
      <c r="C270" s="24">
        <v>19</v>
      </c>
      <c r="D270" s="24">
        <v>25</v>
      </c>
      <c r="E270" s="30">
        <f>'Tasapainon muutos, pl. tasaus'!D263</f>
        <v>2863</v>
      </c>
      <c r="F270" s="62">
        <v>517.3373021152114</v>
      </c>
      <c r="G270" s="31">
        <v>500.13937192269509</v>
      </c>
      <c r="H270" s="59">
        <f t="shared" si="100"/>
        <v>-17.19793019251631</v>
      </c>
      <c r="I270" s="62">
        <f t="shared" si="89"/>
        <v>21.351833097001659</v>
      </c>
      <c r="J270" s="31">
        <f t="shared" si="90"/>
        <v>2.6896166173349449</v>
      </c>
      <c r="K270" s="31">
        <f t="shared" si="91"/>
        <v>-1.988449195749274</v>
      </c>
      <c r="L270" s="31">
        <f t="shared" si="92"/>
        <v>-4.1571378265237735</v>
      </c>
      <c r="M270" s="31">
        <f t="shared" si="93"/>
        <v>-5.6197849959174446</v>
      </c>
      <c r="N270" s="59">
        <f t="shared" si="94"/>
        <v>494.51958692677766</v>
      </c>
      <c r="O270" s="82">
        <f t="shared" ref="O270:O307" si="102">N270-F270</f>
        <v>-22.817715188433738</v>
      </c>
      <c r="P270" s="31">
        <f>Taulukko5[[#This Row],[Tasaus 2023, €/asukas]]*Taulukko5[[#This Row],[Asukasluku 31.12.2022]]</f>
        <v>61130.298156715748</v>
      </c>
      <c r="Q270" s="31">
        <f>Taulukko5[[#This Row],[Tasaus 2024, €/asukas]]*Taulukko5[[#This Row],[Asukasluku 31.12.2022]]</f>
        <v>7700.3723754299472</v>
      </c>
      <c r="R270" s="31">
        <f>Taulukko5[[#This Row],[Tasaus 2025, €/asukas]]*Taulukko5[[#This Row],[Asukasluku 31.12.2022]]</f>
        <v>-5692.9300474301717</v>
      </c>
      <c r="S270" s="31">
        <f>Taulukko5[[#This Row],[Tasaus 2026, €/asukas]]*Taulukko5[[#This Row],[Asukasluku 31.12.2022]]</f>
        <v>-11901.885597337563</v>
      </c>
      <c r="T270" s="31">
        <f>Taulukko5[[#This Row],[Tasaus 2027, €/asukas]]*Taulukko5[[#This Row],[Asukasluku 31.12.2022]]</f>
        <v>-16089.444443311644</v>
      </c>
      <c r="U270" s="62">
        <f t="shared" si="95"/>
        <v>4.1539029044853493</v>
      </c>
      <c r="V270" s="31">
        <f t="shared" si="96"/>
        <v>-14.508313575181365</v>
      </c>
      <c r="W270" s="31">
        <f t="shared" si="97"/>
        <v>-19.186379388265586</v>
      </c>
      <c r="X270" s="31">
        <f t="shared" si="98"/>
        <v>-21.355068019040083</v>
      </c>
      <c r="Y270" s="94">
        <f t="shared" si="99"/>
        <v>-22.817715188433755</v>
      </c>
      <c r="Z270" s="105">
        <v>20</v>
      </c>
      <c r="AA270" s="33">
        <f t="shared" si="101"/>
        <v>7.3599999999999994</v>
      </c>
      <c r="AB270" s="32">
        <f t="shared" ref="AB270:AB307" si="103">AA270-Z270</f>
        <v>-12.64</v>
      </c>
      <c r="AC270" s="31">
        <v>159.64922505457693</v>
      </c>
      <c r="AD270" s="15">
        <f t="shared" ref="AD270:AD307" si="104">-U270/$AC270</f>
        <v>-2.6018935594991556E-2</v>
      </c>
      <c r="AE270" s="15">
        <f t="shared" ref="AE270:AE307" si="105">-V270/$AC270</f>
        <v>9.087619166470505E-2</v>
      </c>
      <c r="AF270" s="15">
        <f t="shared" ref="AF270:AF307" si="106">-W270/$AC270</f>
        <v>0.12017834337565134</v>
      </c>
      <c r="AG270" s="15">
        <f t="shared" ref="AG270:AG307" si="107">-X270/$AC270</f>
        <v>0.13376242829703519</v>
      </c>
      <c r="AH270" s="106">
        <f t="shared" ref="AH270:AH307" si="108">-Y270/$AC270</f>
        <v>0.14292405854543547</v>
      </c>
    </row>
    <row r="271" spans="1:34" ht="15.75" x14ac:dyDescent="0.25">
      <c r="A271" s="24">
        <v>846</v>
      </c>
      <c r="B271" s="25" t="s">
        <v>264</v>
      </c>
      <c r="C271" s="24">
        <v>14</v>
      </c>
      <c r="D271" s="24">
        <v>24</v>
      </c>
      <c r="E271" s="30">
        <f>'Tasapainon muutos, pl. tasaus'!D264</f>
        <v>4862</v>
      </c>
      <c r="F271" s="62">
        <v>484.10442627300421</v>
      </c>
      <c r="G271" s="31">
        <v>400.14800067189032</v>
      </c>
      <c r="H271" s="59">
        <f t="shared" si="100"/>
        <v>-83.956425601113892</v>
      </c>
      <c r="I271" s="62">
        <f t="shared" ref="I271:I307" si="109">H271*(-1)+$H$14</f>
        <v>88.110328505599242</v>
      </c>
      <c r="J271" s="31">
        <f t="shared" ref="J271:J307" si="110">IF($H271&lt;-15,-$H271-15,IF($H271&gt;15,15-$H271,0))-$J$14</f>
        <v>69.448112025932531</v>
      </c>
      <c r="K271" s="31">
        <f t="shared" ref="K271:K307" si="111">IF($H271&lt;-30,-$H271-30,IF($H271&gt;30,30-$H271,0))-$K$14</f>
        <v>51.967976405364617</v>
      </c>
      <c r="L271" s="31">
        <f t="shared" ref="L271:L307" si="112">IF($H271&lt;-45,-$H271-45,IF($H271&gt;45,45-$H271,0))-$L$14</f>
        <v>34.79928777459012</v>
      </c>
      <c r="M271" s="31">
        <f t="shared" ref="M271:M307" si="113">IF($H271&lt;-60,-$H271-60,IF($H271&gt;60,60-$H271,0))-$M$14</f>
        <v>18.336640605196447</v>
      </c>
      <c r="N271" s="59">
        <f t="shared" ref="N271:N307" si="114">G271+M271</f>
        <v>418.48464127708678</v>
      </c>
      <c r="O271" s="82">
        <f t="shared" si="102"/>
        <v>-65.619784995917428</v>
      </c>
      <c r="P271" s="31">
        <f>Taulukko5[[#This Row],[Tasaus 2023, €/asukas]]*Taulukko5[[#This Row],[Asukasluku 31.12.2022]]</f>
        <v>428392.4171942235</v>
      </c>
      <c r="Q271" s="31">
        <f>Taulukko5[[#This Row],[Tasaus 2024, €/asukas]]*Taulukko5[[#This Row],[Asukasluku 31.12.2022]]</f>
        <v>337656.72067008395</v>
      </c>
      <c r="R271" s="31">
        <f>Taulukko5[[#This Row],[Tasaus 2025, €/asukas]]*Taulukko5[[#This Row],[Asukasluku 31.12.2022]]</f>
        <v>252668.30128288278</v>
      </c>
      <c r="S271" s="31">
        <f>Taulukko5[[#This Row],[Tasaus 2026, €/asukas]]*Taulukko5[[#This Row],[Asukasluku 31.12.2022]]</f>
        <v>169194.13716005717</v>
      </c>
      <c r="T271" s="31">
        <f>Taulukko5[[#This Row],[Tasaus 2027, €/asukas]]*Taulukko5[[#This Row],[Asukasluku 31.12.2022]]</f>
        <v>89152.746622465129</v>
      </c>
      <c r="U271" s="62">
        <f t="shared" si="95"/>
        <v>4.1539029044853493</v>
      </c>
      <c r="V271" s="31">
        <f t="shared" si="96"/>
        <v>-14.508313575181361</v>
      </c>
      <c r="W271" s="31">
        <f t="shared" si="97"/>
        <v>-31.988449195749276</v>
      </c>
      <c r="X271" s="31">
        <f t="shared" si="98"/>
        <v>-49.157137826523773</v>
      </c>
      <c r="Y271" s="94">
        <f t="shared" si="99"/>
        <v>-65.619784995917442</v>
      </c>
      <c r="Z271" s="105">
        <v>22.5</v>
      </c>
      <c r="AA271" s="33">
        <f t="shared" si="101"/>
        <v>9.86</v>
      </c>
      <c r="AB271" s="32">
        <f t="shared" si="103"/>
        <v>-12.64</v>
      </c>
      <c r="AC271" s="31">
        <v>147.91431027167229</v>
      </c>
      <c r="AD271" s="15">
        <f t="shared" si="104"/>
        <v>-2.8083171241889509E-2</v>
      </c>
      <c r="AE271" s="15">
        <f t="shared" si="105"/>
        <v>9.8085936029679147E-2</v>
      </c>
      <c r="AF271" s="15">
        <f t="shared" si="106"/>
        <v>0.21626338342109364</v>
      </c>
      <c r="AG271" s="15">
        <f t="shared" si="107"/>
        <v>0.33233524015517835</v>
      </c>
      <c r="AH271" s="106">
        <f t="shared" si="108"/>
        <v>0.44363378279893567</v>
      </c>
    </row>
    <row r="272" spans="1:34" ht="15.75" x14ac:dyDescent="0.25">
      <c r="A272" s="24">
        <v>848</v>
      </c>
      <c r="B272" s="25" t="s">
        <v>265</v>
      </c>
      <c r="C272" s="24">
        <v>12</v>
      </c>
      <c r="D272" s="24">
        <v>25</v>
      </c>
      <c r="E272" s="30">
        <f>'Tasapainon muutos, pl. tasaus'!D265</f>
        <v>4160</v>
      </c>
      <c r="F272" s="62">
        <v>-101.6380756063548</v>
      </c>
      <c r="G272" s="31">
        <v>-150.48902802395705</v>
      </c>
      <c r="H272" s="59">
        <f t="shared" ref="H272:H307" si="115">G272-F272</f>
        <v>-48.850952417602244</v>
      </c>
      <c r="I272" s="62">
        <f t="shared" si="109"/>
        <v>53.004855322087593</v>
      </c>
      <c r="J272" s="31">
        <f t="shared" si="110"/>
        <v>34.342638842420875</v>
      </c>
      <c r="K272" s="31">
        <f t="shared" si="111"/>
        <v>16.862503221852968</v>
      </c>
      <c r="L272" s="31">
        <f t="shared" si="112"/>
        <v>-0.30618540892152968</v>
      </c>
      <c r="M272" s="31">
        <f t="shared" si="113"/>
        <v>-5.6197849959174446</v>
      </c>
      <c r="N272" s="59">
        <f t="shared" si="114"/>
        <v>-156.1088130198745</v>
      </c>
      <c r="O272" s="82">
        <f t="shared" si="102"/>
        <v>-54.4707374135197</v>
      </c>
      <c r="P272" s="31">
        <f>Taulukko5[[#This Row],[Tasaus 2023, €/asukas]]*Taulukko5[[#This Row],[Asukasluku 31.12.2022]]</f>
        <v>220500.19813988439</v>
      </c>
      <c r="Q272" s="31">
        <f>Taulukko5[[#This Row],[Tasaus 2024, €/asukas]]*Taulukko5[[#This Row],[Asukasluku 31.12.2022]]</f>
        <v>142865.37758447084</v>
      </c>
      <c r="R272" s="31">
        <f>Taulukko5[[#This Row],[Tasaus 2025, €/asukas]]*Taulukko5[[#This Row],[Asukasluku 31.12.2022]]</f>
        <v>70148.013402908342</v>
      </c>
      <c r="S272" s="31">
        <f>Taulukko5[[#This Row],[Tasaus 2026, €/asukas]]*Taulukko5[[#This Row],[Asukasluku 31.12.2022]]</f>
        <v>-1273.7313011135634</v>
      </c>
      <c r="T272" s="31">
        <f>Taulukko5[[#This Row],[Tasaus 2027, €/asukas]]*Taulukko5[[#This Row],[Asukasluku 31.12.2022]]</f>
        <v>-23378.305583016569</v>
      </c>
      <c r="U272" s="62">
        <f t="shared" ref="U272:U307" si="116">$H272+I272</f>
        <v>4.1539029044853493</v>
      </c>
      <c r="V272" s="31">
        <f t="shared" ref="V272:V307" si="117">$H272+J272</f>
        <v>-14.508313575181369</v>
      </c>
      <c r="W272" s="31">
        <f t="shared" ref="W272:W307" si="118">$H272+K272</f>
        <v>-31.988449195749276</v>
      </c>
      <c r="X272" s="31">
        <f t="shared" ref="X272:X307" si="119">$H272+L272</f>
        <v>-49.157137826523773</v>
      </c>
      <c r="Y272" s="94">
        <f t="shared" ref="Y272:Y307" si="120">$H272+M272</f>
        <v>-54.470737413519686</v>
      </c>
      <c r="Z272" s="105">
        <v>21.75</v>
      </c>
      <c r="AA272" s="33">
        <f t="shared" ref="AA272:AA307" si="121">Z272-$AA$7</f>
        <v>9.11</v>
      </c>
      <c r="AB272" s="32">
        <f t="shared" si="103"/>
        <v>-12.64</v>
      </c>
      <c r="AC272" s="31">
        <v>138.97477163045298</v>
      </c>
      <c r="AD272" s="15">
        <f t="shared" si="104"/>
        <v>-2.9889618495153703E-2</v>
      </c>
      <c r="AE272" s="15">
        <f t="shared" si="105"/>
        <v>0.10439530430573646</v>
      </c>
      <c r="AF272" s="15">
        <f t="shared" si="106"/>
        <v>0.23017450448351576</v>
      </c>
      <c r="AG272" s="15">
        <f t="shared" si="107"/>
        <v>0.35371267209013474</v>
      </c>
      <c r="AH272" s="106">
        <f t="shared" si="108"/>
        <v>0.39194694673334318</v>
      </c>
    </row>
    <row r="273" spans="1:34" ht="15.75" x14ac:dyDescent="0.25">
      <c r="A273" s="24">
        <v>849</v>
      </c>
      <c r="B273" s="25" t="s">
        <v>266</v>
      </c>
      <c r="C273" s="24">
        <v>16</v>
      </c>
      <c r="D273" s="24">
        <v>25</v>
      </c>
      <c r="E273" s="30">
        <f>'Tasapainon muutos, pl. tasaus'!D266</f>
        <v>2903</v>
      </c>
      <c r="F273" s="62">
        <v>288.47795437285862</v>
      </c>
      <c r="G273" s="31">
        <v>228.79869327960773</v>
      </c>
      <c r="H273" s="59">
        <f t="shared" si="115"/>
        <v>-59.679261093250886</v>
      </c>
      <c r="I273" s="62">
        <f t="shared" si="109"/>
        <v>63.833163997736236</v>
      </c>
      <c r="J273" s="31">
        <f t="shared" si="110"/>
        <v>45.170947518069518</v>
      </c>
      <c r="K273" s="31">
        <f t="shared" si="111"/>
        <v>27.690811897501611</v>
      </c>
      <c r="L273" s="31">
        <f t="shared" si="112"/>
        <v>10.522123266727114</v>
      </c>
      <c r="M273" s="31">
        <f t="shared" si="113"/>
        <v>-5.6197849959174446</v>
      </c>
      <c r="N273" s="59">
        <f t="shared" si="114"/>
        <v>223.17890828369028</v>
      </c>
      <c r="O273" s="82">
        <f t="shared" si="102"/>
        <v>-65.299046089168343</v>
      </c>
      <c r="P273" s="31">
        <f>Taulukko5[[#This Row],[Tasaus 2023, €/asukas]]*Taulukko5[[#This Row],[Asukasluku 31.12.2022]]</f>
        <v>185307.67508542829</v>
      </c>
      <c r="Q273" s="31">
        <f>Taulukko5[[#This Row],[Tasaus 2024, €/asukas]]*Taulukko5[[#This Row],[Asukasluku 31.12.2022]]</f>
        <v>131131.26064495582</v>
      </c>
      <c r="R273" s="31">
        <f>Taulukko5[[#This Row],[Tasaus 2025, €/asukas]]*Taulukko5[[#This Row],[Asukasluku 31.12.2022]]</f>
        <v>80386.42693844717</v>
      </c>
      <c r="S273" s="31">
        <f>Taulukko5[[#This Row],[Tasaus 2026, €/asukas]]*Taulukko5[[#This Row],[Asukasluku 31.12.2022]]</f>
        <v>30545.723843308813</v>
      </c>
      <c r="T273" s="31">
        <f>Taulukko5[[#This Row],[Tasaus 2027, €/asukas]]*Taulukko5[[#This Row],[Asukasluku 31.12.2022]]</f>
        <v>-16314.235843148343</v>
      </c>
      <c r="U273" s="62">
        <f t="shared" si="116"/>
        <v>4.1539029044853493</v>
      </c>
      <c r="V273" s="31">
        <f t="shared" si="117"/>
        <v>-14.508313575181369</v>
      </c>
      <c r="W273" s="31">
        <f t="shared" si="118"/>
        <v>-31.988449195749276</v>
      </c>
      <c r="X273" s="31">
        <f t="shared" si="119"/>
        <v>-49.157137826523773</v>
      </c>
      <c r="Y273" s="94">
        <f t="shared" si="120"/>
        <v>-65.299046089168328</v>
      </c>
      <c r="Z273" s="105">
        <v>21.75</v>
      </c>
      <c r="AA273" s="33">
        <f t="shared" si="121"/>
        <v>9.11</v>
      </c>
      <c r="AB273" s="32">
        <f t="shared" si="103"/>
        <v>-12.64</v>
      </c>
      <c r="AC273" s="31">
        <v>138.52755001044778</v>
      </c>
      <c r="AD273" s="15">
        <f t="shared" si="104"/>
        <v>-2.9986113983623192E-2</v>
      </c>
      <c r="AE273" s="15">
        <f t="shared" si="105"/>
        <v>0.10473233356171496</v>
      </c>
      <c r="AF273" s="15">
        <f t="shared" si="106"/>
        <v>0.23091759865338482</v>
      </c>
      <c r="AG273" s="15">
        <f t="shared" si="107"/>
        <v>0.35485459623602905</v>
      </c>
      <c r="AH273" s="106">
        <f t="shared" si="108"/>
        <v>0.47137949154694109</v>
      </c>
    </row>
    <row r="274" spans="1:34" ht="15.75" x14ac:dyDescent="0.25">
      <c r="A274" s="24">
        <v>850</v>
      </c>
      <c r="B274" s="25" t="s">
        <v>267</v>
      </c>
      <c r="C274" s="24">
        <v>13</v>
      </c>
      <c r="D274" s="24">
        <v>25</v>
      </c>
      <c r="E274" s="30">
        <f>'Tasapainon muutos, pl. tasaus'!D267</f>
        <v>2407</v>
      </c>
      <c r="F274" s="62">
        <v>-17.248842589614437</v>
      </c>
      <c r="G274" s="31">
        <v>-126.23608804806079</v>
      </c>
      <c r="H274" s="59">
        <f t="shared" si="115"/>
        <v>-108.98724545844635</v>
      </c>
      <c r="I274" s="62">
        <f t="shared" si="109"/>
        <v>113.1411483629317</v>
      </c>
      <c r="J274" s="31">
        <f t="shared" si="110"/>
        <v>94.478931883264991</v>
      </c>
      <c r="K274" s="31">
        <f t="shared" si="111"/>
        <v>76.998796262697084</v>
      </c>
      <c r="L274" s="31">
        <f t="shared" si="112"/>
        <v>59.83010763192258</v>
      </c>
      <c r="M274" s="31">
        <f t="shared" si="113"/>
        <v>43.367460462528911</v>
      </c>
      <c r="N274" s="59">
        <f t="shared" si="114"/>
        <v>-82.868627585531883</v>
      </c>
      <c r="O274" s="82">
        <f t="shared" si="102"/>
        <v>-65.619784995917442</v>
      </c>
      <c r="P274" s="31">
        <f>Taulukko5[[#This Row],[Tasaus 2023, €/asukas]]*Taulukko5[[#This Row],[Asukasluku 31.12.2022]]</f>
        <v>272330.74410957663</v>
      </c>
      <c r="Q274" s="31">
        <f>Taulukko5[[#This Row],[Tasaus 2024, €/asukas]]*Taulukko5[[#This Row],[Asukasluku 31.12.2022]]</f>
        <v>227410.78904301883</v>
      </c>
      <c r="R274" s="31">
        <f>Taulukko5[[#This Row],[Tasaus 2025, €/asukas]]*Taulukko5[[#This Row],[Asukasluku 31.12.2022]]</f>
        <v>185336.10260431189</v>
      </c>
      <c r="S274" s="31">
        <f>Taulukko5[[#This Row],[Tasaus 2026, €/asukas]]*Taulukko5[[#This Row],[Asukasluku 31.12.2022]]</f>
        <v>144011.06907003766</v>
      </c>
      <c r="T274" s="31">
        <f>Taulukko5[[#This Row],[Tasaus 2027, €/asukas]]*Taulukko5[[#This Row],[Asukasluku 31.12.2022]]</f>
        <v>104385.47733330709</v>
      </c>
      <c r="U274" s="62">
        <f t="shared" si="116"/>
        <v>4.1539029044853493</v>
      </c>
      <c r="V274" s="31">
        <f t="shared" si="117"/>
        <v>-14.508313575181361</v>
      </c>
      <c r="W274" s="31">
        <f t="shared" si="118"/>
        <v>-31.988449195749268</v>
      </c>
      <c r="X274" s="31">
        <f t="shared" si="119"/>
        <v>-49.157137826523773</v>
      </c>
      <c r="Y274" s="94">
        <f t="shared" si="120"/>
        <v>-65.619784995917442</v>
      </c>
      <c r="Z274" s="105">
        <v>21</v>
      </c>
      <c r="AA274" s="33">
        <f t="shared" si="121"/>
        <v>8.36</v>
      </c>
      <c r="AB274" s="32">
        <f t="shared" si="103"/>
        <v>-12.64</v>
      </c>
      <c r="AC274" s="31">
        <v>156.51540772380838</v>
      </c>
      <c r="AD274" s="15">
        <f t="shared" si="104"/>
        <v>-2.6539897668192813E-2</v>
      </c>
      <c r="AE274" s="15">
        <f t="shared" si="105"/>
        <v>9.2695753000772624E-2</v>
      </c>
      <c r="AF274" s="15">
        <f t="shared" si="106"/>
        <v>0.2043789149001676</v>
      </c>
      <c r="AG274" s="15">
        <f t="shared" si="107"/>
        <v>0.31407219609501885</v>
      </c>
      <c r="AH274" s="106">
        <f t="shared" si="108"/>
        <v>0.41925447436914337</v>
      </c>
    </row>
    <row r="275" spans="1:34" ht="15.75" x14ac:dyDescent="0.25">
      <c r="A275" s="24">
        <v>851</v>
      </c>
      <c r="B275" s="25" t="s">
        <v>268</v>
      </c>
      <c r="C275" s="24">
        <v>19</v>
      </c>
      <c r="D275" s="24">
        <v>22</v>
      </c>
      <c r="E275" s="30">
        <f>'Tasapainon muutos, pl. tasaus'!D268</f>
        <v>21227</v>
      </c>
      <c r="F275" s="62">
        <v>25.283831143250605</v>
      </c>
      <c r="G275" s="31">
        <v>151.6973294926724</v>
      </c>
      <c r="H275" s="59">
        <f t="shared" si="115"/>
        <v>126.41349834942179</v>
      </c>
      <c r="I275" s="62">
        <f t="shared" si="109"/>
        <v>-122.25959544493644</v>
      </c>
      <c r="J275" s="31">
        <f t="shared" si="110"/>
        <v>-110.92181192460315</v>
      </c>
      <c r="K275" s="31">
        <f t="shared" si="111"/>
        <v>-98.401947545171055</v>
      </c>
      <c r="L275" s="31">
        <f t="shared" si="112"/>
        <v>-85.570636175945566</v>
      </c>
      <c r="M275" s="31">
        <f t="shared" si="113"/>
        <v>-72.033283345339228</v>
      </c>
      <c r="N275" s="59">
        <f t="shared" si="114"/>
        <v>79.664046147333167</v>
      </c>
      <c r="O275" s="82">
        <f t="shared" si="102"/>
        <v>54.380215004082558</v>
      </c>
      <c r="P275" s="31">
        <f>Taulukko5[[#This Row],[Tasaus 2023, €/asukas]]*Taulukko5[[#This Row],[Asukasluku 31.12.2022]]</f>
        <v>-2595204.4325096658</v>
      </c>
      <c r="Q275" s="31">
        <f>Taulukko5[[#This Row],[Tasaus 2024, €/asukas]]*Taulukko5[[#This Row],[Asukasluku 31.12.2022]]</f>
        <v>-2354537.301723551</v>
      </c>
      <c r="R275" s="31">
        <f>Taulukko5[[#This Row],[Tasaus 2025, €/asukas]]*Taulukko5[[#This Row],[Asukasluku 31.12.2022]]</f>
        <v>-2088778.140541346</v>
      </c>
      <c r="S275" s="31">
        <f>Taulukko5[[#This Row],[Tasaus 2026, €/asukas]]*Taulukko5[[#This Row],[Asukasluku 31.12.2022]]</f>
        <v>-1816407.8941067965</v>
      </c>
      <c r="T275" s="31">
        <f>Taulukko5[[#This Row],[Tasaus 2027, €/asukas]]*Taulukko5[[#This Row],[Asukasluku 31.12.2022]]</f>
        <v>-1529050.5055715158</v>
      </c>
      <c r="U275" s="62">
        <f t="shared" si="116"/>
        <v>4.1539029044853493</v>
      </c>
      <c r="V275" s="31">
        <f t="shared" si="117"/>
        <v>15.491686424818639</v>
      </c>
      <c r="W275" s="31">
        <f t="shared" si="118"/>
        <v>28.011550804250732</v>
      </c>
      <c r="X275" s="31">
        <f t="shared" si="119"/>
        <v>40.84286217347622</v>
      </c>
      <c r="Y275" s="94">
        <f t="shared" si="120"/>
        <v>54.380215004082558</v>
      </c>
      <c r="Z275" s="105">
        <v>21</v>
      </c>
      <c r="AA275" s="33">
        <f t="shared" si="121"/>
        <v>8.36</v>
      </c>
      <c r="AB275" s="32">
        <f t="shared" si="103"/>
        <v>-12.64</v>
      </c>
      <c r="AC275" s="31">
        <v>187.1005083492727</v>
      </c>
      <c r="AD275" s="15">
        <f t="shared" si="104"/>
        <v>-2.2201451728452753E-2</v>
      </c>
      <c r="AE275" s="15">
        <f t="shared" si="105"/>
        <v>-8.2798740428322609E-2</v>
      </c>
      <c r="AF275" s="15">
        <f t="shared" si="106"/>
        <v>-0.14971392141789239</v>
      </c>
      <c r="AG275" s="15">
        <f t="shared" si="107"/>
        <v>-0.2182936996474226</v>
      </c>
      <c r="AH275" s="106">
        <f t="shared" si="108"/>
        <v>-0.29064707244176735</v>
      </c>
    </row>
    <row r="276" spans="1:34" ht="15.75" x14ac:dyDescent="0.25">
      <c r="A276" s="24">
        <v>853</v>
      </c>
      <c r="B276" s="25" t="s">
        <v>269</v>
      </c>
      <c r="C276" s="24">
        <v>2</v>
      </c>
      <c r="D276" s="24">
        <v>20</v>
      </c>
      <c r="E276" s="30">
        <f>'Tasapainon muutos, pl. tasaus'!D269</f>
        <v>197900</v>
      </c>
      <c r="F276" s="62">
        <v>52.633440805097131</v>
      </c>
      <c r="G276" s="31">
        <v>61.760421673111871</v>
      </c>
      <c r="H276" s="59">
        <f t="shared" si="115"/>
        <v>9.1269808680147406</v>
      </c>
      <c r="I276" s="62">
        <f t="shared" si="109"/>
        <v>-4.9730779635293914</v>
      </c>
      <c r="J276" s="31">
        <f t="shared" si="110"/>
        <v>0.49168642481863489</v>
      </c>
      <c r="K276" s="31">
        <f t="shared" si="111"/>
        <v>-1.988449195749274</v>
      </c>
      <c r="L276" s="31">
        <f t="shared" si="112"/>
        <v>-4.1571378265237735</v>
      </c>
      <c r="M276" s="31">
        <f t="shared" si="113"/>
        <v>-5.6197849959174446</v>
      </c>
      <c r="N276" s="59">
        <f t="shared" si="114"/>
        <v>56.140636677194429</v>
      </c>
      <c r="O276" s="82">
        <f t="shared" si="102"/>
        <v>3.5071958720972987</v>
      </c>
      <c r="P276" s="31">
        <f>Taulukko5[[#This Row],[Tasaus 2023, €/asukas]]*Taulukko5[[#This Row],[Asukasluku 31.12.2022]]</f>
        <v>-984172.12898246653</v>
      </c>
      <c r="Q276" s="31">
        <f>Taulukko5[[#This Row],[Tasaus 2024, €/asukas]]*Taulukko5[[#This Row],[Asukasluku 31.12.2022]]</f>
        <v>97304.743471607842</v>
      </c>
      <c r="R276" s="31">
        <f>Taulukko5[[#This Row],[Tasaus 2025, €/asukas]]*Taulukko5[[#This Row],[Asukasluku 31.12.2022]]</f>
        <v>-393514.09583878133</v>
      </c>
      <c r="S276" s="31">
        <f>Taulukko5[[#This Row],[Tasaus 2026, €/asukas]]*Taulukko5[[#This Row],[Asukasluku 31.12.2022]]</f>
        <v>-822697.57586905477</v>
      </c>
      <c r="T276" s="31">
        <f>Taulukko5[[#This Row],[Tasaus 2027, €/asukas]]*Taulukko5[[#This Row],[Asukasluku 31.12.2022]]</f>
        <v>-1112155.4506920623</v>
      </c>
      <c r="U276" s="62">
        <f t="shared" si="116"/>
        <v>4.1539029044853493</v>
      </c>
      <c r="V276" s="31">
        <f t="shared" si="117"/>
        <v>9.6186672928333756</v>
      </c>
      <c r="W276" s="31">
        <f t="shared" si="118"/>
        <v>7.1385316722654668</v>
      </c>
      <c r="X276" s="31">
        <f t="shared" si="119"/>
        <v>4.9698430414909671</v>
      </c>
      <c r="Y276" s="94">
        <f t="shared" si="120"/>
        <v>3.507195872097296</v>
      </c>
      <c r="Z276" s="105">
        <v>19.5</v>
      </c>
      <c r="AA276" s="33">
        <f t="shared" si="121"/>
        <v>6.8599999999999994</v>
      </c>
      <c r="AB276" s="32">
        <f t="shared" si="103"/>
        <v>-12.64</v>
      </c>
      <c r="AC276" s="31">
        <v>187.85290326817855</v>
      </c>
      <c r="AD276" s="15">
        <f t="shared" si="104"/>
        <v>-2.2112529709244062E-2</v>
      </c>
      <c r="AE276" s="15">
        <f t="shared" si="105"/>
        <v>-5.1203186778017371E-2</v>
      </c>
      <c r="AF276" s="15">
        <f t="shared" si="106"/>
        <v>-3.8000645973911347E-2</v>
      </c>
      <c r="AG276" s="15">
        <f t="shared" si="107"/>
        <v>-2.6456035307562034E-2</v>
      </c>
      <c r="AH276" s="106">
        <f t="shared" si="108"/>
        <v>-1.8669905075091801E-2</v>
      </c>
    </row>
    <row r="277" spans="1:34" ht="15.75" x14ac:dyDescent="0.25">
      <c r="A277" s="24">
        <v>854</v>
      </c>
      <c r="B277" s="25" t="s">
        <v>270</v>
      </c>
      <c r="C277" s="24">
        <v>19</v>
      </c>
      <c r="D277" s="24">
        <v>25</v>
      </c>
      <c r="E277" s="30">
        <f>'Tasapainon muutos, pl. tasaus'!D270</f>
        <v>3262</v>
      </c>
      <c r="F277" s="62">
        <v>112.261874516285</v>
      </c>
      <c r="G277" s="31">
        <v>215.64322569142229</v>
      </c>
      <c r="H277" s="59">
        <f t="shared" si="115"/>
        <v>103.38135117513728</v>
      </c>
      <c r="I277" s="62">
        <f t="shared" si="109"/>
        <v>-99.227448270651934</v>
      </c>
      <c r="J277" s="31">
        <f t="shared" si="110"/>
        <v>-87.889664750318644</v>
      </c>
      <c r="K277" s="31">
        <f t="shared" si="111"/>
        <v>-75.369800370886551</v>
      </c>
      <c r="L277" s="31">
        <f t="shared" si="112"/>
        <v>-62.538489001661056</v>
      </c>
      <c r="M277" s="31">
        <f t="shared" si="113"/>
        <v>-49.001136171054725</v>
      </c>
      <c r="N277" s="59">
        <f t="shared" si="114"/>
        <v>166.64208952036756</v>
      </c>
      <c r="O277" s="82">
        <f t="shared" si="102"/>
        <v>54.380215004082558</v>
      </c>
      <c r="P277" s="31">
        <f>Taulukko5[[#This Row],[Tasaus 2023, €/asukas]]*Taulukko5[[#This Row],[Asukasluku 31.12.2022]]</f>
        <v>-323679.93625886663</v>
      </c>
      <c r="Q277" s="31">
        <f>Taulukko5[[#This Row],[Tasaus 2024, €/asukas]]*Taulukko5[[#This Row],[Asukasluku 31.12.2022]]</f>
        <v>-286696.08641553944</v>
      </c>
      <c r="R277" s="31">
        <f>Taulukko5[[#This Row],[Tasaus 2025, €/asukas]]*Taulukko5[[#This Row],[Asukasluku 31.12.2022]]</f>
        <v>-245856.28880983192</v>
      </c>
      <c r="S277" s="31">
        <f>Taulukko5[[#This Row],[Tasaus 2026, €/asukas]]*Taulukko5[[#This Row],[Asukasluku 31.12.2022]]</f>
        <v>-204000.55112341835</v>
      </c>
      <c r="T277" s="31">
        <f>Taulukko5[[#This Row],[Tasaus 2027, €/asukas]]*Taulukko5[[#This Row],[Asukasluku 31.12.2022]]</f>
        <v>-159841.70618998053</v>
      </c>
      <c r="U277" s="62">
        <f t="shared" si="116"/>
        <v>4.1539029044853493</v>
      </c>
      <c r="V277" s="31">
        <f t="shared" si="117"/>
        <v>15.491686424818639</v>
      </c>
      <c r="W277" s="31">
        <f t="shared" si="118"/>
        <v>28.011550804250732</v>
      </c>
      <c r="X277" s="31">
        <f t="shared" si="119"/>
        <v>40.842862173476227</v>
      </c>
      <c r="Y277" s="94">
        <f t="shared" si="120"/>
        <v>54.380215004082558</v>
      </c>
      <c r="Z277" s="105">
        <v>21.25</v>
      </c>
      <c r="AA277" s="33">
        <f t="shared" si="121"/>
        <v>8.61</v>
      </c>
      <c r="AB277" s="32">
        <f t="shared" si="103"/>
        <v>-12.64</v>
      </c>
      <c r="AC277" s="31">
        <v>157.92591219901067</v>
      </c>
      <c r="AD277" s="15">
        <f t="shared" si="104"/>
        <v>-2.6302858388753833E-2</v>
      </c>
      <c r="AE277" s="15">
        <f t="shared" si="105"/>
        <v>-9.8094645831754049E-2</v>
      </c>
      <c r="AF277" s="15">
        <f t="shared" si="106"/>
        <v>-0.17737146750782681</v>
      </c>
      <c r="AG277" s="15">
        <f t="shared" si="107"/>
        <v>-0.25862039740513265</v>
      </c>
      <c r="AH277" s="106">
        <f t="shared" si="108"/>
        <v>-0.34434004050934475</v>
      </c>
    </row>
    <row r="278" spans="1:34" ht="15.75" x14ac:dyDescent="0.25">
      <c r="A278" s="24">
        <v>857</v>
      </c>
      <c r="B278" s="25" t="s">
        <v>271</v>
      </c>
      <c r="C278" s="24">
        <v>11</v>
      </c>
      <c r="D278" s="24">
        <v>25</v>
      </c>
      <c r="E278" s="30">
        <f>'Tasapainon muutos, pl. tasaus'!D271</f>
        <v>2394</v>
      </c>
      <c r="F278" s="62">
        <v>-116.92068374011457</v>
      </c>
      <c r="G278" s="31">
        <v>176.94864040441419</v>
      </c>
      <c r="H278" s="59">
        <f t="shared" si="115"/>
        <v>293.86932414452878</v>
      </c>
      <c r="I278" s="62">
        <f t="shared" si="109"/>
        <v>-289.71542124004344</v>
      </c>
      <c r="J278" s="31">
        <f t="shared" si="110"/>
        <v>-278.37763771971015</v>
      </c>
      <c r="K278" s="31">
        <f t="shared" si="111"/>
        <v>-265.85777334027807</v>
      </c>
      <c r="L278" s="31">
        <f t="shared" si="112"/>
        <v>-253.02646197105256</v>
      </c>
      <c r="M278" s="31">
        <f t="shared" si="113"/>
        <v>-239.48910914044623</v>
      </c>
      <c r="N278" s="59">
        <f t="shared" si="114"/>
        <v>-62.540468736032039</v>
      </c>
      <c r="O278" s="82">
        <f t="shared" si="102"/>
        <v>54.38021500408253</v>
      </c>
      <c r="P278" s="31">
        <f>Taulukko5[[#This Row],[Tasaus 2023, €/asukas]]*Taulukko5[[#This Row],[Asukasluku 31.12.2022]]</f>
        <v>-693578.71844866395</v>
      </c>
      <c r="Q278" s="31">
        <f>Taulukko5[[#This Row],[Tasaus 2024, €/asukas]]*Taulukko5[[#This Row],[Asukasluku 31.12.2022]]</f>
        <v>-666436.06470098614</v>
      </c>
      <c r="R278" s="31">
        <f>Taulukko5[[#This Row],[Tasaus 2025, €/asukas]]*Taulukko5[[#This Row],[Asukasluku 31.12.2022]]</f>
        <v>-636463.50937662576</v>
      </c>
      <c r="S278" s="31">
        <f>Taulukko5[[#This Row],[Tasaus 2026, €/asukas]]*Taulukko5[[#This Row],[Asukasluku 31.12.2022]]</f>
        <v>-605745.34995869978</v>
      </c>
      <c r="T278" s="31">
        <f>Taulukko5[[#This Row],[Tasaus 2027, €/asukas]]*Taulukko5[[#This Row],[Asukasluku 31.12.2022]]</f>
        <v>-573336.92728222825</v>
      </c>
      <c r="U278" s="62">
        <f t="shared" si="116"/>
        <v>4.1539029044853351</v>
      </c>
      <c r="V278" s="31">
        <f t="shared" si="117"/>
        <v>15.491686424818624</v>
      </c>
      <c r="W278" s="31">
        <f t="shared" si="118"/>
        <v>28.011550804250703</v>
      </c>
      <c r="X278" s="31">
        <f t="shared" si="119"/>
        <v>40.84286217347622</v>
      </c>
      <c r="Y278" s="94">
        <f t="shared" si="120"/>
        <v>54.380215004082544</v>
      </c>
      <c r="Z278" s="105">
        <v>22</v>
      </c>
      <c r="AA278" s="33">
        <f t="shared" si="121"/>
        <v>9.36</v>
      </c>
      <c r="AB278" s="32">
        <f t="shared" si="103"/>
        <v>-12.64</v>
      </c>
      <c r="AC278" s="31">
        <v>135.46156807186139</v>
      </c>
      <c r="AD278" s="15">
        <f t="shared" si="104"/>
        <v>-3.0664807469833209E-2</v>
      </c>
      <c r="AE278" s="15">
        <f t="shared" si="105"/>
        <v>-0.11436222572442388</v>
      </c>
      <c r="AF278" s="15">
        <f t="shared" si="106"/>
        <v>-0.20678596300753566</v>
      </c>
      <c r="AG278" s="15">
        <f t="shared" si="107"/>
        <v>-0.30150885417042694</v>
      </c>
      <c r="AH278" s="106">
        <f t="shared" si="108"/>
        <v>-0.40144386173969454</v>
      </c>
    </row>
    <row r="279" spans="1:34" ht="15.75" x14ac:dyDescent="0.25">
      <c r="A279" s="24">
        <v>858</v>
      </c>
      <c r="B279" s="25" t="s">
        <v>272</v>
      </c>
      <c r="C279" s="24">
        <v>35</v>
      </c>
      <c r="D279" s="24">
        <v>22</v>
      </c>
      <c r="E279" s="30">
        <f>'Tasapainon muutos, pl. tasaus'!D272</f>
        <v>40384</v>
      </c>
      <c r="F279" s="62">
        <v>184.25447554139291</v>
      </c>
      <c r="G279" s="31">
        <v>100.66073017547619</v>
      </c>
      <c r="H279" s="59">
        <f t="shared" si="115"/>
        <v>-83.593745365916718</v>
      </c>
      <c r="I279" s="62">
        <f t="shared" si="109"/>
        <v>87.747648270402067</v>
      </c>
      <c r="J279" s="31">
        <f t="shared" si="110"/>
        <v>69.085431790735356</v>
      </c>
      <c r="K279" s="31">
        <f t="shared" si="111"/>
        <v>51.605296170167442</v>
      </c>
      <c r="L279" s="31">
        <f t="shared" si="112"/>
        <v>34.436607539392945</v>
      </c>
      <c r="M279" s="31">
        <f t="shared" si="113"/>
        <v>17.973960369999272</v>
      </c>
      <c r="N279" s="59">
        <f t="shared" si="114"/>
        <v>118.63469054547546</v>
      </c>
      <c r="O279" s="82">
        <f t="shared" si="102"/>
        <v>-65.619784995917442</v>
      </c>
      <c r="P279" s="31">
        <f>Taulukko5[[#This Row],[Tasaus 2023, €/asukas]]*Taulukko5[[#This Row],[Asukasluku 31.12.2022]]</f>
        <v>3543601.027751917</v>
      </c>
      <c r="Q279" s="31">
        <f>Taulukko5[[#This Row],[Tasaus 2024, €/asukas]]*Taulukko5[[#This Row],[Asukasluku 31.12.2022]]</f>
        <v>2789946.0774370567</v>
      </c>
      <c r="R279" s="31">
        <f>Taulukko5[[#This Row],[Tasaus 2025, €/asukas]]*Taulukko5[[#This Row],[Asukasluku 31.12.2022]]</f>
        <v>2084028.2805360421</v>
      </c>
      <c r="S279" s="31">
        <f>Taulukko5[[#This Row],[Tasaus 2026, €/asukas]]*Taulukko5[[#This Row],[Asukasluku 31.12.2022]]</f>
        <v>1390687.9588708447</v>
      </c>
      <c r="T279" s="31">
        <f>Taulukko5[[#This Row],[Tasaus 2027, €/asukas]]*Taulukko5[[#This Row],[Asukasluku 31.12.2022]]</f>
        <v>725860.41558205057</v>
      </c>
      <c r="U279" s="62">
        <f t="shared" si="116"/>
        <v>4.1539029044853493</v>
      </c>
      <c r="V279" s="31">
        <f t="shared" si="117"/>
        <v>-14.508313575181361</v>
      </c>
      <c r="W279" s="31">
        <f t="shared" si="118"/>
        <v>-31.988449195749276</v>
      </c>
      <c r="X279" s="31">
        <f t="shared" si="119"/>
        <v>-49.157137826523773</v>
      </c>
      <c r="Y279" s="94">
        <f t="shared" si="120"/>
        <v>-65.619784995917442</v>
      </c>
      <c r="Z279" s="105">
        <v>19.75</v>
      </c>
      <c r="AA279" s="33">
        <f t="shared" si="121"/>
        <v>7.1099999999999994</v>
      </c>
      <c r="AB279" s="32">
        <f t="shared" si="103"/>
        <v>-12.64</v>
      </c>
      <c r="AC279" s="31">
        <v>241.72371586480961</v>
      </c>
      <c r="AD279" s="15">
        <f t="shared" si="104"/>
        <v>-1.718450707090954E-2</v>
      </c>
      <c r="AE279" s="15">
        <f t="shared" si="105"/>
        <v>6.0020232285753546E-2</v>
      </c>
      <c r="AF279" s="15">
        <f t="shared" si="106"/>
        <v>0.13233475698197386</v>
      </c>
      <c r="AG279" s="15">
        <f t="shared" si="107"/>
        <v>0.20336083967042856</v>
      </c>
      <c r="AH279" s="106">
        <f t="shared" si="108"/>
        <v>0.27146606099923204</v>
      </c>
    </row>
    <row r="280" spans="1:34" ht="15.75" x14ac:dyDescent="0.25">
      <c r="A280" s="24">
        <v>859</v>
      </c>
      <c r="B280" s="25" t="s">
        <v>273</v>
      </c>
      <c r="C280" s="24">
        <v>17</v>
      </c>
      <c r="D280" s="24">
        <v>24</v>
      </c>
      <c r="E280" s="30">
        <f>'Tasapainon muutos, pl. tasaus'!D273</f>
        <v>6562</v>
      </c>
      <c r="F280" s="62">
        <v>-43.821193100805644</v>
      </c>
      <c r="G280" s="31">
        <v>237.2762690158859</v>
      </c>
      <c r="H280" s="59">
        <f t="shared" si="115"/>
        <v>281.09746211669153</v>
      </c>
      <c r="I280" s="62">
        <f t="shared" si="109"/>
        <v>-276.9435592122062</v>
      </c>
      <c r="J280" s="31">
        <f t="shared" si="110"/>
        <v>-265.60577569187291</v>
      </c>
      <c r="K280" s="31">
        <f t="shared" si="111"/>
        <v>-253.0859113124408</v>
      </c>
      <c r="L280" s="31">
        <f t="shared" si="112"/>
        <v>-240.25459994321531</v>
      </c>
      <c r="M280" s="31">
        <f t="shared" si="113"/>
        <v>-226.71724711260899</v>
      </c>
      <c r="N280" s="59">
        <f t="shared" si="114"/>
        <v>10.559021903276914</v>
      </c>
      <c r="O280" s="82">
        <f t="shared" si="102"/>
        <v>54.380215004082558</v>
      </c>
      <c r="P280" s="31">
        <f>Taulukko5[[#This Row],[Tasaus 2023, €/asukas]]*Taulukko5[[#This Row],[Asukasluku 31.12.2022]]</f>
        <v>-1817303.6355504971</v>
      </c>
      <c r="Q280" s="31">
        <f>Taulukko5[[#This Row],[Tasaus 2024, €/asukas]]*Taulukko5[[#This Row],[Asukasluku 31.12.2022]]</f>
        <v>-1742905.1000900699</v>
      </c>
      <c r="R280" s="31">
        <f>Taulukko5[[#This Row],[Tasaus 2025, €/asukas]]*Taulukko5[[#This Row],[Asukasluku 31.12.2022]]</f>
        <v>-1660749.7500322366</v>
      </c>
      <c r="S280" s="31">
        <f>Taulukko5[[#This Row],[Tasaus 2026, €/asukas]]*Taulukko5[[#This Row],[Asukasluku 31.12.2022]]</f>
        <v>-1576550.684827379</v>
      </c>
      <c r="T280" s="31">
        <f>Taulukko5[[#This Row],[Tasaus 2027, €/asukas]]*Taulukko5[[#This Row],[Asukasluku 31.12.2022]]</f>
        <v>-1487718.5755529401</v>
      </c>
      <c r="U280" s="62">
        <f t="shared" si="116"/>
        <v>4.1539029044853351</v>
      </c>
      <c r="V280" s="31">
        <f t="shared" si="117"/>
        <v>15.491686424818624</v>
      </c>
      <c r="W280" s="31">
        <f t="shared" si="118"/>
        <v>28.011550804250732</v>
      </c>
      <c r="X280" s="31">
        <f t="shared" si="119"/>
        <v>40.84286217347622</v>
      </c>
      <c r="Y280" s="94">
        <f t="shared" si="120"/>
        <v>54.380215004082544</v>
      </c>
      <c r="Z280" s="105">
        <v>22.000000000000004</v>
      </c>
      <c r="AA280" s="33">
        <f t="shared" si="121"/>
        <v>9.360000000000003</v>
      </c>
      <c r="AB280" s="32">
        <f t="shared" si="103"/>
        <v>-12.64</v>
      </c>
      <c r="AC280" s="31">
        <v>146.34829691029793</v>
      </c>
      <c r="AD280" s="15">
        <f t="shared" si="104"/>
        <v>-2.8383677789099313E-2</v>
      </c>
      <c r="AE280" s="15">
        <f t="shared" si="105"/>
        <v>-0.10585491428242605</v>
      </c>
      <c r="AF280" s="15">
        <f t="shared" si="106"/>
        <v>-0.19140332614475183</v>
      </c>
      <c r="AG280" s="15">
        <f t="shared" si="107"/>
        <v>-0.27907985973017685</v>
      </c>
      <c r="AH280" s="106">
        <f t="shared" si="108"/>
        <v>-0.37158078469074435</v>
      </c>
    </row>
    <row r="281" spans="1:34" ht="15.75" x14ac:dyDescent="0.25">
      <c r="A281" s="24">
        <v>886</v>
      </c>
      <c r="B281" s="25" t="s">
        <v>274</v>
      </c>
      <c r="C281" s="24">
        <v>4</v>
      </c>
      <c r="D281" s="24">
        <v>23</v>
      </c>
      <c r="E281" s="30">
        <f>'Tasapainon muutos, pl. tasaus'!D274</f>
        <v>12599</v>
      </c>
      <c r="F281" s="62">
        <v>44.137029297469496</v>
      </c>
      <c r="G281" s="31">
        <v>116.2212853367805</v>
      </c>
      <c r="H281" s="59">
        <f t="shared" si="115"/>
        <v>72.084256039311001</v>
      </c>
      <c r="I281" s="62">
        <f t="shared" si="109"/>
        <v>-67.930353134825651</v>
      </c>
      <c r="J281" s="31">
        <f t="shared" si="110"/>
        <v>-56.592569614492369</v>
      </c>
      <c r="K281" s="31">
        <f t="shared" si="111"/>
        <v>-44.072705235060276</v>
      </c>
      <c r="L281" s="31">
        <f t="shared" si="112"/>
        <v>-31.241393865834773</v>
      </c>
      <c r="M281" s="31">
        <f t="shared" si="113"/>
        <v>-17.704041035228446</v>
      </c>
      <c r="N281" s="59">
        <f t="shared" si="114"/>
        <v>98.517244301552054</v>
      </c>
      <c r="O281" s="82">
        <f t="shared" si="102"/>
        <v>54.380215004082558</v>
      </c>
      <c r="P281" s="31">
        <f>Taulukko5[[#This Row],[Tasaus 2023, €/asukas]]*Taulukko5[[#This Row],[Asukasluku 31.12.2022]]</f>
        <v>-855854.51914566837</v>
      </c>
      <c r="Q281" s="31">
        <f>Taulukko5[[#This Row],[Tasaus 2024, €/asukas]]*Taulukko5[[#This Row],[Asukasluku 31.12.2022]]</f>
        <v>-713009.78457298933</v>
      </c>
      <c r="R281" s="31">
        <f>Taulukko5[[#This Row],[Tasaus 2025, €/asukas]]*Taulukko5[[#This Row],[Asukasluku 31.12.2022]]</f>
        <v>-555272.01325652446</v>
      </c>
      <c r="S281" s="31">
        <f>Taulukko5[[#This Row],[Tasaus 2026, €/asukas]]*Taulukko5[[#This Row],[Asukasluku 31.12.2022]]</f>
        <v>-393610.32131565228</v>
      </c>
      <c r="T281" s="31">
        <f>Taulukko5[[#This Row],[Tasaus 2027, €/asukas]]*Taulukko5[[#This Row],[Asukasluku 31.12.2022]]</f>
        <v>-223053.2130028432</v>
      </c>
      <c r="U281" s="62">
        <f t="shared" si="116"/>
        <v>4.1539029044853493</v>
      </c>
      <c r="V281" s="31">
        <f t="shared" si="117"/>
        <v>15.491686424818631</v>
      </c>
      <c r="W281" s="31">
        <f t="shared" si="118"/>
        <v>28.011550804250724</v>
      </c>
      <c r="X281" s="31">
        <f t="shared" si="119"/>
        <v>40.842862173476227</v>
      </c>
      <c r="Y281" s="94">
        <f t="shared" si="120"/>
        <v>54.380215004082558</v>
      </c>
      <c r="Z281" s="105">
        <v>21.5</v>
      </c>
      <c r="AA281" s="33">
        <f t="shared" si="121"/>
        <v>8.86</v>
      </c>
      <c r="AB281" s="32">
        <f t="shared" si="103"/>
        <v>-12.64</v>
      </c>
      <c r="AC281" s="31">
        <v>188.0452492694146</v>
      </c>
      <c r="AD281" s="15">
        <f t="shared" si="104"/>
        <v>-2.2089911447504874E-2</v>
      </c>
      <c r="AE281" s="15">
        <f t="shared" si="105"/>
        <v>-8.23827588572765E-2</v>
      </c>
      <c r="AF281" s="15">
        <f t="shared" si="106"/>
        <v>-0.14896175741253773</v>
      </c>
      <c r="AG281" s="15">
        <f t="shared" si="107"/>
        <v>-0.21719699025717043</v>
      </c>
      <c r="AH281" s="106">
        <f t="shared" si="108"/>
        <v>-0.2891868590956605</v>
      </c>
    </row>
    <row r="282" spans="1:34" ht="15.75" x14ac:dyDescent="0.25">
      <c r="A282" s="24">
        <v>887</v>
      </c>
      <c r="B282" s="25" t="s">
        <v>275</v>
      </c>
      <c r="C282" s="24">
        <v>6</v>
      </c>
      <c r="D282" s="24">
        <v>25</v>
      </c>
      <c r="E282" s="30">
        <f>'Tasapainon muutos, pl. tasaus'!D275</f>
        <v>4569</v>
      </c>
      <c r="F282" s="62">
        <v>-248.24312272055647</v>
      </c>
      <c r="G282" s="31">
        <v>-175.79711320481113</v>
      </c>
      <c r="H282" s="59">
        <f t="shared" si="115"/>
        <v>72.446009515745345</v>
      </c>
      <c r="I282" s="62">
        <f t="shared" si="109"/>
        <v>-68.292106611259996</v>
      </c>
      <c r="J282" s="31">
        <f t="shared" si="110"/>
        <v>-56.954323090926714</v>
      </c>
      <c r="K282" s="31">
        <f t="shared" si="111"/>
        <v>-44.434458711494621</v>
      </c>
      <c r="L282" s="31">
        <f t="shared" si="112"/>
        <v>-31.603147342269118</v>
      </c>
      <c r="M282" s="31">
        <f t="shared" si="113"/>
        <v>-18.065794511662791</v>
      </c>
      <c r="N282" s="59">
        <f t="shared" si="114"/>
        <v>-193.86290771647393</v>
      </c>
      <c r="O282" s="82">
        <f t="shared" si="102"/>
        <v>54.380215004082544</v>
      </c>
      <c r="P282" s="31">
        <f>Taulukko5[[#This Row],[Tasaus 2023, €/asukas]]*Taulukko5[[#This Row],[Asukasluku 31.12.2022]]</f>
        <v>-312026.63510684692</v>
      </c>
      <c r="Q282" s="31">
        <f>Taulukko5[[#This Row],[Tasaus 2024, €/asukas]]*Taulukko5[[#This Row],[Asukasluku 31.12.2022]]</f>
        <v>-260224.30220244415</v>
      </c>
      <c r="R282" s="31">
        <f>Taulukko5[[#This Row],[Tasaus 2025, €/asukas]]*Taulukko5[[#This Row],[Asukasluku 31.12.2022]]</f>
        <v>-203021.04185281892</v>
      </c>
      <c r="S282" s="31">
        <f>Taulukko5[[#This Row],[Tasaus 2026, €/asukas]]*Taulukko5[[#This Row],[Asukasluku 31.12.2022]]</f>
        <v>-144394.78020682759</v>
      </c>
      <c r="T282" s="31">
        <f>Taulukko5[[#This Row],[Tasaus 2027, €/asukas]]*Taulukko5[[#This Row],[Asukasluku 31.12.2022]]</f>
        <v>-82542.615123787284</v>
      </c>
      <c r="U282" s="62">
        <f t="shared" si="116"/>
        <v>4.1539029044853493</v>
      </c>
      <c r="V282" s="31">
        <f t="shared" si="117"/>
        <v>15.491686424818631</v>
      </c>
      <c r="W282" s="31">
        <f t="shared" si="118"/>
        <v>28.011550804250724</v>
      </c>
      <c r="X282" s="31">
        <f t="shared" si="119"/>
        <v>40.842862173476227</v>
      </c>
      <c r="Y282" s="94">
        <f t="shared" si="120"/>
        <v>54.380215004082558</v>
      </c>
      <c r="Z282" s="105">
        <v>22</v>
      </c>
      <c r="AA282" s="33">
        <f t="shared" si="121"/>
        <v>9.36</v>
      </c>
      <c r="AB282" s="32">
        <f t="shared" si="103"/>
        <v>-12.64</v>
      </c>
      <c r="AC282" s="31">
        <v>146.99462722060281</v>
      </c>
      <c r="AD282" s="15">
        <f t="shared" si="104"/>
        <v>-2.8258875735991097E-2</v>
      </c>
      <c r="AE282" s="15">
        <f t="shared" si="105"/>
        <v>-0.10538947387219411</v>
      </c>
      <c r="AF282" s="15">
        <f t="shared" si="106"/>
        <v>-0.19056173231564627</v>
      </c>
      <c r="AG282" s="15">
        <f t="shared" si="107"/>
        <v>-0.27785275520431868</v>
      </c>
      <c r="AH282" s="106">
        <f t="shared" si="108"/>
        <v>-0.36994695678551043</v>
      </c>
    </row>
    <row r="283" spans="1:34" ht="15.75" x14ac:dyDescent="0.25">
      <c r="A283" s="24">
        <v>889</v>
      </c>
      <c r="B283" s="25" t="s">
        <v>276</v>
      </c>
      <c r="C283" s="24">
        <v>17</v>
      </c>
      <c r="D283" s="24">
        <v>25</v>
      </c>
      <c r="E283" s="30">
        <f>'Tasapainon muutos, pl. tasaus'!D276</f>
        <v>2523</v>
      </c>
      <c r="F283" s="62">
        <v>256.59700868737059</v>
      </c>
      <c r="G283" s="31">
        <v>100.12543163286745</v>
      </c>
      <c r="H283" s="59">
        <f t="shared" si="115"/>
        <v>-156.47157705450314</v>
      </c>
      <c r="I283" s="62">
        <f t="shared" si="109"/>
        <v>160.62547995898848</v>
      </c>
      <c r="J283" s="31">
        <f t="shared" si="110"/>
        <v>141.96326347932177</v>
      </c>
      <c r="K283" s="31">
        <f t="shared" si="111"/>
        <v>124.48312785875387</v>
      </c>
      <c r="L283" s="31">
        <f t="shared" si="112"/>
        <v>107.31443922797936</v>
      </c>
      <c r="M283" s="31">
        <f t="shared" si="113"/>
        <v>90.851792058585701</v>
      </c>
      <c r="N283" s="59">
        <f t="shared" si="114"/>
        <v>190.97722369145316</v>
      </c>
      <c r="O283" s="82">
        <f t="shared" si="102"/>
        <v>-65.619784995917428</v>
      </c>
      <c r="P283" s="31">
        <f>Taulukko5[[#This Row],[Tasaus 2023, €/asukas]]*Taulukko5[[#This Row],[Asukasluku 31.12.2022]]</f>
        <v>405258.08593652793</v>
      </c>
      <c r="Q283" s="31">
        <f>Taulukko5[[#This Row],[Tasaus 2024, €/asukas]]*Taulukko5[[#This Row],[Asukasluku 31.12.2022]]</f>
        <v>358173.31375832885</v>
      </c>
      <c r="R283" s="31">
        <f>Taulukko5[[#This Row],[Tasaus 2025, €/asukas]]*Taulukko5[[#This Row],[Asukasluku 31.12.2022]]</f>
        <v>314070.93158763601</v>
      </c>
      <c r="S283" s="31">
        <f>Taulukko5[[#This Row],[Tasaus 2026, €/asukas]]*Taulukko5[[#This Row],[Asukasluku 31.12.2022]]</f>
        <v>270754.33017219196</v>
      </c>
      <c r="T283" s="31">
        <f>Taulukko5[[#This Row],[Tasaus 2027, €/asukas]]*Taulukko5[[#This Row],[Asukasluku 31.12.2022]]</f>
        <v>229219.07136381173</v>
      </c>
      <c r="U283" s="62">
        <f t="shared" si="116"/>
        <v>4.1539029044853351</v>
      </c>
      <c r="V283" s="31">
        <f t="shared" si="117"/>
        <v>-14.508313575181376</v>
      </c>
      <c r="W283" s="31">
        <f t="shared" si="118"/>
        <v>-31.988449195749268</v>
      </c>
      <c r="X283" s="31">
        <f t="shared" si="119"/>
        <v>-49.15713782652378</v>
      </c>
      <c r="Y283" s="94">
        <f t="shared" si="120"/>
        <v>-65.619784995917442</v>
      </c>
      <c r="Z283" s="105">
        <v>20.5</v>
      </c>
      <c r="AA283" s="33">
        <f t="shared" si="121"/>
        <v>7.8599999999999994</v>
      </c>
      <c r="AB283" s="32">
        <f t="shared" si="103"/>
        <v>-12.64</v>
      </c>
      <c r="AC283" s="31">
        <v>141.48186519241619</v>
      </c>
      <c r="AD283" s="15">
        <f t="shared" si="104"/>
        <v>-2.9359967080134278E-2</v>
      </c>
      <c r="AE283" s="15">
        <f t="shared" si="105"/>
        <v>0.10254539375382125</v>
      </c>
      <c r="AF283" s="15">
        <f t="shared" si="106"/>
        <v>0.22609575546834065</v>
      </c>
      <c r="AG283" s="15">
        <f t="shared" si="107"/>
        <v>0.34744479626183733</v>
      </c>
      <c r="AH283" s="106">
        <f t="shared" si="108"/>
        <v>0.46380350518191243</v>
      </c>
    </row>
    <row r="284" spans="1:34" ht="15.75" x14ac:dyDescent="0.25">
      <c r="A284" s="24">
        <v>890</v>
      </c>
      <c r="B284" s="25" t="s">
        <v>277</v>
      </c>
      <c r="C284" s="24">
        <v>19</v>
      </c>
      <c r="D284" s="24">
        <v>26</v>
      </c>
      <c r="E284" s="30">
        <f>'Tasapainon muutos, pl. tasaus'!D277</f>
        <v>1180</v>
      </c>
      <c r="F284" s="62">
        <v>128.39599472864577</v>
      </c>
      <c r="G284" s="31">
        <v>-265.48609658125946</v>
      </c>
      <c r="H284" s="59">
        <f t="shared" si="115"/>
        <v>-393.88209130990526</v>
      </c>
      <c r="I284" s="62">
        <f t="shared" si="109"/>
        <v>398.0359942143906</v>
      </c>
      <c r="J284" s="31">
        <f t="shared" si="110"/>
        <v>379.37377773472389</v>
      </c>
      <c r="K284" s="31">
        <f t="shared" si="111"/>
        <v>361.89364211415597</v>
      </c>
      <c r="L284" s="31">
        <f t="shared" si="112"/>
        <v>344.72495348338151</v>
      </c>
      <c r="M284" s="31">
        <f t="shared" si="113"/>
        <v>328.26230631398784</v>
      </c>
      <c r="N284" s="59">
        <f t="shared" si="114"/>
        <v>62.776209732728375</v>
      </c>
      <c r="O284" s="82">
        <f t="shared" si="102"/>
        <v>-65.619784995917399</v>
      </c>
      <c r="P284" s="31">
        <f>Taulukko5[[#This Row],[Tasaus 2023, €/asukas]]*Taulukko5[[#This Row],[Asukasluku 31.12.2022]]</f>
        <v>469682.47317298088</v>
      </c>
      <c r="Q284" s="31">
        <f>Taulukko5[[#This Row],[Tasaus 2024, €/asukas]]*Taulukko5[[#This Row],[Asukasluku 31.12.2022]]</f>
        <v>447661.05772697419</v>
      </c>
      <c r="R284" s="31">
        <f>Taulukko5[[#This Row],[Tasaus 2025, €/asukas]]*Taulukko5[[#This Row],[Asukasluku 31.12.2022]]</f>
        <v>427034.49769470404</v>
      </c>
      <c r="S284" s="31">
        <f>Taulukko5[[#This Row],[Tasaus 2026, €/asukas]]*Taulukko5[[#This Row],[Asukasluku 31.12.2022]]</f>
        <v>406775.4451103902</v>
      </c>
      <c r="T284" s="31">
        <f>Taulukko5[[#This Row],[Tasaus 2027, €/asukas]]*Taulukko5[[#This Row],[Asukasluku 31.12.2022]]</f>
        <v>387349.52145050565</v>
      </c>
      <c r="U284" s="62">
        <f t="shared" si="116"/>
        <v>4.1539029044853351</v>
      </c>
      <c r="V284" s="31">
        <f t="shared" si="117"/>
        <v>-14.508313575181376</v>
      </c>
      <c r="W284" s="31">
        <f t="shared" si="118"/>
        <v>-31.988449195749297</v>
      </c>
      <c r="X284" s="31">
        <f t="shared" si="119"/>
        <v>-49.157137826523751</v>
      </c>
      <c r="Y284" s="94">
        <f t="shared" si="120"/>
        <v>-65.619784995917428</v>
      </c>
      <c r="Z284" s="105">
        <v>21</v>
      </c>
      <c r="AA284" s="33">
        <f t="shared" si="121"/>
        <v>8.36</v>
      </c>
      <c r="AB284" s="32">
        <f t="shared" si="103"/>
        <v>-12.64</v>
      </c>
      <c r="AC284" s="31">
        <v>169.82465250634766</v>
      </c>
      <c r="AD284" s="15">
        <f t="shared" si="104"/>
        <v>-2.4459952328358639E-2</v>
      </c>
      <c r="AE284" s="15">
        <f t="shared" si="105"/>
        <v>8.5431139478640103E-2</v>
      </c>
      <c r="AF284" s="15">
        <f t="shared" si="106"/>
        <v>0.18836163491960414</v>
      </c>
      <c r="AG284" s="15">
        <f t="shared" si="107"/>
        <v>0.28945819762349501</v>
      </c>
      <c r="AH284" s="106">
        <f t="shared" si="108"/>
        <v>0.38639728701028675</v>
      </c>
    </row>
    <row r="285" spans="1:34" ht="15.75" x14ac:dyDescent="0.25">
      <c r="A285" s="24">
        <v>892</v>
      </c>
      <c r="B285" s="25" t="s">
        <v>278</v>
      </c>
      <c r="C285" s="24">
        <v>13</v>
      </c>
      <c r="D285" s="24">
        <v>25</v>
      </c>
      <c r="E285" s="30">
        <f>'Tasapainon muutos, pl. tasaus'!D278</f>
        <v>3592</v>
      </c>
      <c r="F285" s="62">
        <v>-234.00783878146257</v>
      </c>
      <c r="G285" s="31">
        <v>-289.8925434181395</v>
      </c>
      <c r="H285" s="59">
        <f t="shared" si="115"/>
        <v>-55.884704636676929</v>
      </c>
      <c r="I285" s="62">
        <f t="shared" si="109"/>
        <v>60.038607541162278</v>
      </c>
      <c r="J285" s="31">
        <f t="shared" si="110"/>
        <v>41.376391061495561</v>
      </c>
      <c r="K285" s="31">
        <f t="shared" si="111"/>
        <v>23.896255440927654</v>
      </c>
      <c r="L285" s="31">
        <f t="shared" si="112"/>
        <v>6.7275668101531556</v>
      </c>
      <c r="M285" s="31">
        <f t="shared" si="113"/>
        <v>-5.6197849959174446</v>
      </c>
      <c r="N285" s="59">
        <f t="shared" si="114"/>
        <v>-295.51232841405692</v>
      </c>
      <c r="O285" s="82">
        <f t="shared" si="102"/>
        <v>-61.504489632594357</v>
      </c>
      <c r="P285" s="31">
        <f>Taulukko5[[#This Row],[Tasaus 2023, €/asukas]]*Taulukko5[[#This Row],[Asukasluku 31.12.2022]]</f>
        <v>215658.67828785491</v>
      </c>
      <c r="Q285" s="31">
        <f>Taulukko5[[#This Row],[Tasaus 2024, €/asukas]]*Taulukko5[[#This Row],[Asukasluku 31.12.2022]]</f>
        <v>148623.99669289205</v>
      </c>
      <c r="R285" s="31">
        <f>Taulukko5[[#This Row],[Tasaus 2025, €/asukas]]*Taulukko5[[#This Row],[Asukasluku 31.12.2022]]</f>
        <v>85835.349543812132</v>
      </c>
      <c r="S285" s="31">
        <f>Taulukko5[[#This Row],[Tasaus 2026, €/asukas]]*Taulukko5[[#This Row],[Asukasluku 31.12.2022]]</f>
        <v>24165.419982070136</v>
      </c>
      <c r="T285" s="31">
        <f>Taulukko5[[#This Row],[Tasaus 2027, €/asukas]]*Taulukko5[[#This Row],[Asukasluku 31.12.2022]]</f>
        <v>-20186.26770533546</v>
      </c>
      <c r="U285" s="62">
        <f t="shared" si="116"/>
        <v>4.1539029044853493</v>
      </c>
      <c r="V285" s="31">
        <f t="shared" si="117"/>
        <v>-14.508313575181369</v>
      </c>
      <c r="W285" s="31">
        <f t="shared" si="118"/>
        <v>-31.988449195749276</v>
      </c>
      <c r="X285" s="31">
        <f t="shared" si="119"/>
        <v>-49.157137826523773</v>
      </c>
      <c r="Y285" s="94">
        <f t="shared" si="120"/>
        <v>-61.504489632594371</v>
      </c>
      <c r="Z285" s="105">
        <v>21.499999999999996</v>
      </c>
      <c r="AA285" s="33">
        <f t="shared" si="121"/>
        <v>8.8599999999999959</v>
      </c>
      <c r="AB285" s="32">
        <f t="shared" si="103"/>
        <v>-12.64</v>
      </c>
      <c r="AC285" s="31">
        <v>149.19469503807679</v>
      </c>
      <c r="AD285" s="15">
        <f t="shared" si="104"/>
        <v>-2.7842162239248583E-2</v>
      </c>
      <c r="AE285" s="15">
        <f t="shared" si="105"/>
        <v>9.7244165226374996E-2</v>
      </c>
      <c r="AF285" s="15">
        <f t="shared" si="106"/>
        <v>0.21440741701697458</v>
      </c>
      <c r="AG285" s="15">
        <f t="shared" si="107"/>
        <v>0.32948314827131159</v>
      </c>
      <c r="AH285" s="106">
        <f t="shared" si="108"/>
        <v>0.41224314052786848</v>
      </c>
    </row>
    <row r="286" spans="1:34" ht="15.75" x14ac:dyDescent="0.25">
      <c r="A286" s="24">
        <v>893</v>
      </c>
      <c r="B286" s="25" t="s">
        <v>279</v>
      </c>
      <c r="C286" s="24">
        <v>15</v>
      </c>
      <c r="D286" s="24">
        <v>24</v>
      </c>
      <c r="E286" s="30">
        <f>'Tasapainon muutos, pl. tasaus'!D279</f>
        <v>7434</v>
      </c>
      <c r="F286" s="62">
        <v>324.22769470062764</v>
      </c>
      <c r="G286" s="31">
        <v>341.98838670878456</v>
      </c>
      <c r="H286" s="59">
        <f t="shared" si="115"/>
        <v>17.760692008156923</v>
      </c>
      <c r="I286" s="62">
        <f t="shared" si="109"/>
        <v>-13.606789103671574</v>
      </c>
      <c r="J286" s="31">
        <f t="shared" si="110"/>
        <v>-2.2690055833382878</v>
      </c>
      <c r="K286" s="31">
        <f t="shared" si="111"/>
        <v>-1.988449195749274</v>
      </c>
      <c r="L286" s="31">
        <f t="shared" si="112"/>
        <v>-4.1571378265237735</v>
      </c>
      <c r="M286" s="31">
        <f t="shared" si="113"/>
        <v>-5.6197849959174446</v>
      </c>
      <c r="N286" s="59">
        <f t="shared" si="114"/>
        <v>336.36860171286713</v>
      </c>
      <c r="O286" s="82">
        <f t="shared" si="102"/>
        <v>12.140907012239495</v>
      </c>
      <c r="P286" s="31">
        <f>Taulukko5[[#This Row],[Tasaus 2023, €/asukas]]*Taulukko5[[#This Row],[Asukasluku 31.12.2022]]</f>
        <v>-101152.87019669448</v>
      </c>
      <c r="Q286" s="31">
        <f>Taulukko5[[#This Row],[Tasaus 2024, €/asukas]]*Taulukko5[[#This Row],[Asukasluku 31.12.2022]]</f>
        <v>-16867.787506536832</v>
      </c>
      <c r="R286" s="31">
        <f>Taulukko5[[#This Row],[Tasaus 2025, €/asukas]]*Taulukko5[[#This Row],[Asukasluku 31.12.2022]]</f>
        <v>-14782.131321200102</v>
      </c>
      <c r="S286" s="31">
        <f>Taulukko5[[#This Row],[Tasaus 2026, €/asukas]]*Taulukko5[[#This Row],[Asukasluku 31.12.2022]]</f>
        <v>-30904.162602377732</v>
      </c>
      <c r="T286" s="31">
        <f>Taulukko5[[#This Row],[Tasaus 2027, €/asukas]]*Taulukko5[[#This Row],[Asukasluku 31.12.2022]]</f>
        <v>-41777.481659650286</v>
      </c>
      <c r="U286" s="62">
        <f t="shared" si="116"/>
        <v>4.1539029044853493</v>
      </c>
      <c r="V286" s="31">
        <f t="shared" si="117"/>
        <v>15.491686424818635</v>
      </c>
      <c r="W286" s="31">
        <f t="shared" si="118"/>
        <v>15.772242812407649</v>
      </c>
      <c r="X286" s="31">
        <f t="shared" si="119"/>
        <v>13.60355418163315</v>
      </c>
      <c r="Y286" s="94">
        <f t="shared" si="120"/>
        <v>12.140907012239477</v>
      </c>
      <c r="Z286" s="105">
        <v>21.25</v>
      </c>
      <c r="AA286" s="33">
        <f t="shared" si="121"/>
        <v>8.61</v>
      </c>
      <c r="AB286" s="32">
        <f t="shared" si="103"/>
        <v>-12.64</v>
      </c>
      <c r="AC286" s="31">
        <v>159.05781302427803</v>
      </c>
      <c r="AD286" s="15">
        <f t="shared" si="104"/>
        <v>-2.6115679736218377E-2</v>
      </c>
      <c r="AE286" s="15">
        <f t="shared" si="105"/>
        <v>-9.7396576315644662E-2</v>
      </c>
      <c r="AF286" s="15">
        <f t="shared" si="106"/>
        <v>-9.9160440550004475E-2</v>
      </c>
      <c r="AG286" s="15">
        <f t="shared" si="107"/>
        <v>-8.5525847004804159E-2</v>
      </c>
      <c r="AH286" s="106">
        <f t="shared" si="108"/>
        <v>-7.633015179446942E-2</v>
      </c>
    </row>
    <row r="287" spans="1:34" ht="15.75" x14ac:dyDescent="0.25">
      <c r="A287" s="24">
        <v>895</v>
      </c>
      <c r="B287" s="25" t="s">
        <v>280</v>
      </c>
      <c r="C287" s="24">
        <v>2</v>
      </c>
      <c r="D287" s="24">
        <v>23</v>
      </c>
      <c r="E287" s="30">
        <f>'Tasapainon muutos, pl. tasaus'!D280</f>
        <v>15092</v>
      </c>
      <c r="F287" s="62">
        <v>-220.8912759975839</v>
      </c>
      <c r="G287" s="31">
        <v>-311.11400358019932</v>
      </c>
      <c r="H287" s="59">
        <f t="shared" si="115"/>
        <v>-90.22272758261542</v>
      </c>
      <c r="I287" s="62">
        <f t="shared" si="109"/>
        <v>94.376630487100769</v>
      </c>
      <c r="J287" s="31">
        <f t="shared" si="110"/>
        <v>75.714414007434058</v>
      </c>
      <c r="K287" s="31">
        <f t="shared" si="111"/>
        <v>58.234278386866144</v>
      </c>
      <c r="L287" s="31">
        <f t="shared" si="112"/>
        <v>41.065589756091647</v>
      </c>
      <c r="M287" s="31">
        <f t="shared" si="113"/>
        <v>24.602942586697974</v>
      </c>
      <c r="N287" s="59">
        <f t="shared" si="114"/>
        <v>-286.51106099350136</v>
      </c>
      <c r="O287" s="82">
        <f t="shared" si="102"/>
        <v>-65.619784995917456</v>
      </c>
      <c r="P287" s="31">
        <f>Taulukko5[[#This Row],[Tasaus 2023, €/asukas]]*Taulukko5[[#This Row],[Asukasluku 31.12.2022]]</f>
        <v>1424332.1073113249</v>
      </c>
      <c r="Q287" s="31">
        <f>Taulukko5[[#This Row],[Tasaus 2024, €/asukas]]*Taulukko5[[#This Row],[Asukasluku 31.12.2022]]</f>
        <v>1142681.9362001948</v>
      </c>
      <c r="R287" s="31">
        <f>Taulukko5[[#This Row],[Tasaus 2025, €/asukas]]*Taulukko5[[#This Row],[Asukasluku 31.12.2022]]</f>
        <v>878871.72941458388</v>
      </c>
      <c r="S287" s="31">
        <f>Taulukko5[[#This Row],[Tasaus 2026, €/asukas]]*Taulukko5[[#This Row],[Asukasluku 31.12.2022]]</f>
        <v>619761.88059893518</v>
      </c>
      <c r="T287" s="31">
        <f>Taulukko5[[#This Row],[Tasaus 2027, €/asukas]]*Taulukko5[[#This Row],[Asukasluku 31.12.2022]]</f>
        <v>371307.60951844585</v>
      </c>
      <c r="U287" s="62">
        <f t="shared" si="116"/>
        <v>4.1539029044853493</v>
      </c>
      <c r="V287" s="31">
        <f t="shared" si="117"/>
        <v>-14.508313575181361</v>
      </c>
      <c r="W287" s="31">
        <f t="shared" si="118"/>
        <v>-31.988449195749276</v>
      </c>
      <c r="X287" s="31">
        <f t="shared" si="119"/>
        <v>-49.157137826523773</v>
      </c>
      <c r="Y287" s="94">
        <f t="shared" si="120"/>
        <v>-65.619784995917442</v>
      </c>
      <c r="Z287" s="105">
        <v>20.75</v>
      </c>
      <c r="AA287" s="33">
        <f t="shared" si="121"/>
        <v>8.11</v>
      </c>
      <c r="AB287" s="32">
        <f t="shared" si="103"/>
        <v>-12.64</v>
      </c>
      <c r="AC287" s="31">
        <v>194.06128125405053</v>
      </c>
      <c r="AD287" s="15">
        <f t="shared" si="104"/>
        <v>-2.1405109136878108E-2</v>
      </c>
      <c r="AE287" s="15">
        <f t="shared" si="105"/>
        <v>7.4761505651341972E-2</v>
      </c>
      <c r="AF287" s="15">
        <f t="shared" si="106"/>
        <v>0.16483684426401571</v>
      </c>
      <c r="AG287" s="15">
        <f t="shared" si="107"/>
        <v>0.25330729297912302</v>
      </c>
      <c r="AH287" s="106">
        <f t="shared" si="108"/>
        <v>0.33813950197521847</v>
      </c>
    </row>
    <row r="288" spans="1:34" ht="15.75" x14ac:dyDescent="0.25">
      <c r="A288" s="24">
        <v>905</v>
      </c>
      <c r="B288" s="25" t="s">
        <v>281</v>
      </c>
      <c r="C288" s="24">
        <v>15</v>
      </c>
      <c r="D288" s="24">
        <v>21</v>
      </c>
      <c r="E288" s="30">
        <f>'Tasapainon muutos, pl. tasaus'!D281</f>
        <v>67988</v>
      </c>
      <c r="F288" s="62">
        <v>94.854356529589481</v>
      </c>
      <c r="G288" s="31">
        <v>206.77618224314668</v>
      </c>
      <c r="H288" s="59">
        <f t="shared" si="115"/>
        <v>111.9218257135572</v>
      </c>
      <c r="I288" s="62">
        <f t="shared" si="109"/>
        <v>-107.76792280907185</v>
      </c>
      <c r="J288" s="31">
        <f t="shared" si="110"/>
        <v>-96.430139288738559</v>
      </c>
      <c r="K288" s="31">
        <f t="shared" si="111"/>
        <v>-83.910274909306466</v>
      </c>
      <c r="L288" s="31">
        <f t="shared" si="112"/>
        <v>-71.078963540080977</v>
      </c>
      <c r="M288" s="31">
        <f t="shared" si="113"/>
        <v>-57.541610709474639</v>
      </c>
      <c r="N288" s="59">
        <f t="shared" si="114"/>
        <v>149.23457153367204</v>
      </c>
      <c r="O288" s="82">
        <f t="shared" si="102"/>
        <v>54.380215004082558</v>
      </c>
      <c r="P288" s="31">
        <f>Taulukko5[[#This Row],[Tasaus 2023, €/asukas]]*Taulukko5[[#This Row],[Asukasluku 31.12.2022]]</f>
        <v>-7326925.5359431766</v>
      </c>
      <c r="Q288" s="31">
        <f>Taulukko5[[#This Row],[Tasaus 2024, €/asukas]]*Taulukko5[[#This Row],[Asukasluku 31.12.2022]]</f>
        <v>-6556092.3099627569</v>
      </c>
      <c r="R288" s="31">
        <f>Taulukko5[[#This Row],[Tasaus 2025, €/asukas]]*Taulukko5[[#This Row],[Asukasluku 31.12.2022]]</f>
        <v>-5704891.7705339277</v>
      </c>
      <c r="S288" s="31">
        <f>Taulukko5[[#This Row],[Tasaus 2026, €/asukas]]*Taulukko5[[#This Row],[Asukasluku 31.12.2022]]</f>
        <v>-4832516.5731630251</v>
      </c>
      <c r="T288" s="31">
        <f>Taulukko5[[#This Row],[Tasaus 2027, €/asukas]]*Taulukko5[[#This Row],[Asukasluku 31.12.2022]]</f>
        <v>-3912139.028915762</v>
      </c>
      <c r="U288" s="62">
        <f t="shared" si="116"/>
        <v>4.1539029044853493</v>
      </c>
      <c r="V288" s="31">
        <f t="shared" si="117"/>
        <v>15.491686424818639</v>
      </c>
      <c r="W288" s="31">
        <f t="shared" si="118"/>
        <v>28.011550804250732</v>
      </c>
      <c r="X288" s="31">
        <f t="shared" si="119"/>
        <v>40.84286217347622</v>
      </c>
      <c r="Y288" s="94">
        <f t="shared" si="120"/>
        <v>54.380215004082558</v>
      </c>
      <c r="Z288" s="105">
        <v>21</v>
      </c>
      <c r="AA288" s="33">
        <f t="shared" si="121"/>
        <v>8.36</v>
      </c>
      <c r="AB288" s="32">
        <f t="shared" si="103"/>
        <v>-12.64</v>
      </c>
      <c r="AC288" s="31">
        <v>193.52374835567235</v>
      </c>
      <c r="AD288" s="15">
        <f t="shared" si="104"/>
        <v>-2.1464564115671207E-2</v>
      </c>
      <c r="AE288" s="15">
        <f t="shared" si="105"/>
        <v>-8.0050570312160674E-2</v>
      </c>
      <c r="AF288" s="15">
        <f t="shared" si="106"/>
        <v>-0.14474477185491993</v>
      </c>
      <c r="AG288" s="15">
        <f t="shared" si="107"/>
        <v>-0.21104832104849564</v>
      </c>
      <c r="AH288" s="106">
        <f t="shared" si="108"/>
        <v>-0.28100021556082383</v>
      </c>
    </row>
    <row r="289" spans="1:34" ht="15.75" x14ac:dyDescent="0.25">
      <c r="A289" s="24">
        <v>908</v>
      </c>
      <c r="B289" s="25" t="s">
        <v>282</v>
      </c>
      <c r="C289" s="24">
        <v>6</v>
      </c>
      <c r="D289" s="24">
        <v>22</v>
      </c>
      <c r="E289" s="30">
        <f>'Tasapainon muutos, pl. tasaus'!D282</f>
        <v>20703</v>
      </c>
      <c r="F289" s="62">
        <v>-327.03169675904019</v>
      </c>
      <c r="G289" s="31">
        <v>-265.06648183831777</v>
      </c>
      <c r="H289" s="59">
        <f t="shared" si="115"/>
        <v>61.965214920722417</v>
      </c>
      <c r="I289" s="62">
        <f t="shared" si="109"/>
        <v>-57.811312016237068</v>
      </c>
      <c r="J289" s="31">
        <f t="shared" si="110"/>
        <v>-46.473528495903786</v>
      </c>
      <c r="K289" s="31">
        <f t="shared" si="111"/>
        <v>-33.953664116471693</v>
      </c>
      <c r="L289" s="31">
        <f t="shared" si="112"/>
        <v>-21.12235274724619</v>
      </c>
      <c r="M289" s="31">
        <f t="shared" si="113"/>
        <v>-7.5849999166398616</v>
      </c>
      <c r="N289" s="59">
        <f t="shared" si="114"/>
        <v>-272.65148175495762</v>
      </c>
      <c r="O289" s="82">
        <f t="shared" si="102"/>
        <v>54.380215004082572</v>
      </c>
      <c r="P289" s="31">
        <f>Taulukko5[[#This Row],[Tasaus 2023, €/asukas]]*Taulukko5[[#This Row],[Asukasluku 31.12.2022]]</f>
        <v>-1196867.5926721559</v>
      </c>
      <c r="Q289" s="31">
        <f>Taulukko5[[#This Row],[Tasaus 2024, €/asukas]]*Taulukko5[[#This Row],[Asukasluku 31.12.2022]]</f>
        <v>-962141.46045069606</v>
      </c>
      <c r="R289" s="31">
        <f>Taulukko5[[#This Row],[Tasaus 2025, €/asukas]]*Taulukko5[[#This Row],[Asukasluku 31.12.2022]]</f>
        <v>-702942.70820331341</v>
      </c>
      <c r="S289" s="31">
        <f>Taulukko5[[#This Row],[Tasaus 2026, €/asukas]]*Taulukko5[[#This Row],[Asukasluku 31.12.2022]]</f>
        <v>-437296.06892623787</v>
      </c>
      <c r="T289" s="31">
        <f>Taulukko5[[#This Row],[Tasaus 2027, €/asukas]]*Taulukko5[[#This Row],[Asukasluku 31.12.2022]]</f>
        <v>-157032.25327419504</v>
      </c>
      <c r="U289" s="62">
        <f t="shared" si="116"/>
        <v>4.1539029044853493</v>
      </c>
      <c r="V289" s="31">
        <f t="shared" si="117"/>
        <v>15.491686424818631</v>
      </c>
      <c r="W289" s="31">
        <f t="shared" si="118"/>
        <v>28.011550804250724</v>
      </c>
      <c r="X289" s="31">
        <f t="shared" si="119"/>
        <v>40.842862173476227</v>
      </c>
      <c r="Y289" s="94">
        <f t="shared" si="120"/>
        <v>54.380215004082558</v>
      </c>
      <c r="Z289" s="105">
        <v>20.25</v>
      </c>
      <c r="AA289" s="33">
        <f t="shared" si="121"/>
        <v>7.6099999999999994</v>
      </c>
      <c r="AB289" s="32">
        <f t="shared" si="103"/>
        <v>-12.64</v>
      </c>
      <c r="AC289" s="31">
        <v>192.16391632255701</v>
      </c>
      <c r="AD289" s="15">
        <f t="shared" si="104"/>
        <v>-2.1616456325300997E-2</v>
      </c>
      <c r="AE289" s="15">
        <f t="shared" si="105"/>
        <v>-8.0617041540801238E-2</v>
      </c>
      <c r="AF289" s="15">
        <f t="shared" si="106"/>
        <v>-0.14576904624087644</v>
      </c>
      <c r="AG289" s="15">
        <f t="shared" si="107"/>
        <v>-0.21254178700708506</v>
      </c>
      <c r="AH289" s="106">
        <f t="shared" si="108"/>
        <v>-0.2829886903054295</v>
      </c>
    </row>
    <row r="290" spans="1:34" ht="15.75" x14ac:dyDescent="0.25">
      <c r="A290" s="24">
        <v>915</v>
      </c>
      <c r="B290" s="25" t="s">
        <v>283</v>
      </c>
      <c r="C290" s="24">
        <v>11</v>
      </c>
      <c r="D290" s="24">
        <v>22</v>
      </c>
      <c r="E290" s="30">
        <f>'Tasapainon muutos, pl. tasaus'!D283</f>
        <v>19759</v>
      </c>
      <c r="F290" s="62">
        <v>-148.54581057471063</v>
      </c>
      <c r="G290" s="31">
        <v>-160.43650498371804</v>
      </c>
      <c r="H290" s="59">
        <f t="shared" si="115"/>
        <v>-11.890694409007409</v>
      </c>
      <c r="I290" s="62">
        <f t="shared" si="109"/>
        <v>16.044597313492758</v>
      </c>
      <c r="J290" s="31">
        <f t="shared" si="110"/>
        <v>0.49168642481863489</v>
      </c>
      <c r="K290" s="31">
        <f t="shared" si="111"/>
        <v>-1.988449195749274</v>
      </c>
      <c r="L290" s="31">
        <f t="shared" si="112"/>
        <v>-4.1571378265237735</v>
      </c>
      <c r="M290" s="31">
        <f t="shared" si="113"/>
        <v>-5.6197849959174446</v>
      </c>
      <c r="N290" s="59">
        <f t="shared" si="114"/>
        <v>-166.05628997963549</v>
      </c>
      <c r="O290" s="82">
        <f t="shared" si="102"/>
        <v>-17.510479404924865</v>
      </c>
      <c r="P290" s="31">
        <f>Taulukko5[[#This Row],[Tasaus 2023, €/asukas]]*Taulukko5[[#This Row],[Asukasluku 31.12.2022]]</f>
        <v>317025.19831730344</v>
      </c>
      <c r="Q290" s="31">
        <f>Taulukko5[[#This Row],[Tasaus 2024, €/asukas]]*Taulukko5[[#This Row],[Asukasluku 31.12.2022]]</f>
        <v>9715.2320679914064</v>
      </c>
      <c r="R290" s="31">
        <f>Taulukko5[[#This Row],[Tasaus 2025, €/asukas]]*Taulukko5[[#This Row],[Asukasluku 31.12.2022]]</f>
        <v>-39289.767658809906</v>
      </c>
      <c r="S290" s="31">
        <f>Taulukko5[[#This Row],[Tasaus 2026, €/asukas]]*Taulukko5[[#This Row],[Asukasluku 31.12.2022]]</f>
        <v>-82140.886314283242</v>
      </c>
      <c r="T290" s="31">
        <f>Taulukko5[[#This Row],[Tasaus 2027, €/asukas]]*Taulukko5[[#This Row],[Asukasluku 31.12.2022]]</f>
        <v>-111041.33173433279</v>
      </c>
      <c r="U290" s="62">
        <f t="shared" si="116"/>
        <v>4.1539029044853493</v>
      </c>
      <c r="V290" s="31">
        <f t="shared" si="117"/>
        <v>-11.399007984188774</v>
      </c>
      <c r="W290" s="31">
        <f t="shared" si="118"/>
        <v>-13.879143604756683</v>
      </c>
      <c r="X290" s="31">
        <f t="shared" si="119"/>
        <v>-16.047832235531182</v>
      </c>
      <c r="Y290" s="94">
        <f t="shared" si="120"/>
        <v>-17.510479404924855</v>
      </c>
      <c r="Z290" s="105">
        <v>21</v>
      </c>
      <c r="AA290" s="33">
        <f t="shared" si="121"/>
        <v>8.36</v>
      </c>
      <c r="AB290" s="32">
        <f t="shared" si="103"/>
        <v>-12.64</v>
      </c>
      <c r="AC290" s="31">
        <v>180.37272001158391</v>
      </c>
      <c r="AD290" s="15">
        <f t="shared" si="104"/>
        <v>-2.3029551831444228E-2</v>
      </c>
      <c r="AE290" s="15">
        <f t="shared" si="105"/>
        <v>6.3196962287072597E-2</v>
      </c>
      <c r="AF290" s="15">
        <f t="shared" si="106"/>
        <v>7.6947021721828754E-2</v>
      </c>
      <c r="AG290" s="15">
        <f t="shared" si="107"/>
        <v>8.8970395492736137E-2</v>
      </c>
      <c r="AH290" s="106">
        <f t="shared" si="108"/>
        <v>9.7079422009050453E-2</v>
      </c>
    </row>
    <row r="291" spans="1:34" ht="15.75" x14ac:dyDescent="0.25">
      <c r="A291" s="24">
        <v>918</v>
      </c>
      <c r="B291" s="25" t="s">
        <v>284</v>
      </c>
      <c r="C291" s="24">
        <v>2</v>
      </c>
      <c r="D291" s="24">
        <v>25</v>
      </c>
      <c r="E291" s="30">
        <f>'Tasapainon muutos, pl. tasaus'!D284</f>
        <v>2228</v>
      </c>
      <c r="F291" s="62">
        <v>34.717792192125387</v>
      </c>
      <c r="G291" s="31">
        <v>35.798073351950862</v>
      </c>
      <c r="H291" s="59">
        <f t="shared" si="115"/>
        <v>1.0802811598254749</v>
      </c>
      <c r="I291" s="62">
        <f t="shared" si="109"/>
        <v>3.0736217446598744</v>
      </c>
      <c r="J291" s="31">
        <f t="shared" si="110"/>
        <v>0.49168642481863489</v>
      </c>
      <c r="K291" s="31">
        <f t="shared" si="111"/>
        <v>-1.988449195749274</v>
      </c>
      <c r="L291" s="31">
        <f t="shared" si="112"/>
        <v>-4.1571378265237735</v>
      </c>
      <c r="M291" s="31">
        <f t="shared" si="113"/>
        <v>-5.6197849959174446</v>
      </c>
      <c r="N291" s="59">
        <f t="shared" si="114"/>
        <v>30.178288356033416</v>
      </c>
      <c r="O291" s="82">
        <f t="shared" si="102"/>
        <v>-4.5395038360919706</v>
      </c>
      <c r="P291" s="31">
        <f>Taulukko5[[#This Row],[Tasaus 2023, €/asukas]]*Taulukko5[[#This Row],[Asukasluku 31.12.2022]]</f>
        <v>6848.0292471022003</v>
      </c>
      <c r="Q291" s="31">
        <f>Taulukko5[[#This Row],[Tasaus 2024, €/asukas]]*Taulukko5[[#This Row],[Asukasluku 31.12.2022]]</f>
        <v>1095.4773544959185</v>
      </c>
      <c r="R291" s="31">
        <f>Taulukko5[[#This Row],[Tasaus 2025, €/asukas]]*Taulukko5[[#This Row],[Asukasluku 31.12.2022]]</f>
        <v>-4430.2648081293828</v>
      </c>
      <c r="S291" s="31">
        <f>Taulukko5[[#This Row],[Tasaus 2026, €/asukas]]*Taulukko5[[#This Row],[Asukasluku 31.12.2022]]</f>
        <v>-9262.1030774949668</v>
      </c>
      <c r="T291" s="31">
        <f>Taulukko5[[#This Row],[Tasaus 2027, €/asukas]]*Taulukko5[[#This Row],[Asukasluku 31.12.2022]]</f>
        <v>-12520.880970904067</v>
      </c>
      <c r="U291" s="62">
        <f t="shared" si="116"/>
        <v>4.1539029044853493</v>
      </c>
      <c r="V291" s="31">
        <f t="shared" si="117"/>
        <v>1.5719675846441099</v>
      </c>
      <c r="W291" s="31">
        <f t="shared" si="118"/>
        <v>-0.90816803592379913</v>
      </c>
      <c r="X291" s="31">
        <f t="shared" si="119"/>
        <v>-3.0768566666982986</v>
      </c>
      <c r="Y291" s="94">
        <f t="shared" si="120"/>
        <v>-4.5395038360919697</v>
      </c>
      <c r="Z291" s="105">
        <v>22.25</v>
      </c>
      <c r="AA291" s="33">
        <f t="shared" si="121"/>
        <v>9.61</v>
      </c>
      <c r="AB291" s="32">
        <f t="shared" si="103"/>
        <v>-12.64</v>
      </c>
      <c r="AC291" s="31">
        <v>161.00807310515464</v>
      </c>
      <c r="AD291" s="15">
        <f t="shared" si="104"/>
        <v>-2.5799345488548443E-2</v>
      </c>
      <c r="AE291" s="15">
        <f t="shared" si="105"/>
        <v>-9.7632842523210327E-3</v>
      </c>
      <c r="AF291" s="15">
        <f t="shared" si="106"/>
        <v>5.6405124190926324E-3</v>
      </c>
      <c r="AG291" s="15">
        <f t="shared" si="107"/>
        <v>1.9109952733170083E-2</v>
      </c>
      <c r="AH291" s="106">
        <f t="shared" si="108"/>
        <v>2.8194262241292786E-2</v>
      </c>
    </row>
    <row r="292" spans="1:34" ht="15.75" x14ac:dyDescent="0.25">
      <c r="A292" s="24">
        <v>921</v>
      </c>
      <c r="B292" s="25" t="s">
        <v>285</v>
      </c>
      <c r="C292" s="24">
        <v>11</v>
      </c>
      <c r="D292" s="24">
        <v>25</v>
      </c>
      <c r="E292" s="30">
        <f>'Tasapainon muutos, pl. tasaus'!D285</f>
        <v>1894</v>
      </c>
      <c r="F292" s="62">
        <v>-9.511432757681785</v>
      </c>
      <c r="G292" s="31">
        <v>-53.497278427073304</v>
      </c>
      <c r="H292" s="59">
        <f t="shared" si="115"/>
        <v>-43.985845669391523</v>
      </c>
      <c r="I292" s="62">
        <f t="shared" si="109"/>
        <v>48.139748573876872</v>
      </c>
      <c r="J292" s="31">
        <f t="shared" si="110"/>
        <v>29.477532094210158</v>
      </c>
      <c r="K292" s="31">
        <f t="shared" si="111"/>
        <v>11.997396473642249</v>
      </c>
      <c r="L292" s="31">
        <f t="shared" si="112"/>
        <v>-4.1571378265237735</v>
      </c>
      <c r="M292" s="31">
        <f t="shared" si="113"/>
        <v>-5.6197849959174446</v>
      </c>
      <c r="N292" s="59">
        <f t="shared" si="114"/>
        <v>-59.117063422990746</v>
      </c>
      <c r="O292" s="82">
        <f t="shared" si="102"/>
        <v>-49.605630665308965</v>
      </c>
      <c r="P292" s="31">
        <f>Taulukko5[[#This Row],[Tasaus 2023, €/asukas]]*Taulukko5[[#This Row],[Asukasluku 31.12.2022]]</f>
        <v>91176.683798922793</v>
      </c>
      <c r="Q292" s="31">
        <f>Taulukko5[[#This Row],[Tasaus 2024, €/asukas]]*Taulukko5[[#This Row],[Asukasluku 31.12.2022]]</f>
        <v>55830.445786434037</v>
      </c>
      <c r="R292" s="31">
        <f>Taulukko5[[#This Row],[Tasaus 2025, €/asukas]]*Taulukko5[[#This Row],[Asukasluku 31.12.2022]]</f>
        <v>22723.068921078418</v>
      </c>
      <c r="S292" s="31">
        <f>Taulukko5[[#This Row],[Tasaus 2026, €/asukas]]*Taulukko5[[#This Row],[Asukasluku 31.12.2022]]</f>
        <v>-7873.6190434360269</v>
      </c>
      <c r="T292" s="31">
        <f>Taulukko5[[#This Row],[Tasaus 2027, €/asukas]]*Taulukko5[[#This Row],[Asukasluku 31.12.2022]]</f>
        <v>-10643.872782267641</v>
      </c>
      <c r="U292" s="62">
        <f t="shared" si="116"/>
        <v>4.1539029044853493</v>
      </c>
      <c r="V292" s="31">
        <f t="shared" si="117"/>
        <v>-14.508313575181365</v>
      </c>
      <c r="W292" s="31">
        <f t="shared" si="118"/>
        <v>-31.988449195749276</v>
      </c>
      <c r="X292" s="31">
        <f t="shared" si="119"/>
        <v>-48.142983495915296</v>
      </c>
      <c r="Y292" s="94">
        <f t="shared" si="120"/>
        <v>-49.605630665308965</v>
      </c>
      <c r="Z292" s="105">
        <v>21.75</v>
      </c>
      <c r="AA292" s="33">
        <f t="shared" si="121"/>
        <v>9.11</v>
      </c>
      <c r="AB292" s="32">
        <f t="shared" si="103"/>
        <v>-12.64</v>
      </c>
      <c r="AC292" s="31">
        <v>133.81466784905936</v>
      </c>
      <c r="AD292" s="15">
        <f t="shared" si="104"/>
        <v>-3.1042209133387979E-2</v>
      </c>
      <c r="AE292" s="15">
        <f t="shared" si="105"/>
        <v>0.10842095121849044</v>
      </c>
      <c r="AF292" s="15">
        <f t="shared" si="106"/>
        <v>0.2390503949225633</v>
      </c>
      <c r="AG292" s="15">
        <f t="shared" si="107"/>
        <v>0.35977359036768486</v>
      </c>
      <c r="AH292" s="106">
        <f t="shared" si="108"/>
        <v>0.37070398531544585</v>
      </c>
    </row>
    <row r="293" spans="1:34" ht="15.75" x14ac:dyDescent="0.25">
      <c r="A293" s="24">
        <v>922</v>
      </c>
      <c r="B293" s="25" t="s">
        <v>286</v>
      </c>
      <c r="C293" s="24">
        <v>6</v>
      </c>
      <c r="D293" s="24">
        <v>25</v>
      </c>
      <c r="E293" s="30">
        <f>'Tasapainon muutos, pl. tasaus'!D286</f>
        <v>4501</v>
      </c>
      <c r="F293" s="62">
        <v>250.28314615762238</v>
      </c>
      <c r="G293" s="31">
        <v>301.74726808166855</v>
      </c>
      <c r="H293" s="59">
        <f t="shared" si="115"/>
        <v>51.464121924046168</v>
      </c>
      <c r="I293" s="62">
        <f t="shared" si="109"/>
        <v>-47.310219019560819</v>
      </c>
      <c r="J293" s="31">
        <f t="shared" si="110"/>
        <v>-35.972435499227537</v>
      </c>
      <c r="K293" s="31">
        <f t="shared" si="111"/>
        <v>-23.452571119795444</v>
      </c>
      <c r="L293" s="31">
        <f t="shared" si="112"/>
        <v>-10.621259750569941</v>
      </c>
      <c r="M293" s="31">
        <f t="shared" si="113"/>
        <v>-5.6197849959174446</v>
      </c>
      <c r="N293" s="59">
        <f t="shared" si="114"/>
        <v>296.12748308575112</v>
      </c>
      <c r="O293" s="82">
        <f t="shared" si="102"/>
        <v>45.84433692812874</v>
      </c>
      <c r="P293" s="31">
        <f>Taulukko5[[#This Row],[Tasaus 2023, €/asukas]]*Taulukko5[[#This Row],[Asukasluku 31.12.2022]]</f>
        <v>-212943.29580704324</v>
      </c>
      <c r="Q293" s="31">
        <f>Taulukko5[[#This Row],[Tasaus 2024, €/asukas]]*Taulukko5[[#This Row],[Asukasluku 31.12.2022]]</f>
        <v>-161911.93218202316</v>
      </c>
      <c r="R293" s="31">
        <f>Taulukko5[[#This Row],[Tasaus 2025, €/asukas]]*Taulukko5[[#This Row],[Asukasluku 31.12.2022]]</f>
        <v>-105560.02261019929</v>
      </c>
      <c r="S293" s="31">
        <f>Taulukko5[[#This Row],[Tasaus 2026, €/asukas]]*Taulukko5[[#This Row],[Asukasluku 31.12.2022]]</f>
        <v>-47806.2901373153</v>
      </c>
      <c r="T293" s="31">
        <f>Taulukko5[[#This Row],[Tasaus 2027, €/asukas]]*Taulukko5[[#This Row],[Asukasluku 31.12.2022]]</f>
        <v>-25294.65226662442</v>
      </c>
      <c r="U293" s="62">
        <f t="shared" si="116"/>
        <v>4.1539029044853493</v>
      </c>
      <c r="V293" s="31">
        <f t="shared" si="117"/>
        <v>15.491686424818631</v>
      </c>
      <c r="W293" s="31">
        <f t="shared" si="118"/>
        <v>28.011550804250724</v>
      </c>
      <c r="X293" s="31">
        <f t="shared" si="119"/>
        <v>40.842862173476227</v>
      </c>
      <c r="Y293" s="94">
        <f t="shared" si="120"/>
        <v>45.844336928128726</v>
      </c>
      <c r="Z293" s="105">
        <v>22</v>
      </c>
      <c r="AA293" s="33">
        <f t="shared" si="121"/>
        <v>9.36</v>
      </c>
      <c r="AB293" s="32">
        <f t="shared" si="103"/>
        <v>-12.64</v>
      </c>
      <c r="AC293" s="31">
        <v>189.67109318553162</v>
      </c>
      <c r="AD293" s="15">
        <f t="shared" si="104"/>
        <v>-2.1900558670909873E-2</v>
      </c>
      <c r="AE293" s="15">
        <f t="shared" si="105"/>
        <v>-8.1676581099604059E-2</v>
      </c>
      <c r="AF293" s="15">
        <f t="shared" si="106"/>
        <v>-0.14768487033946975</v>
      </c>
      <c r="AG293" s="15">
        <f t="shared" si="107"/>
        <v>-0.21533519677415863</v>
      </c>
      <c r="AH293" s="106">
        <f t="shared" si="108"/>
        <v>-0.24170439553108347</v>
      </c>
    </row>
    <row r="294" spans="1:34" ht="15.75" x14ac:dyDescent="0.25">
      <c r="A294" s="24">
        <v>924</v>
      </c>
      <c r="B294" s="25" t="s">
        <v>287</v>
      </c>
      <c r="C294" s="24">
        <v>16</v>
      </c>
      <c r="D294" s="24">
        <v>25</v>
      </c>
      <c r="E294" s="30">
        <f>'Tasapainon muutos, pl. tasaus'!D287</f>
        <v>2946</v>
      </c>
      <c r="F294" s="62">
        <v>451.35766718141707</v>
      </c>
      <c r="G294" s="31">
        <v>502.72165649598094</v>
      </c>
      <c r="H294" s="59">
        <f t="shared" si="115"/>
        <v>51.363989314563867</v>
      </c>
      <c r="I294" s="62">
        <f t="shared" si="109"/>
        <v>-47.210086410078517</v>
      </c>
      <c r="J294" s="31">
        <f t="shared" si="110"/>
        <v>-35.872302889745235</v>
      </c>
      <c r="K294" s="31">
        <f t="shared" si="111"/>
        <v>-23.352438510313142</v>
      </c>
      <c r="L294" s="31">
        <f t="shared" si="112"/>
        <v>-10.521127141087639</v>
      </c>
      <c r="M294" s="31">
        <f t="shared" si="113"/>
        <v>-5.6197849959174446</v>
      </c>
      <c r="N294" s="59">
        <f t="shared" si="114"/>
        <v>497.10187150006351</v>
      </c>
      <c r="O294" s="82">
        <f t="shared" si="102"/>
        <v>45.744204318646439</v>
      </c>
      <c r="P294" s="31">
        <f>Taulukko5[[#This Row],[Tasaus 2023, €/asukas]]*Taulukko5[[#This Row],[Asukasluku 31.12.2022]]</f>
        <v>-139080.9145640913</v>
      </c>
      <c r="Q294" s="31">
        <f>Taulukko5[[#This Row],[Tasaus 2024, €/asukas]]*Taulukko5[[#This Row],[Asukasluku 31.12.2022]]</f>
        <v>-105679.80431318947</v>
      </c>
      <c r="R294" s="31">
        <f>Taulukko5[[#This Row],[Tasaus 2025, €/asukas]]*Taulukko5[[#This Row],[Asukasluku 31.12.2022]]</f>
        <v>-68796.283851382512</v>
      </c>
      <c r="S294" s="31">
        <f>Taulukko5[[#This Row],[Tasaus 2026, €/asukas]]*Taulukko5[[#This Row],[Asukasluku 31.12.2022]]</f>
        <v>-30995.240557644185</v>
      </c>
      <c r="T294" s="31">
        <f>Taulukko5[[#This Row],[Tasaus 2027, €/asukas]]*Taulukko5[[#This Row],[Asukasluku 31.12.2022]]</f>
        <v>-16555.886597972793</v>
      </c>
      <c r="U294" s="62">
        <f t="shared" si="116"/>
        <v>4.1539029044853493</v>
      </c>
      <c r="V294" s="31">
        <f t="shared" si="117"/>
        <v>15.491686424818631</v>
      </c>
      <c r="W294" s="31">
        <f t="shared" si="118"/>
        <v>28.011550804250724</v>
      </c>
      <c r="X294" s="31">
        <f t="shared" si="119"/>
        <v>40.842862173476227</v>
      </c>
      <c r="Y294" s="94">
        <f t="shared" si="120"/>
        <v>45.744204318646425</v>
      </c>
      <c r="Z294" s="105">
        <v>22.5</v>
      </c>
      <c r="AA294" s="33">
        <f t="shared" si="121"/>
        <v>9.86</v>
      </c>
      <c r="AB294" s="32">
        <f t="shared" si="103"/>
        <v>-12.64</v>
      </c>
      <c r="AC294" s="31">
        <v>150.25986921482814</v>
      </c>
      <c r="AD294" s="15">
        <f t="shared" si="104"/>
        <v>-2.7644792493107192E-2</v>
      </c>
      <c r="AE294" s="15">
        <f t="shared" si="105"/>
        <v>-0.10309929394833961</v>
      </c>
      <c r="AF294" s="15">
        <f t="shared" si="106"/>
        <v>-0.18642070534616473</v>
      </c>
      <c r="AG294" s="15">
        <f t="shared" si="107"/>
        <v>-0.27181483909774173</v>
      </c>
      <c r="AH294" s="106">
        <f t="shared" si="108"/>
        <v>-0.30443394206103991</v>
      </c>
    </row>
    <row r="295" spans="1:34" ht="15.75" x14ac:dyDescent="0.25">
      <c r="A295" s="24">
        <v>925</v>
      </c>
      <c r="B295" s="25" t="s">
        <v>288</v>
      </c>
      <c r="C295" s="24">
        <v>11</v>
      </c>
      <c r="D295" s="24">
        <v>25</v>
      </c>
      <c r="E295" s="30">
        <f>'Tasapainon muutos, pl. tasaus'!D288</f>
        <v>3427</v>
      </c>
      <c r="F295" s="62">
        <v>749.04075273175715</v>
      </c>
      <c r="G295" s="31">
        <v>478.00676083324362</v>
      </c>
      <c r="H295" s="59">
        <f t="shared" si="115"/>
        <v>-271.03399189851353</v>
      </c>
      <c r="I295" s="62">
        <f t="shared" si="109"/>
        <v>275.18789480299887</v>
      </c>
      <c r="J295" s="31">
        <f t="shared" si="110"/>
        <v>256.52567832333216</v>
      </c>
      <c r="K295" s="31">
        <f t="shared" si="111"/>
        <v>239.04554270276427</v>
      </c>
      <c r="L295" s="31">
        <f t="shared" si="112"/>
        <v>221.87685407198975</v>
      </c>
      <c r="M295" s="31">
        <f t="shared" si="113"/>
        <v>205.41420690259608</v>
      </c>
      <c r="N295" s="59">
        <f t="shared" si="114"/>
        <v>683.42096773583967</v>
      </c>
      <c r="O295" s="82">
        <f t="shared" si="102"/>
        <v>-65.619784995917485</v>
      </c>
      <c r="P295" s="31">
        <f>Taulukko5[[#This Row],[Tasaus 2023, €/asukas]]*Taulukko5[[#This Row],[Asukasluku 31.12.2022]]</f>
        <v>943068.91548987711</v>
      </c>
      <c r="Q295" s="31">
        <f>Taulukko5[[#This Row],[Tasaus 2024, €/asukas]]*Taulukko5[[#This Row],[Asukasluku 31.12.2022]]</f>
        <v>879113.49961405934</v>
      </c>
      <c r="R295" s="31">
        <f>Taulukko5[[#This Row],[Tasaus 2025, €/asukas]]*Taulukko5[[#This Row],[Asukasluku 31.12.2022]]</f>
        <v>819209.07484237314</v>
      </c>
      <c r="S295" s="31">
        <f>Taulukko5[[#This Row],[Tasaus 2026, €/asukas]]*Taulukko5[[#This Row],[Asukasluku 31.12.2022]]</f>
        <v>760371.97890470887</v>
      </c>
      <c r="T295" s="31">
        <f>Taulukko5[[#This Row],[Tasaus 2027, €/asukas]]*Taulukko5[[#This Row],[Asukasluku 31.12.2022]]</f>
        <v>703954.48705519678</v>
      </c>
      <c r="U295" s="62">
        <f t="shared" si="116"/>
        <v>4.1539029044853351</v>
      </c>
      <c r="V295" s="31">
        <f t="shared" si="117"/>
        <v>-14.508313575181376</v>
      </c>
      <c r="W295" s="31">
        <f t="shared" si="118"/>
        <v>-31.988449195749268</v>
      </c>
      <c r="X295" s="31">
        <f t="shared" si="119"/>
        <v>-49.15713782652378</v>
      </c>
      <c r="Y295" s="94">
        <f t="shared" si="120"/>
        <v>-65.619784995917456</v>
      </c>
      <c r="Z295" s="105">
        <v>21</v>
      </c>
      <c r="AA295" s="33">
        <f t="shared" si="121"/>
        <v>8.36</v>
      </c>
      <c r="AB295" s="32">
        <f t="shared" si="103"/>
        <v>-12.64</v>
      </c>
      <c r="AC295" s="31">
        <v>154.16240037147182</v>
      </c>
      <c r="AD295" s="15">
        <f t="shared" si="104"/>
        <v>-2.6944980711743161E-2</v>
      </c>
      <c r="AE295" s="15">
        <f t="shared" si="105"/>
        <v>9.4110584294367153E-2</v>
      </c>
      <c r="AF295" s="15">
        <f t="shared" si="106"/>
        <v>0.20749838558993286</v>
      </c>
      <c r="AG295" s="15">
        <f t="shared" si="107"/>
        <v>0.31886593428795912</v>
      </c>
      <c r="AH295" s="106">
        <f t="shared" si="108"/>
        <v>0.42565362784828942</v>
      </c>
    </row>
    <row r="296" spans="1:34" ht="15.75" x14ac:dyDescent="0.25">
      <c r="A296" s="24">
        <v>927</v>
      </c>
      <c r="B296" s="25" t="s">
        <v>289</v>
      </c>
      <c r="C296" s="24">
        <v>33</v>
      </c>
      <c r="D296" s="24">
        <v>22</v>
      </c>
      <c r="E296" s="30">
        <f>'Tasapainon muutos, pl. tasaus'!D289</f>
        <v>28913</v>
      </c>
      <c r="F296" s="62">
        <v>317.4851633410683</v>
      </c>
      <c r="G296" s="31">
        <v>259.58219911738917</v>
      </c>
      <c r="H296" s="59">
        <f t="shared" si="115"/>
        <v>-57.902964223679135</v>
      </c>
      <c r="I296" s="62">
        <f t="shared" si="109"/>
        <v>62.056867128164484</v>
      </c>
      <c r="J296" s="31">
        <f t="shared" si="110"/>
        <v>43.394650648497766</v>
      </c>
      <c r="K296" s="31">
        <f t="shared" si="111"/>
        <v>25.914515027929859</v>
      </c>
      <c r="L296" s="31">
        <f t="shared" si="112"/>
        <v>8.745826397155362</v>
      </c>
      <c r="M296" s="31">
        <f t="shared" si="113"/>
        <v>-5.6197849959174446</v>
      </c>
      <c r="N296" s="59">
        <f t="shared" si="114"/>
        <v>253.96241412147171</v>
      </c>
      <c r="O296" s="82">
        <f t="shared" si="102"/>
        <v>-63.522749219596591</v>
      </c>
      <c r="P296" s="31">
        <f>Taulukko5[[#This Row],[Tasaus 2023, €/asukas]]*Taulukko5[[#This Row],[Asukasluku 31.12.2022]]</f>
        <v>1794250.1992766198</v>
      </c>
      <c r="Q296" s="31">
        <f>Taulukko5[[#This Row],[Tasaus 2024, €/asukas]]*Taulukko5[[#This Row],[Asukasluku 31.12.2022]]</f>
        <v>1254669.5342000159</v>
      </c>
      <c r="R296" s="31">
        <f>Taulukko5[[#This Row],[Tasaus 2025, €/asukas]]*Taulukko5[[#This Row],[Asukasluku 31.12.2022]]</f>
        <v>749266.37300253601</v>
      </c>
      <c r="S296" s="31">
        <f>Taulukko5[[#This Row],[Tasaus 2026, €/asukas]]*Taulukko5[[#This Row],[Asukasluku 31.12.2022]]</f>
        <v>252868.07862095299</v>
      </c>
      <c r="T296" s="31">
        <f>Taulukko5[[#This Row],[Tasaus 2027, €/asukas]]*Taulukko5[[#This Row],[Asukasluku 31.12.2022]]</f>
        <v>-162484.84358696107</v>
      </c>
      <c r="U296" s="62">
        <f t="shared" si="116"/>
        <v>4.1539029044853493</v>
      </c>
      <c r="V296" s="31">
        <f t="shared" si="117"/>
        <v>-14.508313575181369</v>
      </c>
      <c r="W296" s="31">
        <f t="shared" si="118"/>
        <v>-31.988449195749276</v>
      </c>
      <c r="X296" s="31">
        <f t="shared" si="119"/>
        <v>-49.157137826523773</v>
      </c>
      <c r="Y296" s="94">
        <f t="shared" si="120"/>
        <v>-63.522749219596577</v>
      </c>
      <c r="Z296" s="105">
        <v>20.5</v>
      </c>
      <c r="AA296" s="33">
        <f t="shared" si="121"/>
        <v>7.8599999999999994</v>
      </c>
      <c r="AB296" s="32">
        <f t="shared" si="103"/>
        <v>-12.64</v>
      </c>
      <c r="AC296" s="31">
        <v>220.85522926531451</v>
      </c>
      <c r="AD296" s="15">
        <f t="shared" si="104"/>
        <v>-1.8808261494661034E-2</v>
      </c>
      <c r="AE296" s="15">
        <f t="shared" si="105"/>
        <v>6.5691510332102923E-2</v>
      </c>
      <c r="AF296" s="15">
        <f t="shared" si="106"/>
        <v>0.14483899386109345</v>
      </c>
      <c r="AG296" s="15">
        <f t="shared" si="107"/>
        <v>0.22257629122048567</v>
      </c>
      <c r="AH296" s="106">
        <f t="shared" si="108"/>
        <v>0.28762166705723041</v>
      </c>
    </row>
    <row r="297" spans="1:34" ht="15.75" x14ac:dyDescent="0.25">
      <c r="A297" s="24">
        <v>931</v>
      </c>
      <c r="B297" s="25" t="s">
        <v>290</v>
      </c>
      <c r="C297" s="24">
        <v>13</v>
      </c>
      <c r="D297" s="24">
        <v>24</v>
      </c>
      <c r="E297" s="30">
        <f>'Tasapainon muutos, pl. tasaus'!D290</f>
        <v>5951</v>
      </c>
      <c r="F297" s="62">
        <v>-147.63544312056635</v>
      </c>
      <c r="G297" s="31">
        <v>-429.78257363168029</v>
      </c>
      <c r="H297" s="59">
        <f t="shared" si="115"/>
        <v>-282.14713051111391</v>
      </c>
      <c r="I297" s="62">
        <f t="shared" si="109"/>
        <v>286.30103341559925</v>
      </c>
      <c r="J297" s="31">
        <f t="shared" si="110"/>
        <v>267.63881693593254</v>
      </c>
      <c r="K297" s="31">
        <f t="shared" si="111"/>
        <v>250.15868131536465</v>
      </c>
      <c r="L297" s="31">
        <f t="shared" si="112"/>
        <v>232.98999268459013</v>
      </c>
      <c r="M297" s="31">
        <f t="shared" si="113"/>
        <v>216.52734551519646</v>
      </c>
      <c r="N297" s="59">
        <f t="shared" si="114"/>
        <v>-213.25522811648383</v>
      </c>
      <c r="O297" s="82">
        <f t="shared" si="102"/>
        <v>-65.619784995917485</v>
      </c>
      <c r="P297" s="31">
        <f>Taulukko5[[#This Row],[Tasaus 2023, €/asukas]]*Taulukko5[[#This Row],[Asukasluku 31.12.2022]]</f>
        <v>1703777.4498562312</v>
      </c>
      <c r="Q297" s="31">
        <f>Taulukko5[[#This Row],[Tasaus 2024, €/asukas]]*Taulukko5[[#This Row],[Asukasluku 31.12.2022]]</f>
        <v>1592718.5995857345</v>
      </c>
      <c r="R297" s="31">
        <f>Taulukko5[[#This Row],[Tasaus 2025, €/asukas]]*Taulukko5[[#This Row],[Asukasluku 31.12.2022]]</f>
        <v>1488694.3125077351</v>
      </c>
      <c r="S297" s="31">
        <f>Taulukko5[[#This Row],[Tasaus 2026, €/asukas]]*Taulukko5[[#This Row],[Asukasluku 31.12.2022]]</f>
        <v>1386523.4464659959</v>
      </c>
      <c r="T297" s="31">
        <f>Taulukko5[[#This Row],[Tasaus 2027, €/asukas]]*Taulukko5[[#This Row],[Asukasluku 31.12.2022]]</f>
        <v>1288554.2331609342</v>
      </c>
      <c r="U297" s="62">
        <f t="shared" si="116"/>
        <v>4.1539029044853351</v>
      </c>
      <c r="V297" s="31">
        <f t="shared" si="117"/>
        <v>-14.508313575181376</v>
      </c>
      <c r="W297" s="31">
        <f t="shared" si="118"/>
        <v>-31.988449195749268</v>
      </c>
      <c r="X297" s="31">
        <f t="shared" si="119"/>
        <v>-49.15713782652378</v>
      </c>
      <c r="Y297" s="94">
        <f t="shared" si="120"/>
        <v>-65.619784995917456</v>
      </c>
      <c r="Z297" s="105">
        <v>21</v>
      </c>
      <c r="AA297" s="33">
        <f t="shared" si="121"/>
        <v>8.36</v>
      </c>
      <c r="AB297" s="32">
        <f t="shared" si="103"/>
        <v>-12.64</v>
      </c>
      <c r="AC297" s="31">
        <v>147.92513485510651</v>
      </c>
      <c r="AD297" s="15">
        <f t="shared" si="104"/>
        <v>-2.8081116225137169E-2</v>
      </c>
      <c r="AE297" s="15">
        <f t="shared" si="105"/>
        <v>9.8078758484096362E-2</v>
      </c>
      <c r="AF297" s="15">
        <f t="shared" si="106"/>
        <v>0.21624755811162269</v>
      </c>
      <c r="AG297" s="15">
        <f t="shared" si="107"/>
        <v>0.33231092116071737</v>
      </c>
      <c r="AH297" s="106">
        <f t="shared" si="108"/>
        <v>0.44360131941196068</v>
      </c>
    </row>
    <row r="298" spans="1:34" ht="15.75" x14ac:dyDescent="0.25">
      <c r="A298" s="24">
        <v>934</v>
      </c>
      <c r="B298" s="25" t="s">
        <v>291</v>
      </c>
      <c r="C298" s="24">
        <v>14</v>
      </c>
      <c r="D298" s="24">
        <v>25</v>
      </c>
      <c r="E298" s="30">
        <f>'Tasapainon muutos, pl. tasaus'!D291</f>
        <v>2671</v>
      </c>
      <c r="F298" s="62">
        <v>318.49220480220492</v>
      </c>
      <c r="G298" s="31">
        <v>294.77745641490253</v>
      </c>
      <c r="H298" s="59">
        <f t="shared" si="115"/>
        <v>-23.714748387302393</v>
      </c>
      <c r="I298" s="62">
        <f t="shared" si="109"/>
        <v>27.868651291787742</v>
      </c>
      <c r="J298" s="31">
        <f t="shared" si="110"/>
        <v>9.206434812121028</v>
      </c>
      <c r="K298" s="31">
        <f t="shared" si="111"/>
        <v>-1.988449195749274</v>
      </c>
      <c r="L298" s="31">
        <f t="shared" si="112"/>
        <v>-4.1571378265237735</v>
      </c>
      <c r="M298" s="31">
        <f t="shared" si="113"/>
        <v>-5.6197849959174446</v>
      </c>
      <c r="N298" s="59">
        <f t="shared" si="114"/>
        <v>289.1576714189851</v>
      </c>
      <c r="O298" s="82">
        <f t="shared" si="102"/>
        <v>-29.334533383219821</v>
      </c>
      <c r="P298" s="31">
        <f>Taulukko5[[#This Row],[Tasaus 2023, €/asukas]]*Taulukko5[[#This Row],[Asukasluku 31.12.2022]]</f>
        <v>74437.167600365065</v>
      </c>
      <c r="Q298" s="31">
        <f>Taulukko5[[#This Row],[Tasaus 2024, €/asukas]]*Taulukko5[[#This Row],[Asukasluku 31.12.2022]]</f>
        <v>24590.387383175264</v>
      </c>
      <c r="R298" s="31">
        <f>Taulukko5[[#This Row],[Tasaus 2025, €/asukas]]*Taulukko5[[#This Row],[Asukasluku 31.12.2022]]</f>
        <v>-5311.1478018463113</v>
      </c>
      <c r="S298" s="31">
        <f>Taulukko5[[#This Row],[Tasaus 2026, €/asukas]]*Taulukko5[[#This Row],[Asukasluku 31.12.2022]]</f>
        <v>-11103.715134644999</v>
      </c>
      <c r="T298" s="31">
        <f>Taulukko5[[#This Row],[Tasaus 2027, €/asukas]]*Taulukko5[[#This Row],[Asukasluku 31.12.2022]]</f>
        <v>-15010.445724095494</v>
      </c>
      <c r="U298" s="62">
        <f t="shared" si="116"/>
        <v>4.1539029044853493</v>
      </c>
      <c r="V298" s="31">
        <f t="shared" si="117"/>
        <v>-14.508313575181365</v>
      </c>
      <c r="W298" s="31">
        <f t="shared" si="118"/>
        <v>-25.703197583051669</v>
      </c>
      <c r="X298" s="31">
        <f t="shared" si="119"/>
        <v>-27.871886213826166</v>
      </c>
      <c r="Y298" s="94">
        <f t="shared" si="120"/>
        <v>-29.334533383219838</v>
      </c>
      <c r="Z298" s="105">
        <v>22.249999999999996</v>
      </c>
      <c r="AA298" s="33">
        <f t="shared" si="121"/>
        <v>9.6099999999999959</v>
      </c>
      <c r="AB298" s="32">
        <f t="shared" si="103"/>
        <v>-12.64</v>
      </c>
      <c r="AC298" s="31">
        <v>162.36886405552946</v>
      </c>
      <c r="AD298" s="15">
        <f t="shared" si="104"/>
        <v>-2.5583124748995795E-2</v>
      </c>
      <c r="AE298" s="15">
        <f t="shared" si="105"/>
        <v>8.9354037546383172E-2</v>
      </c>
      <c r="AF298" s="15">
        <f t="shared" si="106"/>
        <v>0.1583012711985303</v>
      </c>
      <c r="AG298" s="15">
        <f t="shared" si="107"/>
        <v>0.17165782599978097</v>
      </c>
      <c r="AH298" s="106">
        <f t="shared" si="108"/>
        <v>0.18066600116871886</v>
      </c>
    </row>
    <row r="299" spans="1:34" ht="15.75" x14ac:dyDescent="0.25">
      <c r="A299" s="24">
        <v>935</v>
      </c>
      <c r="B299" s="25" t="s">
        <v>292</v>
      </c>
      <c r="C299" s="24">
        <v>8</v>
      </c>
      <c r="D299" s="24">
        <v>25</v>
      </c>
      <c r="E299" s="30">
        <f>'Tasapainon muutos, pl. tasaus'!D292</f>
        <v>2985</v>
      </c>
      <c r="F299" s="62">
        <v>-1031.7000553257251</v>
      </c>
      <c r="G299" s="31">
        <v>-1085.9690294812765</v>
      </c>
      <c r="H299" s="59">
        <f t="shared" si="115"/>
        <v>-54.268974155551405</v>
      </c>
      <c r="I299" s="62">
        <f t="shared" si="109"/>
        <v>58.422877060036754</v>
      </c>
      <c r="J299" s="31">
        <f t="shared" si="110"/>
        <v>39.760660580370036</v>
      </c>
      <c r="K299" s="31">
        <f t="shared" si="111"/>
        <v>22.280524959802129</v>
      </c>
      <c r="L299" s="31">
        <f t="shared" si="112"/>
        <v>5.1118363290276312</v>
      </c>
      <c r="M299" s="31">
        <f t="shared" si="113"/>
        <v>-5.6197849959174446</v>
      </c>
      <c r="N299" s="59">
        <f t="shared" si="114"/>
        <v>-1091.5888144771939</v>
      </c>
      <c r="O299" s="82">
        <f t="shared" si="102"/>
        <v>-59.888759151468776</v>
      </c>
      <c r="P299" s="31">
        <f>Taulukko5[[#This Row],[Tasaus 2023, €/asukas]]*Taulukko5[[#This Row],[Asukasluku 31.12.2022]]</f>
        <v>174392.2880242097</v>
      </c>
      <c r="Q299" s="31">
        <f>Taulukko5[[#This Row],[Tasaus 2024, €/asukas]]*Taulukko5[[#This Row],[Asukasluku 31.12.2022]]</f>
        <v>118685.57183240456</v>
      </c>
      <c r="R299" s="31">
        <f>Taulukko5[[#This Row],[Tasaus 2025, €/asukas]]*Taulukko5[[#This Row],[Asukasluku 31.12.2022]]</f>
        <v>66507.36700500935</v>
      </c>
      <c r="S299" s="31">
        <f>Taulukko5[[#This Row],[Tasaus 2026, €/asukas]]*Taulukko5[[#This Row],[Asukasluku 31.12.2022]]</f>
        <v>15258.831442147479</v>
      </c>
      <c r="T299" s="31">
        <f>Taulukko5[[#This Row],[Tasaus 2027, €/asukas]]*Taulukko5[[#This Row],[Asukasluku 31.12.2022]]</f>
        <v>-16775.058212813572</v>
      </c>
      <c r="U299" s="62">
        <f t="shared" si="116"/>
        <v>4.1539029044853493</v>
      </c>
      <c r="V299" s="31">
        <f t="shared" si="117"/>
        <v>-14.508313575181369</v>
      </c>
      <c r="W299" s="31">
        <f t="shared" si="118"/>
        <v>-31.988449195749276</v>
      </c>
      <c r="X299" s="31">
        <f t="shared" si="119"/>
        <v>-49.157137826523773</v>
      </c>
      <c r="Y299" s="94">
        <f t="shared" si="120"/>
        <v>-59.888759151468847</v>
      </c>
      <c r="Z299" s="105">
        <v>21.5</v>
      </c>
      <c r="AA299" s="33">
        <f t="shared" si="121"/>
        <v>8.86</v>
      </c>
      <c r="AB299" s="32">
        <f t="shared" si="103"/>
        <v>-12.64</v>
      </c>
      <c r="AC299" s="31">
        <v>153.90030065955403</v>
      </c>
      <c r="AD299" s="15">
        <f t="shared" si="104"/>
        <v>-2.6990869326982549E-2</v>
      </c>
      <c r="AE299" s="15">
        <f t="shared" si="105"/>
        <v>9.4270859205632759E-2</v>
      </c>
      <c r="AF299" s="15">
        <f t="shared" si="106"/>
        <v>0.20785176545243775</v>
      </c>
      <c r="AG299" s="15">
        <f t="shared" si="107"/>
        <v>0.3194089785130782</v>
      </c>
      <c r="AH299" s="106">
        <f t="shared" si="108"/>
        <v>0.38913997500206304</v>
      </c>
    </row>
    <row r="300" spans="1:34" ht="15.75" x14ac:dyDescent="0.25">
      <c r="A300" s="24">
        <v>936</v>
      </c>
      <c r="B300" s="25" t="s">
        <v>293</v>
      </c>
      <c r="C300" s="24">
        <v>6</v>
      </c>
      <c r="D300" s="24">
        <v>24</v>
      </c>
      <c r="E300" s="30">
        <f>'Tasapainon muutos, pl. tasaus'!D293</f>
        <v>6395</v>
      </c>
      <c r="F300" s="62">
        <v>845.55100790244751</v>
      </c>
      <c r="G300" s="31">
        <v>693.04846251799177</v>
      </c>
      <c r="H300" s="59">
        <f t="shared" si="115"/>
        <v>-152.50254538445574</v>
      </c>
      <c r="I300" s="62">
        <f t="shared" si="109"/>
        <v>156.65644828894108</v>
      </c>
      <c r="J300" s="31">
        <f t="shared" si="110"/>
        <v>137.99423180927437</v>
      </c>
      <c r="K300" s="31">
        <f t="shared" si="111"/>
        <v>120.51409618870647</v>
      </c>
      <c r="L300" s="31">
        <f t="shared" si="112"/>
        <v>103.34540755793196</v>
      </c>
      <c r="M300" s="31">
        <f t="shared" si="113"/>
        <v>86.882760388538301</v>
      </c>
      <c r="N300" s="59">
        <f t="shared" si="114"/>
        <v>779.93122290653002</v>
      </c>
      <c r="O300" s="82">
        <f t="shared" si="102"/>
        <v>-65.619784995917485</v>
      </c>
      <c r="P300" s="31">
        <f>Taulukko5[[#This Row],[Tasaus 2023, €/asukas]]*Taulukko5[[#This Row],[Asukasluku 31.12.2022]]</f>
        <v>1001817.9868077782</v>
      </c>
      <c r="Q300" s="31">
        <f>Taulukko5[[#This Row],[Tasaus 2024, €/asukas]]*Taulukko5[[#This Row],[Asukasluku 31.12.2022]]</f>
        <v>882473.11242030957</v>
      </c>
      <c r="R300" s="31">
        <f>Taulukko5[[#This Row],[Tasaus 2025, €/asukas]]*Taulukko5[[#This Row],[Asukasluku 31.12.2022]]</f>
        <v>770687.64512677793</v>
      </c>
      <c r="S300" s="31">
        <f>Taulukko5[[#This Row],[Tasaus 2026, €/asukas]]*Taulukko5[[#This Row],[Asukasluku 31.12.2022]]</f>
        <v>660893.88133297488</v>
      </c>
      <c r="T300" s="31">
        <f>Taulukko5[[#This Row],[Tasaus 2027, €/asukas]]*Taulukko5[[#This Row],[Asukasluku 31.12.2022]]</f>
        <v>555615.2526847024</v>
      </c>
      <c r="U300" s="62">
        <f t="shared" si="116"/>
        <v>4.1539029044853351</v>
      </c>
      <c r="V300" s="31">
        <f t="shared" si="117"/>
        <v>-14.508313575181376</v>
      </c>
      <c r="W300" s="31">
        <f t="shared" si="118"/>
        <v>-31.988449195749268</v>
      </c>
      <c r="X300" s="31">
        <f t="shared" si="119"/>
        <v>-49.15713782652378</v>
      </c>
      <c r="Y300" s="94">
        <f t="shared" si="120"/>
        <v>-65.619784995917442</v>
      </c>
      <c r="Z300" s="105">
        <v>21.25</v>
      </c>
      <c r="AA300" s="33">
        <f t="shared" si="121"/>
        <v>8.61</v>
      </c>
      <c r="AB300" s="32">
        <f t="shared" si="103"/>
        <v>-12.64</v>
      </c>
      <c r="AC300" s="31">
        <v>152.58715189711617</v>
      </c>
      <c r="AD300" s="15">
        <f t="shared" si="104"/>
        <v>-2.7223149871007206E-2</v>
      </c>
      <c r="AE300" s="15">
        <f t="shared" si="105"/>
        <v>9.5082144170066107E-2</v>
      </c>
      <c r="AF300" s="15">
        <f t="shared" si="106"/>
        <v>0.20964051558756328</v>
      </c>
      <c r="AG300" s="15">
        <f t="shared" si="107"/>
        <v>0.32215777813107493</v>
      </c>
      <c r="AH300" s="106">
        <f t="shared" si="108"/>
        <v>0.43004790495180367</v>
      </c>
    </row>
    <row r="301" spans="1:34" ht="15.75" x14ac:dyDescent="0.25">
      <c r="A301" s="24">
        <v>946</v>
      </c>
      <c r="B301" s="25" t="s">
        <v>294</v>
      </c>
      <c r="C301" s="24">
        <v>15</v>
      </c>
      <c r="D301" s="24">
        <v>24</v>
      </c>
      <c r="E301" s="30">
        <f>'Tasapainon muutos, pl. tasaus'!D294</f>
        <v>6287</v>
      </c>
      <c r="F301" s="62">
        <v>-35.863415697457086</v>
      </c>
      <c r="G301" s="31">
        <v>-62.778760357298751</v>
      </c>
      <c r="H301" s="59">
        <f t="shared" si="115"/>
        <v>-26.915344659841665</v>
      </c>
      <c r="I301" s="62">
        <f t="shared" si="109"/>
        <v>31.069247564327014</v>
      </c>
      <c r="J301" s="31">
        <f t="shared" si="110"/>
        <v>12.4070310846603</v>
      </c>
      <c r="K301" s="31">
        <f t="shared" si="111"/>
        <v>-1.988449195749274</v>
      </c>
      <c r="L301" s="31">
        <f t="shared" si="112"/>
        <v>-4.1571378265237735</v>
      </c>
      <c r="M301" s="31">
        <f t="shared" si="113"/>
        <v>-5.6197849959174446</v>
      </c>
      <c r="N301" s="59">
        <f t="shared" si="114"/>
        <v>-68.398545353216193</v>
      </c>
      <c r="O301" s="82">
        <f t="shared" si="102"/>
        <v>-32.535129655759107</v>
      </c>
      <c r="P301" s="31">
        <f>Taulukko5[[#This Row],[Tasaus 2023, €/asukas]]*Taulukko5[[#This Row],[Asukasluku 31.12.2022]]</f>
        <v>195332.35943692393</v>
      </c>
      <c r="Q301" s="31">
        <f>Taulukko5[[#This Row],[Tasaus 2024, €/asukas]]*Taulukko5[[#This Row],[Asukasluku 31.12.2022]]</f>
        <v>78003.004429259308</v>
      </c>
      <c r="R301" s="31">
        <f>Taulukko5[[#This Row],[Tasaus 2025, €/asukas]]*Taulukko5[[#This Row],[Asukasluku 31.12.2022]]</f>
        <v>-12501.380093675685</v>
      </c>
      <c r="S301" s="31">
        <f>Taulukko5[[#This Row],[Tasaus 2026, €/asukas]]*Taulukko5[[#This Row],[Asukasluku 31.12.2022]]</f>
        <v>-26135.925515354964</v>
      </c>
      <c r="T301" s="31">
        <f>Taulukko5[[#This Row],[Tasaus 2027, €/asukas]]*Taulukko5[[#This Row],[Asukasluku 31.12.2022]]</f>
        <v>-35331.588269332977</v>
      </c>
      <c r="U301" s="62">
        <f t="shared" si="116"/>
        <v>4.1539029044853493</v>
      </c>
      <c r="V301" s="31">
        <f t="shared" si="117"/>
        <v>-14.508313575181365</v>
      </c>
      <c r="W301" s="31">
        <f t="shared" si="118"/>
        <v>-28.903793855590941</v>
      </c>
      <c r="X301" s="31">
        <f t="shared" si="119"/>
        <v>-31.072482486365438</v>
      </c>
      <c r="Y301" s="94">
        <f t="shared" si="120"/>
        <v>-32.535129655759107</v>
      </c>
      <c r="Z301" s="105">
        <v>21.500000000000004</v>
      </c>
      <c r="AA301" s="33">
        <f t="shared" si="121"/>
        <v>8.860000000000003</v>
      </c>
      <c r="AB301" s="32">
        <f t="shared" si="103"/>
        <v>-12.64</v>
      </c>
      <c r="AC301" s="31">
        <v>165.63050530836037</v>
      </c>
      <c r="AD301" s="15">
        <f t="shared" si="104"/>
        <v>-2.5079334852911764E-2</v>
      </c>
      <c r="AE301" s="15">
        <f t="shared" si="105"/>
        <v>8.7594453377840678E-2</v>
      </c>
      <c r="AF301" s="15">
        <f t="shared" si="106"/>
        <v>0.17450767177084736</v>
      </c>
      <c r="AG301" s="15">
        <f t="shared" si="107"/>
        <v>0.18760120563851845</v>
      </c>
      <c r="AH301" s="106">
        <f t="shared" si="108"/>
        <v>0.1964319893559901</v>
      </c>
    </row>
    <row r="302" spans="1:34" ht="15.75" x14ac:dyDescent="0.25">
      <c r="A302" s="24">
        <v>976</v>
      </c>
      <c r="B302" s="25" t="s">
        <v>295</v>
      </c>
      <c r="C302" s="24">
        <v>19</v>
      </c>
      <c r="D302" s="24">
        <v>25</v>
      </c>
      <c r="E302" s="30">
        <f>'Tasapainon muutos, pl. tasaus'!D295</f>
        <v>3788</v>
      </c>
      <c r="F302" s="62">
        <v>-482.55808494883809</v>
      </c>
      <c r="G302" s="31">
        <v>-431.22462718183601</v>
      </c>
      <c r="H302" s="59">
        <f t="shared" si="115"/>
        <v>51.333457767002074</v>
      </c>
      <c r="I302" s="62">
        <f t="shared" si="109"/>
        <v>-47.179554862516724</v>
      </c>
      <c r="J302" s="31">
        <f t="shared" si="110"/>
        <v>-35.841771342183442</v>
      </c>
      <c r="K302" s="31">
        <f t="shared" si="111"/>
        <v>-23.321906962751349</v>
      </c>
      <c r="L302" s="31">
        <f t="shared" si="112"/>
        <v>-10.490595593525846</v>
      </c>
      <c r="M302" s="31">
        <f t="shared" si="113"/>
        <v>-5.6197849959174446</v>
      </c>
      <c r="N302" s="59">
        <f t="shared" si="114"/>
        <v>-436.84441217775344</v>
      </c>
      <c r="O302" s="82">
        <f t="shared" si="102"/>
        <v>45.713672771084646</v>
      </c>
      <c r="P302" s="31">
        <f>Taulukko5[[#This Row],[Tasaus 2023, €/asukas]]*Taulukko5[[#This Row],[Asukasluku 31.12.2022]]</f>
        <v>-178716.15381921336</v>
      </c>
      <c r="Q302" s="31">
        <f>Taulukko5[[#This Row],[Tasaus 2024, €/asukas]]*Taulukko5[[#This Row],[Asukasluku 31.12.2022]]</f>
        <v>-135768.62984419087</v>
      </c>
      <c r="R302" s="31">
        <f>Taulukko5[[#This Row],[Tasaus 2025, €/asukas]]*Taulukko5[[#This Row],[Asukasluku 31.12.2022]]</f>
        <v>-88343.383574902109</v>
      </c>
      <c r="S302" s="31">
        <f>Taulukko5[[#This Row],[Tasaus 2026, €/asukas]]*Taulukko5[[#This Row],[Asukasluku 31.12.2022]]</f>
        <v>-39738.376108275908</v>
      </c>
      <c r="T302" s="31">
        <f>Taulukko5[[#This Row],[Tasaus 2027, €/asukas]]*Taulukko5[[#This Row],[Asukasluku 31.12.2022]]</f>
        <v>-21287.745564535282</v>
      </c>
      <c r="U302" s="62">
        <f t="shared" si="116"/>
        <v>4.1539029044853493</v>
      </c>
      <c r="V302" s="31">
        <f t="shared" si="117"/>
        <v>15.491686424818631</v>
      </c>
      <c r="W302" s="31">
        <f t="shared" si="118"/>
        <v>28.011550804250724</v>
      </c>
      <c r="X302" s="31">
        <f t="shared" si="119"/>
        <v>40.842862173476227</v>
      </c>
      <c r="Y302" s="94">
        <f t="shared" si="120"/>
        <v>45.713672771084632</v>
      </c>
      <c r="Z302" s="105">
        <v>20</v>
      </c>
      <c r="AA302" s="33">
        <f t="shared" si="121"/>
        <v>7.3599999999999994</v>
      </c>
      <c r="AB302" s="32">
        <f t="shared" si="103"/>
        <v>-12.64</v>
      </c>
      <c r="AC302" s="31">
        <v>155.74486280743079</v>
      </c>
      <c r="AD302" s="15">
        <f t="shared" si="104"/>
        <v>-2.6671203336070235E-2</v>
      </c>
      <c r="AE302" s="15">
        <f t="shared" si="105"/>
        <v>-9.9468362201924926E-2</v>
      </c>
      <c r="AF302" s="15">
        <f t="shared" si="106"/>
        <v>-0.17985537564012838</v>
      </c>
      <c r="AG302" s="15">
        <f t="shared" si="107"/>
        <v>-0.26224211468198461</v>
      </c>
      <c r="AH302" s="106">
        <f t="shared" si="108"/>
        <v>-0.29351640848409138</v>
      </c>
    </row>
    <row r="303" spans="1:34" ht="15.75" x14ac:dyDescent="0.25">
      <c r="A303" s="24">
        <v>977</v>
      </c>
      <c r="B303" s="25" t="s">
        <v>296</v>
      </c>
      <c r="C303" s="24">
        <v>17</v>
      </c>
      <c r="D303" s="24">
        <v>23</v>
      </c>
      <c r="E303" s="30">
        <f>'Tasapainon muutos, pl. tasaus'!D296</f>
        <v>15293</v>
      </c>
      <c r="F303" s="62">
        <v>32.596689298337786</v>
      </c>
      <c r="G303" s="31">
        <v>86.497840375766842</v>
      </c>
      <c r="H303" s="59">
        <f t="shared" si="115"/>
        <v>53.901151077429056</v>
      </c>
      <c r="I303" s="62">
        <f t="shared" si="109"/>
        <v>-49.747248172943706</v>
      </c>
      <c r="J303" s="31">
        <f t="shared" si="110"/>
        <v>-38.409464652610424</v>
      </c>
      <c r="K303" s="31">
        <f t="shared" si="111"/>
        <v>-25.889600273178331</v>
      </c>
      <c r="L303" s="31">
        <f t="shared" si="112"/>
        <v>-13.058288903952828</v>
      </c>
      <c r="M303" s="31">
        <f t="shared" si="113"/>
        <v>-5.6197849959174446</v>
      </c>
      <c r="N303" s="59">
        <f t="shared" si="114"/>
        <v>80.8780553798494</v>
      </c>
      <c r="O303" s="82">
        <f t="shared" si="102"/>
        <v>48.281366081511614</v>
      </c>
      <c r="P303" s="31">
        <f>Taulukko5[[#This Row],[Tasaus 2023, €/asukas]]*Taulukko5[[#This Row],[Asukasluku 31.12.2022]]</f>
        <v>-760784.66630882805</v>
      </c>
      <c r="Q303" s="31">
        <f>Taulukko5[[#This Row],[Tasaus 2024, €/asukas]]*Taulukko5[[#This Row],[Asukasluku 31.12.2022]]</f>
        <v>-587395.94293237117</v>
      </c>
      <c r="R303" s="31">
        <f>Taulukko5[[#This Row],[Tasaus 2025, €/asukas]]*Taulukko5[[#This Row],[Asukasluku 31.12.2022]]</f>
        <v>-395929.65697771619</v>
      </c>
      <c r="S303" s="31">
        <f>Taulukko5[[#This Row],[Tasaus 2026, €/asukas]]*Taulukko5[[#This Row],[Asukasluku 31.12.2022]]</f>
        <v>-199700.41220815061</v>
      </c>
      <c r="T303" s="31">
        <f>Taulukko5[[#This Row],[Tasaus 2027, €/asukas]]*Taulukko5[[#This Row],[Asukasluku 31.12.2022]]</f>
        <v>-85943.371942565485</v>
      </c>
      <c r="U303" s="62">
        <f t="shared" si="116"/>
        <v>4.1539029044853493</v>
      </c>
      <c r="V303" s="31">
        <f t="shared" si="117"/>
        <v>15.491686424818631</v>
      </c>
      <c r="W303" s="31">
        <f t="shared" si="118"/>
        <v>28.011550804250724</v>
      </c>
      <c r="X303" s="31">
        <f t="shared" si="119"/>
        <v>40.842862173476227</v>
      </c>
      <c r="Y303" s="94">
        <f t="shared" si="120"/>
        <v>48.281366081511614</v>
      </c>
      <c r="Z303" s="105">
        <v>23</v>
      </c>
      <c r="AA303" s="33">
        <f t="shared" si="121"/>
        <v>10.36</v>
      </c>
      <c r="AB303" s="32">
        <f t="shared" si="103"/>
        <v>-12.64</v>
      </c>
      <c r="AC303" s="31">
        <v>164.98799520921708</v>
      </c>
      <c r="AD303" s="15">
        <f t="shared" si="104"/>
        <v>-2.5177000903719635E-2</v>
      </c>
      <c r="AE303" s="15">
        <f t="shared" si="105"/>
        <v>-9.3895840149909204E-2</v>
      </c>
      <c r="AF303" s="15">
        <f t="shared" si="106"/>
        <v>-0.16977932708819202</v>
      </c>
      <c r="AG303" s="15">
        <f t="shared" si="107"/>
        <v>-0.24755050888208222</v>
      </c>
      <c r="AH303" s="106">
        <f t="shared" si="108"/>
        <v>-0.2926356309759825</v>
      </c>
    </row>
    <row r="304" spans="1:34" ht="15.75" x14ac:dyDescent="0.25">
      <c r="A304" s="24">
        <v>980</v>
      </c>
      <c r="B304" s="25" t="s">
        <v>297</v>
      </c>
      <c r="C304" s="24">
        <v>6</v>
      </c>
      <c r="D304" s="24">
        <v>22</v>
      </c>
      <c r="E304" s="30">
        <f>'Tasapainon muutos, pl. tasaus'!D297</f>
        <v>33607</v>
      </c>
      <c r="F304" s="62">
        <v>-113.65916260292474</v>
      </c>
      <c r="G304" s="31">
        <v>-88.660651460161375</v>
      </c>
      <c r="H304" s="59">
        <f t="shared" si="115"/>
        <v>24.998511142763363</v>
      </c>
      <c r="I304" s="62">
        <f t="shared" si="109"/>
        <v>-20.844608238278013</v>
      </c>
      <c r="J304" s="31">
        <f t="shared" si="110"/>
        <v>-9.5068247179447276</v>
      </c>
      <c r="K304" s="31">
        <f t="shared" si="111"/>
        <v>-1.988449195749274</v>
      </c>
      <c r="L304" s="31">
        <f t="shared" si="112"/>
        <v>-4.1571378265237735</v>
      </c>
      <c r="M304" s="31">
        <f t="shared" si="113"/>
        <v>-5.6197849959174446</v>
      </c>
      <c r="N304" s="59">
        <f t="shared" si="114"/>
        <v>-94.280436456078817</v>
      </c>
      <c r="O304" s="82">
        <f t="shared" si="102"/>
        <v>19.378726146845921</v>
      </c>
      <c r="P304" s="31">
        <f>Taulukko5[[#This Row],[Tasaus 2023, €/asukas]]*Taulukko5[[#This Row],[Asukasluku 31.12.2022]]</f>
        <v>-700524.74906380917</v>
      </c>
      <c r="Q304" s="31">
        <f>Taulukko5[[#This Row],[Tasaus 2024, €/asukas]]*Taulukko5[[#This Row],[Asukasluku 31.12.2022]]</f>
        <v>-319495.85829596844</v>
      </c>
      <c r="R304" s="31">
        <f>Taulukko5[[#This Row],[Tasaus 2025, €/asukas]]*Taulukko5[[#This Row],[Asukasluku 31.12.2022]]</f>
        <v>-66825.812121545852</v>
      </c>
      <c r="S304" s="31">
        <f>Taulukko5[[#This Row],[Tasaus 2026, €/asukas]]*Taulukko5[[#This Row],[Asukasluku 31.12.2022]]</f>
        <v>-139708.93093598445</v>
      </c>
      <c r="T304" s="31">
        <f>Taulukko5[[#This Row],[Tasaus 2027, €/asukas]]*Taulukko5[[#This Row],[Asukasluku 31.12.2022]]</f>
        <v>-188864.11435779757</v>
      </c>
      <c r="U304" s="62">
        <f t="shared" si="116"/>
        <v>4.1539029044853493</v>
      </c>
      <c r="V304" s="31">
        <f t="shared" si="117"/>
        <v>15.491686424818635</v>
      </c>
      <c r="W304" s="31">
        <f t="shared" si="118"/>
        <v>23.010061947014087</v>
      </c>
      <c r="X304" s="31">
        <f t="shared" si="119"/>
        <v>20.84137331623959</v>
      </c>
      <c r="Y304" s="94">
        <f t="shared" si="120"/>
        <v>19.378726146845917</v>
      </c>
      <c r="Z304" s="105">
        <v>20.5</v>
      </c>
      <c r="AA304" s="33">
        <f t="shared" si="121"/>
        <v>7.8599999999999994</v>
      </c>
      <c r="AB304" s="32">
        <f t="shared" si="103"/>
        <v>-12.64</v>
      </c>
      <c r="AC304" s="31">
        <v>197.6032150080712</v>
      </c>
      <c r="AD304" s="15">
        <f t="shared" si="104"/>
        <v>-2.1021433807722617E-2</v>
      </c>
      <c r="AE304" s="15">
        <f t="shared" si="105"/>
        <v>-7.8397947240817251E-2</v>
      </c>
      <c r="AF304" s="15">
        <f t="shared" si="106"/>
        <v>-0.11644578731208513</v>
      </c>
      <c r="AG304" s="15">
        <f t="shared" si="107"/>
        <v>-0.10547082098531804</v>
      </c>
      <c r="AH304" s="106">
        <f t="shared" si="108"/>
        <v>-9.8068880843129924E-2</v>
      </c>
    </row>
    <row r="305" spans="1:34" ht="15.75" x14ac:dyDescent="0.25">
      <c r="A305" s="24">
        <v>981</v>
      </c>
      <c r="B305" s="25" t="s">
        <v>298</v>
      </c>
      <c r="C305" s="24">
        <v>5</v>
      </c>
      <c r="D305" s="24">
        <v>25</v>
      </c>
      <c r="E305" s="30">
        <f>'Tasapainon muutos, pl. tasaus'!D298</f>
        <v>2237</v>
      </c>
      <c r="F305" s="62">
        <v>417.4497830661586</v>
      </c>
      <c r="G305" s="31">
        <v>257.47749532928179</v>
      </c>
      <c r="H305" s="59">
        <f t="shared" si="115"/>
        <v>-159.97228773687681</v>
      </c>
      <c r="I305" s="62">
        <f t="shared" si="109"/>
        <v>164.12619064136214</v>
      </c>
      <c r="J305" s="31">
        <f t="shared" si="110"/>
        <v>145.46397416169543</v>
      </c>
      <c r="K305" s="31">
        <f t="shared" si="111"/>
        <v>127.98383854112754</v>
      </c>
      <c r="L305" s="31">
        <f t="shared" si="112"/>
        <v>110.81514991035303</v>
      </c>
      <c r="M305" s="31">
        <f t="shared" si="113"/>
        <v>94.352502740959366</v>
      </c>
      <c r="N305" s="59">
        <f t="shared" si="114"/>
        <v>351.82999807024117</v>
      </c>
      <c r="O305" s="82">
        <f t="shared" si="102"/>
        <v>-65.619784995917428</v>
      </c>
      <c r="P305" s="31">
        <f>Taulukko5[[#This Row],[Tasaus 2023, €/asukas]]*Taulukko5[[#This Row],[Asukasluku 31.12.2022]]</f>
        <v>367150.28846472711</v>
      </c>
      <c r="Q305" s="31">
        <f>Taulukko5[[#This Row],[Tasaus 2024, €/asukas]]*Taulukko5[[#This Row],[Asukasluku 31.12.2022]]</f>
        <v>325402.91019971267</v>
      </c>
      <c r="R305" s="31">
        <f>Taulukko5[[#This Row],[Tasaus 2025, €/asukas]]*Taulukko5[[#This Row],[Asukasluku 31.12.2022]]</f>
        <v>286299.84681650228</v>
      </c>
      <c r="S305" s="31">
        <f>Taulukko5[[#This Row],[Tasaus 2026, €/asukas]]*Taulukko5[[#This Row],[Asukasluku 31.12.2022]]</f>
        <v>247893.49034945972</v>
      </c>
      <c r="T305" s="31">
        <f>Taulukko5[[#This Row],[Tasaus 2027, €/asukas]]*Taulukko5[[#This Row],[Asukasluku 31.12.2022]]</f>
        <v>211066.54863152609</v>
      </c>
      <c r="U305" s="62">
        <f t="shared" si="116"/>
        <v>4.1539029044853351</v>
      </c>
      <c r="V305" s="31">
        <f t="shared" si="117"/>
        <v>-14.508313575181376</v>
      </c>
      <c r="W305" s="31">
        <f t="shared" si="118"/>
        <v>-31.988449195749268</v>
      </c>
      <c r="X305" s="31">
        <f t="shared" si="119"/>
        <v>-49.15713782652378</v>
      </c>
      <c r="Y305" s="94">
        <f t="shared" si="120"/>
        <v>-65.619784995917442</v>
      </c>
      <c r="Z305" s="105">
        <v>22</v>
      </c>
      <c r="AA305" s="33">
        <f t="shared" si="121"/>
        <v>9.36</v>
      </c>
      <c r="AB305" s="32">
        <f t="shared" si="103"/>
        <v>-12.64</v>
      </c>
      <c r="AC305" s="31">
        <v>171.52414921512579</v>
      </c>
      <c r="AD305" s="15">
        <f t="shared" si="104"/>
        <v>-2.4217598067054133E-2</v>
      </c>
      <c r="AE305" s="15">
        <f t="shared" si="105"/>
        <v>8.4584670097882439E-2</v>
      </c>
      <c r="AF305" s="15">
        <f t="shared" si="106"/>
        <v>0.18649530892369748</v>
      </c>
      <c r="AG305" s="15">
        <f t="shared" si="107"/>
        <v>0.28659018599690494</v>
      </c>
      <c r="AH305" s="106">
        <f t="shared" si="108"/>
        <v>0.3825687828576082</v>
      </c>
    </row>
    <row r="306" spans="1:34" ht="15.75" x14ac:dyDescent="0.25">
      <c r="A306" s="24">
        <v>989</v>
      </c>
      <c r="B306" s="25" t="s">
        <v>299</v>
      </c>
      <c r="C306" s="24">
        <v>14</v>
      </c>
      <c r="D306" s="24">
        <v>24</v>
      </c>
      <c r="E306" s="30">
        <f>'Tasapainon muutos, pl. tasaus'!D299</f>
        <v>5406</v>
      </c>
      <c r="F306" s="62">
        <v>131.03886643118392</v>
      </c>
      <c r="G306" s="31">
        <v>243.11494320757134</v>
      </c>
      <c r="H306" s="59">
        <f t="shared" si="115"/>
        <v>112.07607677638742</v>
      </c>
      <c r="I306" s="62">
        <f t="shared" si="109"/>
        <v>-107.92217387190207</v>
      </c>
      <c r="J306" s="31">
        <f t="shared" si="110"/>
        <v>-96.584390351568786</v>
      </c>
      <c r="K306" s="31">
        <f t="shared" si="111"/>
        <v>-84.064525972136693</v>
      </c>
      <c r="L306" s="31">
        <f t="shared" si="112"/>
        <v>-71.233214602911204</v>
      </c>
      <c r="M306" s="31">
        <f t="shared" si="113"/>
        <v>-57.695861772304866</v>
      </c>
      <c r="N306" s="59">
        <f t="shared" si="114"/>
        <v>185.41908143526649</v>
      </c>
      <c r="O306" s="82">
        <f t="shared" si="102"/>
        <v>54.380215004082572</v>
      </c>
      <c r="P306" s="31">
        <f>Taulukko5[[#This Row],[Tasaus 2023, €/asukas]]*Taulukko5[[#This Row],[Asukasluku 31.12.2022]]</f>
        <v>-583427.27195150265</v>
      </c>
      <c r="Q306" s="31">
        <f>Taulukko5[[#This Row],[Tasaus 2024, €/asukas]]*Taulukko5[[#This Row],[Asukasluku 31.12.2022]]</f>
        <v>-522135.21424058086</v>
      </c>
      <c r="R306" s="31">
        <f>Taulukko5[[#This Row],[Tasaus 2025, €/asukas]]*Taulukko5[[#This Row],[Asukasluku 31.12.2022]]</f>
        <v>-454452.82740537095</v>
      </c>
      <c r="S306" s="31">
        <f>Taulukko5[[#This Row],[Tasaus 2026, €/asukas]]*Taulukko5[[#This Row],[Asukasluku 31.12.2022]]</f>
        <v>-385086.75814333797</v>
      </c>
      <c r="T306" s="31">
        <f>Taulukko5[[#This Row],[Tasaus 2027, €/asukas]]*Taulukko5[[#This Row],[Asukasluku 31.12.2022]]</f>
        <v>-311903.82874108013</v>
      </c>
      <c r="U306" s="62">
        <f t="shared" si="116"/>
        <v>4.1539029044853493</v>
      </c>
      <c r="V306" s="31">
        <f t="shared" si="117"/>
        <v>15.491686424818639</v>
      </c>
      <c r="W306" s="31">
        <f t="shared" si="118"/>
        <v>28.011550804250732</v>
      </c>
      <c r="X306" s="31">
        <f t="shared" si="119"/>
        <v>40.84286217347622</v>
      </c>
      <c r="Y306" s="94">
        <f t="shared" si="120"/>
        <v>54.380215004082558</v>
      </c>
      <c r="Z306" s="105">
        <v>22.5</v>
      </c>
      <c r="AA306" s="33">
        <f t="shared" si="121"/>
        <v>9.86</v>
      </c>
      <c r="AB306" s="32">
        <f t="shared" si="103"/>
        <v>-12.64</v>
      </c>
      <c r="AC306" s="31">
        <v>156.97144949888261</v>
      </c>
      <c r="AD306" s="15">
        <f t="shared" si="104"/>
        <v>-2.6462792550787515E-2</v>
      </c>
      <c r="AE306" s="15">
        <f t="shared" si="105"/>
        <v>-9.869110895181557E-2</v>
      </c>
      <c r="AF306" s="15">
        <f t="shared" si="106"/>
        <v>-0.17844997223173462</v>
      </c>
      <c r="AG306" s="15">
        <f t="shared" si="107"/>
        <v>-0.26019293510930441</v>
      </c>
      <c r="AH306" s="106">
        <f t="shared" si="108"/>
        <v>-0.3464337953028182</v>
      </c>
    </row>
    <row r="307" spans="1:34" ht="15.75" x14ac:dyDescent="0.25">
      <c r="A307" s="24">
        <v>992</v>
      </c>
      <c r="B307" s="25" t="s">
        <v>300</v>
      </c>
      <c r="C307" s="24">
        <v>13</v>
      </c>
      <c r="D307" s="24">
        <v>23</v>
      </c>
      <c r="E307" s="30">
        <f>'Tasapainon muutos, pl. tasaus'!D300</f>
        <v>18120</v>
      </c>
      <c r="F307" s="62">
        <v>-514.66812492750796</v>
      </c>
      <c r="G307" s="31">
        <v>-563.51582032973954</v>
      </c>
      <c r="H307" s="59">
        <f t="shared" si="115"/>
        <v>-48.847695402231579</v>
      </c>
      <c r="I307" s="83">
        <f t="shared" si="109"/>
        <v>53.001598306716929</v>
      </c>
      <c r="J307" s="84">
        <f t="shared" si="110"/>
        <v>34.339381827050211</v>
      </c>
      <c r="K307" s="84">
        <f t="shared" si="111"/>
        <v>16.859246206482304</v>
      </c>
      <c r="L307" s="84">
        <f t="shared" si="112"/>
        <v>-0.30944242429219404</v>
      </c>
      <c r="M307" s="84">
        <f t="shared" si="113"/>
        <v>-5.6197849959174446</v>
      </c>
      <c r="N307" s="85">
        <f t="shared" si="114"/>
        <v>-569.13560532565702</v>
      </c>
      <c r="O307" s="86">
        <f t="shared" si="102"/>
        <v>-54.467480398149064</v>
      </c>
      <c r="P307" s="84">
        <f>Taulukko5[[#This Row],[Tasaus 2023, €/asukas]]*Taulukko5[[#This Row],[Asukasluku 31.12.2022]]</f>
        <v>960388.96131771069</v>
      </c>
      <c r="Q307" s="31">
        <f>Taulukko5[[#This Row],[Tasaus 2024, €/asukas]]*Taulukko5[[#This Row],[Asukasluku 31.12.2022]]</f>
        <v>622229.59870614985</v>
      </c>
      <c r="R307" s="31">
        <f>Taulukko5[[#This Row],[Tasaus 2025, €/asukas]]*Taulukko5[[#This Row],[Asukasluku 31.12.2022]]</f>
        <v>305489.54126145935</v>
      </c>
      <c r="S307" s="31">
        <f>Taulukko5[[#This Row],[Tasaus 2026, €/asukas]]*Taulukko5[[#This Row],[Asukasluku 31.12.2022]]</f>
        <v>-5607.0967281745561</v>
      </c>
      <c r="T307" s="31">
        <f>Taulukko5[[#This Row],[Tasaus 2027, €/asukas]]*Taulukko5[[#This Row],[Asukasluku 31.12.2022]]</f>
        <v>-101830.5041260241</v>
      </c>
      <c r="U307" s="83">
        <f t="shared" si="116"/>
        <v>4.1539029044853493</v>
      </c>
      <c r="V307" s="84">
        <f t="shared" si="117"/>
        <v>-14.508313575181369</v>
      </c>
      <c r="W307" s="84">
        <f t="shared" si="118"/>
        <v>-31.988449195749276</v>
      </c>
      <c r="X307" s="84">
        <f t="shared" si="119"/>
        <v>-49.157137826523773</v>
      </c>
      <c r="Y307" s="95">
        <f t="shared" si="120"/>
        <v>-54.467480398149021</v>
      </c>
      <c r="Z307" s="107">
        <v>21.5</v>
      </c>
      <c r="AA307" s="33">
        <f t="shared" si="121"/>
        <v>8.86</v>
      </c>
      <c r="AB307" s="108">
        <f t="shared" si="103"/>
        <v>-12.64</v>
      </c>
      <c r="AC307" s="84">
        <v>170.7608687564086</v>
      </c>
      <c r="AD307" s="109">
        <f t="shared" si="104"/>
        <v>-2.4325847805394551E-2</v>
      </c>
      <c r="AE307" s="109">
        <f t="shared" si="105"/>
        <v>8.4962753357020956E-2</v>
      </c>
      <c r="AF307" s="109">
        <f t="shared" si="106"/>
        <v>0.18732892042954519</v>
      </c>
      <c r="AG307" s="109">
        <f t="shared" si="107"/>
        <v>0.28787120951373657</v>
      </c>
      <c r="AH307" s="110">
        <f t="shared" si="108"/>
        <v>0.31896933293216734</v>
      </c>
    </row>
  </sheetData>
  <pageMargins left="0.51181102362204722" right="0.51181102362204722" top="0.55118110236220474" bottom="0.55118110236220474" header="0.31496062992125984" footer="0.31496062992125984"/>
  <pageSetup paperSize="9" scale="75" orientation="landscape" r:id="rId1"/>
  <ignoredErrors>
    <ignoredError sqref="F10:G12 AC10:AC13 Z10:Z13 AD14:AH14 F13:G13" formulaRange="1"/>
    <ignoredError sqref="H10:H13 AH10:AH13 AG10:AG13 AF10:AF13 AE10:AE13 AD10:AD13 AA10:AB13 U10:Y13 I10:O13" formulaRange="1" calculatedColumn="1"/>
    <ignoredError sqref="E10:E14 AA14:AB14 P10:P13 U14:Y14 N14:O14 AA15:AA307" calculatedColumn="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6</vt:i4>
      </vt:variant>
      <vt:variant>
        <vt:lpstr>Nimetyt alueet</vt:lpstr>
      </vt:variant>
      <vt:variant>
        <vt:i4>2</vt:i4>
      </vt:variant>
    </vt:vector>
  </HeadingPairs>
  <TitlesOfParts>
    <vt:vector size="8" baseType="lpstr">
      <vt:lpstr>INFO</vt:lpstr>
      <vt:lpstr>Siirtolaskelma</vt:lpstr>
      <vt:lpstr>Siirtyvät kustannukset</vt:lpstr>
      <vt:lpstr>Muutosrajoitin</vt:lpstr>
      <vt:lpstr>Tasapainon muutos, pl. tasaus</vt:lpstr>
      <vt:lpstr>Järjestelmämuutoksen tasaus</vt:lpstr>
      <vt:lpstr>'Järjestelmämuutoksen tasaus'!Tulostusalue</vt:lpstr>
      <vt:lpstr>'Järjestelmämuutoksen tasaus'!Tulostusotsikot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Kuntien sote-laskelmat</dc:title>
  <dc:creator>VM</dc:creator>
  <cp:lastModifiedBy>Piirainen Lauri (VM)</cp:lastModifiedBy>
  <cp:lastPrinted>2020-10-08T12:20:04Z</cp:lastPrinted>
  <dcterms:created xsi:type="dcterms:W3CDTF">2020-05-15T09:22:39Z</dcterms:created>
  <dcterms:modified xsi:type="dcterms:W3CDTF">2023-11-23T12:26:59Z</dcterms:modified>
</cp:coreProperties>
</file>