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3174179\Desktop\"/>
    </mc:Choice>
  </mc:AlternateContent>
  <bookViews>
    <workbookView xWindow="0" yWindow="0" windowWidth="14810" windowHeight="7040"/>
  </bookViews>
  <sheets>
    <sheet name="INFO" sheetId="4" r:id="rId1"/>
    <sheet name="Siirtolaskelmaluonnos" sheetId="2" r:id="rId2"/>
  </sheets>
  <definedNames>
    <definedName name="_xlnm._FilterDatabase" localSheetId="1" hidden="1">Siirtolaskelmaluonnos!$A$8:$P$302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9" i="2" l="1"/>
  <c r="F167" i="2" l="1"/>
  <c r="I302" i="2" l="1"/>
  <c r="J302" i="2"/>
  <c r="F251" i="2" l="1"/>
  <c r="F249" i="2"/>
  <c r="F223" i="2"/>
  <c r="F182" i="2"/>
  <c r="F111" i="2"/>
  <c r="F71" i="2"/>
  <c r="F41" i="2"/>
  <c r="I128" i="2" l="1"/>
  <c r="I292" i="2"/>
  <c r="I35" i="2"/>
  <c r="I179" i="2"/>
  <c r="I122" i="2"/>
  <c r="I98" i="2"/>
  <c r="I9" i="2"/>
  <c r="K10" i="2"/>
  <c r="M10" i="2" s="1"/>
  <c r="K11" i="2"/>
  <c r="M11" i="2" s="1"/>
  <c r="K12" i="2"/>
  <c r="M12" i="2" s="1"/>
  <c r="K13" i="2"/>
  <c r="M13" i="2" s="1"/>
  <c r="K14" i="2"/>
  <c r="M14" i="2" s="1"/>
  <c r="K15" i="2"/>
  <c r="M15" i="2" s="1"/>
  <c r="K16" i="2"/>
  <c r="M16" i="2" s="1"/>
  <c r="K17" i="2"/>
  <c r="M17" i="2" s="1"/>
  <c r="K18" i="2"/>
  <c r="M18" i="2" s="1"/>
  <c r="K19" i="2"/>
  <c r="M19" i="2" s="1"/>
  <c r="K20" i="2"/>
  <c r="M20" i="2" s="1"/>
  <c r="K21" i="2"/>
  <c r="M21" i="2" s="1"/>
  <c r="K22" i="2"/>
  <c r="M22" i="2" s="1"/>
  <c r="K23" i="2"/>
  <c r="M23" i="2" s="1"/>
  <c r="K24" i="2"/>
  <c r="M24" i="2" s="1"/>
  <c r="K25" i="2"/>
  <c r="M25" i="2" s="1"/>
  <c r="K26" i="2"/>
  <c r="M26" i="2" s="1"/>
  <c r="K27" i="2"/>
  <c r="M27" i="2" s="1"/>
  <c r="K28" i="2"/>
  <c r="M28" i="2" s="1"/>
  <c r="K29" i="2"/>
  <c r="M29" i="2" s="1"/>
  <c r="K30" i="2"/>
  <c r="M30" i="2" s="1"/>
  <c r="K31" i="2"/>
  <c r="M31" i="2" s="1"/>
  <c r="K32" i="2"/>
  <c r="M32" i="2" s="1"/>
  <c r="K33" i="2"/>
  <c r="M33" i="2" s="1"/>
  <c r="K34" i="2"/>
  <c r="M34" i="2" s="1"/>
  <c r="K36" i="2"/>
  <c r="M36" i="2" s="1"/>
  <c r="K37" i="2"/>
  <c r="M37" i="2" s="1"/>
  <c r="K38" i="2"/>
  <c r="M38" i="2" s="1"/>
  <c r="K39" i="2"/>
  <c r="M39" i="2" s="1"/>
  <c r="K40" i="2"/>
  <c r="M40" i="2" s="1"/>
  <c r="K41" i="2"/>
  <c r="M41" i="2" s="1"/>
  <c r="K42" i="2"/>
  <c r="M42" i="2" s="1"/>
  <c r="K43" i="2"/>
  <c r="M43" i="2" s="1"/>
  <c r="K44" i="2"/>
  <c r="M44" i="2" s="1"/>
  <c r="K45" i="2"/>
  <c r="M45" i="2" s="1"/>
  <c r="K46" i="2"/>
  <c r="M46" i="2" s="1"/>
  <c r="K47" i="2"/>
  <c r="M47" i="2" s="1"/>
  <c r="K48" i="2"/>
  <c r="M48" i="2" s="1"/>
  <c r="K49" i="2"/>
  <c r="M49" i="2" s="1"/>
  <c r="K50" i="2"/>
  <c r="M50" i="2" s="1"/>
  <c r="K51" i="2"/>
  <c r="M51" i="2" s="1"/>
  <c r="K52" i="2"/>
  <c r="M52" i="2" s="1"/>
  <c r="K53" i="2"/>
  <c r="M53" i="2" s="1"/>
  <c r="K54" i="2"/>
  <c r="M54" i="2" s="1"/>
  <c r="K55" i="2"/>
  <c r="M55" i="2" s="1"/>
  <c r="K56" i="2"/>
  <c r="M56" i="2" s="1"/>
  <c r="K57" i="2"/>
  <c r="M57" i="2" s="1"/>
  <c r="K58" i="2"/>
  <c r="M58" i="2" s="1"/>
  <c r="K59" i="2"/>
  <c r="M59" i="2" s="1"/>
  <c r="K60" i="2"/>
  <c r="M60" i="2" s="1"/>
  <c r="K61" i="2"/>
  <c r="M61" i="2" s="1"/>
  <c r="K62" i="2"/>
  <c r="M62" i="2" s="1"/>
  <c r="K63" i="2"/>
  <c r="M63" i="2" s="1"/>
  <c r="K64" i="2"/>
  <c r="M64" i="2" s="1"/>
  <c r="K65" i="2"/>
  <c r="M65" i="2" s="1"/>
  <c r="K66" i="2"/>
  <c r="M66" i="2" s="1"/>
  <c r="K67" i="2"/>
  <c r="M67" i="2" s="1"/>
  <c r="K68" i="2"/>
  <c r="M68" i="2" s="1"/>
  <c r="K69" i="2"/>
  <c r="M69" i="2" s="1"/>
  <c r="K70" i="2"/>
  <c r="M70" i="2" s="1"/>
  <c r="K71" i="2"/>
  <c r="M71" i="2" s="1"/>
  <c r="K72" i="2"/>
  <c r="M72" i="2" s="1"/>
  <c r="K73" i="2"/>
  <c r="M73" i="2" s="1"/>
  <c r="K74" i="2"/>
  <c r="M74" i="2" s="1"/>
  <c r="K75" i="2"/>
  <c r="M75" i="2" s="1"/>
  <c r="K76" i="2"/>
  <c r="M76" i="2" s="1"/>
  <c r="K77" i="2"/>
  <c r="M77" i="2" s="1"/>
  <c r="K78" i="2"/>
  <c r="M78" i="2" s="1"/>
  <c r="K79" i="2"/>
  <c r="M79" i="2" s="1"/>
  <c r="K80" i="2"/>
  <c r="M80" i="2" s="1"/>
  <c r="K81" i="2"/>
  <c r="M81" i="2" s="1"/>
  <c r="K82" i="2"/>
  <c r="M82" i="2" s="1"/>
  <c r="K83" i="2"/>
  <c r="M83" i="2" s="1"/>
  <c r="K84" i="2"/>
  <c r="M84" i="2" s="1"/>
  <c r="K85" i="2"/>
  <c r="M85" i="2" s="1"/>
  <c r="K86" i="2"/>
  <c r="M86" i="2" s="1"/>
  <c r="K87" i="2"/>
  <c r="M87" i="2" s="1"/>
  <c r="K88" i="2"/>
  <c r="M88" i="2" s="1"/>
  <c r="K89" i="2"/>
  <c r="M89" i="2" s="1"/>
  <c r="K90" i="2"/>
  <c r="M90" i="2" s="1"/>
  <c r="K91" i="2"/>
  <c r="M91" i="2" s="1"/>
  <c r="K92" i="2"/>
  <c r="M92" i="2" s="1"/>
  <c r="K93" i="2"/>
  <c r="M93" i="2" s="1"/>
  <c r="K94" i="2"/>
  <c r="M94" i="2" s="1"/>
  <c r="K95" i="2"/>
  <c r="M95" i="2" s="1"/>
  <c r="K96" i="2"/>
  <c r="M96" i="2" s="1"/>
  <c r="K97" i="2"/>
  <c r="M97" i="2" s="1"/>
  <c r="K98" i="2"/>
  <c r="M98" i="2" s="1"/>
  <c r="K99" i="2"/>
  <c r="M99" i="2" s="1"/>
  <c r="K100" i="2"/>
  <c r="M100" i="2" s="1"/>
  <c r="K101" i="2"/>
  <c r="M101" i="2" s="1"/>
  <c r="K102" i="2"/>
  <c r="M102" i="2" s="1"/>
  <c r="K103" i="2"/>
  <c r="M103" i="2" s="1"/>
  <c r="K104" i="2"/>
  <c r="M104" i="2" s="1"/>
  <c r="K105" i="2"/>
  <c r="M105" i="2" s="1"/>
  <c r="K106" i="2"/>
  <c r="M106" i="2" s="1"/>
  <c r="K107" i="2"/>
  <c r="M107" i="2" s="1"/>
  <c r="K108" i="2"/>
  <c r="M108" i="2" s="1"/>
  <c r="K109" i="2"/>
  <c r="M109" i="2" s="1"/>
  <c r="K110" i="2"/>
  <c r="M110" i="2" s="1"/>
  <c r="K111" i="2"/>
  <c r="M111" i="2" s="1"/>
  <c r="K112" i="2"/>
  <c r="M112" i="2" s="1"/>
  <c r="K113" i="2"/>
  <c r="M113" i="2" s="1"/>
  <c r="K114" i="2"/>
  <c r="M114" i="2" s="1"/>
  <c r="K115" i="2"/>
  <c r="M115" i="2" s="1"/>
  <c r="K116" i="2"/>
  <c r="M116" i="2" s="1"/>
  <c r="K117" i="2"/>
  <c r="M117" i="2" s="1"/>
  <c r="K118" i="2"/>
  <c r="M118" i="2" s="1"/>
  <c r="K119" i="2"/>
  <c r="M119" i="2" s="1"/>
  <c r="K120" i="2"/>
  <c r="M120" i="2" s="1"/>
  <c r="K121" i="2"/>
  <c r="M121" i="2" s="1"/>
  <c r="K122" i="2"/>
  <c r="M122" i="2" s="1"/>
  <c r="K123" i="2"/>
  <c r="M123" i="2" s="1"/>
  <c r="K124" i="2"/>
  <c r="M124" i="2" s="1"/>
  <c r="K125" i="2"/>
  <c r="M125" i="2" s="1"/>
  <c r="K126" i="2"/>
  <c r="M126" i="2" s="1"/>
  <c r="K127" i="2"/>
  <c r="M127" i="2" s="1"/>
  <c r="K128" i="2"/>
  <c r="M128" i="2" s="1"/>
  <c r="K129" i="2"/>
  <c r="M129" i="2" s="1"/>
  <c r="K130" i="2"/>
  <c r="M130" i="2" s="1"/>
  <c r="K131" i="2"/>
  <c r="M131" i="2" s="1"/>
  <c r="K132" i="2"/>
  <c r="M132" i="2" s="1"/>
  <c r="K133" i="2"/>
  <c r="M133" i="2" s="1"/>
  <c r="K134" i="2"/>
  <c r="M134" i="2" s="1"/>
  <c r="K135" i="2"/>
  <c r="M135" i="2" s="1"/>
  <c r="K136" i="2"/>
  <c r="M136" i="2" s="1"/>
  <c r="K137" i="2"/>
  <c r="M137" i="2" s="1"/>
  <c r="K138" i="2"/>
  <c r="M138" i="2" s="1"/>
  <c r="K139" i="2"/>
  <c r="M139" i="2" s="1"/>
  <c r="K140" i="2"/>
  <c r="M140" i="2" s="1"/>
  <c r="K141" i="2"/>
  <c r="M141" i="2" s="1"/>
  <c r="K142" i="2"/>
  <c r="M142" i="2" s="1"/>
  <c r="K143" i="2"/>
  <c r="M143" i="2" s="1"/>
  <c r="K144" i="2"/>
  <c r="M144" i="2" s="1"/>
  <c r="K145" i="2"/>
  <c r="M145" i="2" s="1"/>
  <c r="K146" i="2"/>
  <c r="M146" i="2" s="1"/>
  <c r="K147" i="2"/>
  <c r="M147" i="2" s="1"/>
  <c r="K148" i="2"/>
  <c r="M148" i="2" s="1"/>
  <c r="K149" i="2"/>
  <c r="M149" i="2" s="1"/>
  <c r="K150" i="2"/>
  <c r="M150" i="2" s="1"/>
  <c r="K151" i="2"/>
  <c r="M151" i="2" s="1"/>
  <c r="K152" i="2"/>
  <c r="M152" i="2" s="1"/>
  <c r="K153" i="2"/>
  <c r="M153" i="2" s="1"/>
  <c r="K154" i="2"/>
  <c r="M154" i="2" s="1"/>
  <c r="K155" i="2"/>
  <c r="M155" i="2" s="1"/>
  <c r="K156" i="2"/>
  <c r="M156" i="2" s="1"/>
  <c r="K157" i="2"/>
  <c r="M157" i="2" s="1"/>
  <c r="K158" i="2"/>
  <c r="M158" i="2" s="1"/>
  <c r="K159" i="2"/>
  <c r="M159" i="2" s="1"/>
  <c r="K160" i="2"/>
  <c r="M160" i="2" s="1"/>
  <c r="K161" i="2"/>
  <c r="M161" i="2" s="1"/>
  <c r="K162" i="2"/>
  <c r="M162" i="2" s="1"/>
  <c r="K163" i="2"/>
  <c r="M163" i="2" s="1"/>
  <c r="K164" i="2"/>
  <c r="M164" i="2" s="1"/>
  <c r="K165" i="2"/>
  <c r="M165" i="2" s="1"/>
  <c r="K166" i="2"/>
  <c r="M166" i="2" s="1"/>
  <c r="K167" i="2"/>
  <c r="M167" i="2" s="1"/>
  <c r="K168" i="2"/>
  <c r="M168" i="2" s="1"/>
  <c r="K169" i="2"/>
  <c r="M169" i="2" s="1"/>
  <c r="K170" i="2"/>
  <c r="M170" i="2" s="1"/>
  <c r="K171" i="2"/>
  <c r="M171" i="2" s="1"/>
  <c r="K172" i="2"/>
  <c r="M172" i="2" s="1"/>
  <c r="K173" i="2"/>
  <c r="M173" i="2" s="1"/>
  <c r="K174" i="2"/>
  <c r="M174" i="2" s="1"/>
  <c r="K175" i="2"/>
  <c r="M175" i="2" s="1"/>
  <c r="K176" i="2"/>
  <c r="M176" i="2" s="1"/>
  <c r="K177" i="2"/>
  <c r="M177" i="2" s="1"/>
  <c r="K178" i="2"/>
  <c r="M178" i="2" s="1"/>
  <c r="K180" i="2"/>
  <c r="M180" i="2" s="1"/>
  <c r="K181" i="2"/>
  <c r="M181" i="2" s="1"/>
  <c r="K182" i="2"/>
  <c r="M182" i="2" s="1"/>
  <c r="K183" i="2"/>
  <c r="M183" i="2" s="1"/>
  <c r="K184" i="2"/>
  <c r="M184" i="2" s="1"/>
  <c r="K185" i="2"/>
  <c r="M185" i="2" s="1"/>
  <c r="K186" i="2"/>
  <c r="M186" i="2" s="1"/>
  <c r="K187" i="2"/>
  <c r="M187" i="2" s="1"/>
  <c r="K188" i="2"/>
  <c r="M188" i="2" s="1"/>
  <c r="K189" i="2"/>
  <c r="M189" i="2" s="1"/>
  <c r="K190" i="2"/>
  <c r="M190" i="2" s="1"/>
  <c r="K191" i="2"/>
  <c r="M191" i="2" s="1"/>
  <c r="K192" i="2"/>
  <c r="M192" i="2" s="1"/>
  <c r="K193" i="2"/>
  <c r="M193" i="2" s="1"/>
  <c r="K194" i="2"/>
  <c r="M194" i="2" s="1"/>
  <c r="K195" i="2"/>
  <c r="M195" i="2" s="1"/>
  <c r="K196" i="2"/>
  <c r="M196" i="2" s="1"/>
  <c r="K197" i="2"/>
  <c r="M197" i="2" s="1"/>
  <c r="K198" i="2"/>
  <c r="M198" i="2" s="1"/>
  <c r="K199" i="2"/>
  <c r="M199" i="2" s="1"/>
  <c r="K200" i="2"/>
  <c r="M200" i="2" s="1"/>
  <c r="K201" i="2"/>
  <c r="M201" i="2" s="1"/>
  <c r="K202" i="2"/>
  <c r="M202" i="2" s="1"/>
  <c r="K203" i="2"/>
  <c r="M203" i="2" s="1"/>
  <c r="K204" i="2"/>
  <c r="M204" i="2" s="1"/>
  <c r="K205" i="2"/>
  <c r="M205" i="2" s="1"/>
  <c r="K206" i="2"/>
  <c r="M206" i="2" s="1"/>
  <c r="K207" i="2"/>
  <c r="M207" i="2" s="1"/>
  <c r="K208" i="2"/>
  <c r="M208" i="2" s="1"/>
  <c r="K209" i="2"/>
  <c r="M209" i="2" s="1"/>
  <c r="K210" i="2"/>
  <c r="M210" i="2" s="1"/>
  <c r="K211" i="2"/>
  <c r="M211" i="2" s="1"/>
  <c r="K212" i="2"/>
  <c r="M212" i="2" s="1"/>
  <c r="K213" i="2"/>
  <c r="M213" i="2" s="1"/>
  <c r="K214" i="2"/>
  <c r="M214" i="2" s="1"/>
  <c r="K215" i="2"/>
  <c r="M215" i="2" s="1"/>
  <c r="K216" i="2"/>
  <c r="M216" i="2" s="1"/>
  <c r="K217" i="2"/>
  <c r="M217" i="2" s="1"/>
  <c r="K218" i="2"/>
  <c r="M218" i="2" s="1"/>
  <c r="K219" i="2"/>
  <c r="M219" i="2" s="1"/>
  <c r="K220" i="2"/>
  <c r="M220" i="2" s="1"/>
  <c r="K221" i="2"/>
  <c r="M221" i="2" s="1"/>
  <c r="K222" i="2"/>
  <c r="M222" i="2" s="1"/>
  <c r="K223" i="2"/>
  <c r="M223" i="2" s="1"/>
  <c r="K224" i="2"/>
  <c r="M224" i="2" s="1"/>
  <c r="K225" i="2"/>
  <c r="M225" i="2" s="1"/>
  <c r="K226" i="2"/>
  <c r="M226" i="2" s="1"/>
  <c r="K227" i="2"/>
  <c r="M227" i="2" s="1"/>
  <c r="K228" i="2"/>
  <c r="M228" i="2" s="1"/>
  <c r="K229" i="2"/>
  <c r="M229" i="2" s="1"/>
  <c r="K230" i="2"/>
  <c r="M230" i="2" s="1"/>
  <c r="K231" i="2"/>
  <c r="M231" i="2" s="1"/>
  <c r="K232" i="2"/>
  <c r="M232" i="2" s="1"/>
  <c r="K233" i="2"/>
  <c r="M233" i="2" s="1"/>
  <c r="K234" i="2"/>
  <c r="M234" i="2" s="1"/>
  <c r="K235" i="2"/>
  <c r="M235" i="2" s="1"/>
  <c r="K236" i="2"/>
  <c r="M236" i="2" s="1"/>
  <c r="K237" i="2"/>
  <c r="M237" i="2" s="1"/>
  <c r="K238" i="2"/>
  <c r="M238" i="2" s="1"/>
  <c r="K239" i="2"/>
  <c r="M239" i="2" s="1"/>
  <c r="K240" i="2"/>
  <c r="M240" i="2" s="1"/>
  <c r="K241" i="2"/>
  <c r="M241" i="2" s="1"/>
  <c r="K242" i="2"/>
  <c r="M242" i="2" s="1"/>
  <c r="K243" i="2"/>
  <c r="M243" i="2" s="1"/>
  <c r="K244" i="2"/>
  <c r="M244" i="2" s="1"/>
  <c r="K245" i="2"/>
  <c r="M245" i="2" s="1"/>
  <c r="K246" i="2"/>
  <c r="M246" i="2" s="1"/>
  <c r="K247" i="2"/>
  <c r="M247" i="2" s="1"/>
  <c r="K248" i="2"/>
  <c r="M248" i="2" s="1"/>
  <c r="K249" i="2"/>
  <c r="M249" i="2" s="1"/>
  <c r="K250" i="2"/>
  <c r="M250" i="2" s="1"/>
  <c r="K251" i="2"/>
  <c r="M251" i="2" s="1"/>
  <c r="K252" i="2"/>
  <c r="M252" i="2" s="1"/>
  <c r="K253" i="2"/>
  <c r="M253" i="2" s="1"/>
  <c r="K254" i="2"/>
  <c r="M254" i="2" s="1"/>
  <c r="K255" i="2"/>
  <c r="M255" i="2" s="1"/>
  <c r="K256" i="2"/>
  <c r="M256" i="2" s="1"/>
  <c r="K257" i="2"/>
  <c r="M257" i="2" s="1"/>
  <c r="K258" i="2"/>
  <c r="M258" i="2" s="1"/>
  <c r="K259" i="2"/>
  <c r="M259" i="2" s="1"/>
  <c r="K260" i="2"/>
  <c r="M260" i="2" s="1"/>
  <c r="K261" i="2"/>
  <c r="M261" i="2" s="1"/>
  <c r="K262" i="2"/>
  <c r="M262" i="2" s="1"/>
  <c r="K263" i="2"/>
  <c r="M263" i="2" s="1"/>
  <c r="K264" i="2"/>
  <c r="K265" i="2"/>
  <c r="M265" i="2" s="1"/>
  <c r="K266" i="2"/>
  <c r="M266" i="2" s="1"/>
  <c r="K267" i="2"/>
  <c r="M267" i="2" s="1"/>
  <c r="K268" i="2"/>
  <c r="M268" i="2" s="1"/>
  <c r="K269" i="2"/>
  <c r="M269" i="2" s="1"/>
  <c r="K270" i="2"/>
  <c r="M270" i="2" s="1"/>
  <c r="K271" i="2"/>
  <c r="M271" i="2" s="1"/>
  <c r="K272" i="2"/>
  <c r="M272" i="2" s="1"/>
  <c r="K273" i="2"/>
  <c r="M273" i="2" s="1"/>
  <c r="K274" i="2"/>
  <c r="M274" i="2" s="1"/>
  <c r="K275" i="2"/>
  <c r="M275" i="2" s="1"/>
  <c r="K276" i="2"/>
  <c r="M276" i="2" s="1"/>
  <c r="K277" i="2"/>
  <c r="M277" i="2" s="1"/>
  <c r="K278" i="2"/>
  <c r="M278" i="2" s="1"/>
  <c r="K279" i="2"/>
  <c r="M279" i="2" s="1"/>
  <c r="K280" i="2"/>
  <c r="M280" i="2" s="1"/>
  <c r="K281" i="2"/>
  <c r="M281" i="2" s="1"/>
  <c r="K282" i="2"/>
  <c r="M282" i="2" s="1"/>
  <c r="K283" i="2"/>
  <c r="M283" i="2" s="1"/>
  <c r="K284" i="2"/>
  <c r="M284" i="2" s="1"/>
  <c r="K285" i="2"/>
  <c r="M285" i="2" s="1"/>
  <c r="K286" i="2"/>
  <c r="M286" i="2" s="1"/>
  <c r="K287" i="2"/>
  <c r="M287" i="2" s="1"/>
  <c r="K288" i="2"/>
  <c r="M288" i="2" s="1"/>
  <c r="K289" i="2"/>
  <c r="M289" i="2" s="1"/>
  <c r="K290" i="2"/>
  <c r="M290" i="2" s="1"/>
  <c r="K291" i="2"/>
  <c r="M291" i="2" s="1"/>
  <c r="K292" i="2"/>
  <c r="M292" i="2" s="1"/>
  <c r="K293" i="2"/>
  <c r="M293" i="2" s="1"/>
  <c r="K294" i="2"/>
  <c r="M294" i="2" s="1"/>
  <c r="K295" i="2"/>
  <c r="M295" i="2" s="1"/>
  <c r="K296" i="2"/>
  <c r="M296" i="2" s="1"/>
  <c r="K297" i="2"/>
  <c r="M297" i="2" s="1"/>
  <c r="K298" i="2"/>
  <c r="M298" i="2" s="1"/>
  <c r="K299" i="2"/>
  <c r="M299" i="2" s="1"/>
  <c r="K300" i="2"/>
  <c r="M300" i="2" s="1"/>
  <c r="K301" i="2"/>
  <c r="M301" i="2" s="1"/>
  <c r="K9" i="2" l="1"/>
  <c r="K179" i="2"/>
  <c r="M179" i="2" s="1"/>
  <c r="K35" i="2"/>
  <c r="M35" i="2" s="1"/>
  <c r="M9" i="2" l="1"/>
  <c r="K302" i="2"/>
  <c r="D107" i="2" l="1"/>
  <c r="N98" i="2"/>
  <c r="E9" i="2" l="1"/>
  <c r="G9" i="2" s="1"/>
  <c r="E10" i="2"/>
  <c r="G10" i="2" s="1"/>
  <c r="E11" i="2"/>
  <c r="G11" i="2" s="1"/>
  <c r="E12" i="2"/>
  <c r="G12" i="2" s="1"/>
  <c r="E13" i="2"/>
  <c r="G13" i="2" s="1"/>
  <c r="E14" i="2"/>
  <c r="G14" i="2" s="1"/>
  <c r="E15" i="2"/>
  <c r="G15" i="2" s="1"/>
  <c r="E16" i="2"/>
  <c r="G16" i="2" s="1"/>
  <c r="E17" i="2"/>
  <c r="G17" i="2" s="1"/>
  <c r="E18" i="2"/>
  <c r="G18" i="2" s="1"/>
  <c r="E19" i="2"/>
  <c r="G19" i="2" s="1"/>
  <c r="E20" i="2"/>
  <c r="G20" i="2" s="1"/>
  <c r="E21" i="2"/>
  <c r="G21" i="2" s="1"/>
  <c r="E22" i="2"/>
  <c r="G22" i="2" s="1"/>
  <c r="E23" i="2"/>
  <c r="G23" i="2" s="1"/>
  <c r="E24" i="2"/>
  <c r="G24" i="2" s="1"/>
  <c r="E25" i="2"/>
  <c r="G25" i="2" s="1"/>
  <c r="E26" i="2"/>
  <c r="G26" i="2" s="1"/>
  <c r="E27" i="2"/>
  <c r="G27" i="2" s="1"/>
  <c r="E28" i="2"/>
  <c r="G28" i="2" s="1"/>
  <c r="E29" i="2"/>
  <c r="G29" i="2" s="1"/>
  <c r="E30" i="2"/>
  <c r="G30" i="2" s="1"/>
  <c r="E31" i="2"/>
  <c r="G31" i="2" s="1"/>
  <c r="E32" i="2"/>
  <c r="G32" i="2" s="1"/>
  <c r="E33" i="2"/>
  <c r="G33" i="2" s="1"/>
  <c r="E34" i="2"/>
  <c r="G34" i="2" s="1"/>
  <c r="E35" i="2"/>
  <c r="G35" i="2" s="1"/>
  <c r="E36" i="2"/>
  <c r="G36" i="2" s="1"/>
  <c r="E37" i="2"/>
  <c r="G37" i="2" s="1"/>
  <c r="E38" i="2"/>
  <c r="G38" i="2" s="1"/>
  <c r="E39" i="2"/>
  <c r="G39" i="2" s="1"/>
  <c r="E40" i="2"/>
  <c r="G40" i="2" s="1"/>
  <c r="E41" i="2"/>
  <c r="E42" i="2"/>
  <c r="G42" i="2" s="1"/>
  <c r="E43" i="2"/>
  <c r="G43" i="2" s="1"/>
  <c r="E44" i="2"/>
  <c r="G44" i="2" s="1"/>
  <c r="E45" i="2"/>
  <c r="G45" i="2" s="1"/>
  <c r="E46" i="2"/>
  <c r="G46" i="2" s="1"/>
  <c r="E47" i="2"/>
  <c r="G47" i="2" s="1"/>
  <c r="E48" i="2"/>
  <c r="G48" i="2" s="1"/>
  <c r="E49" i="2"/>
  <c r="G49" i="2" s="1"/>
  <c r="E50" i="2"/>
  <c r="G50" i="2" s="1"/>
  <c r="E51" i="2"/>
  <c r="G51" i="2" s="1"/>
  <c r="E52" i="2"/>
  <c r="G52" i="2" s="1"/>
  <c r="E53" i="2"/>
  <c r="G53" i="2" s="1"/>
  <c r="E54" i="2"/>
  <c r="G54" i="2" s="1"/>
  <c r="E55" i="2"/>
  <c r="G55" i="2" s="1"/>
  <c r="E56" i="2"/>
  <c r="G56" i="2" s="1"/>
  <c r="E57" i="2"/>
  <c r="G57" i="2" s="1"/>
  <c r="E58" i="2"/>
  <c r="G58" i="2" s="1"/>
  <c r="E59" i="2"/>
  <c r="G59" i="2" s="1"/>
  <c r="E60" i="2"/>
  <c r="G60" i="2" s="1"/>
  <c r="E61" i="2"/>
  <c r="G61" i="2" s="1"/>
  <c r="E62" i="2"/>
  <c r="G62" i="2" s="1"/>
  <c r="E63" i="2"/>
  <c r="G63" i="2" s="1"/>
  <c r="E64" i="2"/>
  <c r="G64" i="2" s="1"/>
  <c r="E65" i="2"/>
  <c r="G65" i="2" s="1"/>
  <c r="E66" i="2"/>
  <c r="G66" i="2" s="1"/>
  <c r="E67" i="2"/>
  <c r="G67" i="2" s="1"/>
  <c r="E68" i="2"/>
  <c r="G68" i="2" s="1"/>
  <c r="E69" i="2"/>
  <c r="G69" i="2" s="1"/>
  <c r="E70" i="2"/>
  <c r="G70" i="2" s="1"/>
  <c r="E71" i="2"/>
  <c r="E72" i="2"/>
  <c r="G72" i="2" s="1"/>
  <c r="E73" i="2"/>
  <c r="G73" i="2" s="1"/>
  <c r="E74" i="2"/>
  <c r="G74" i="2" s="1"/>
  <c r="E75" i="2"/>
  <c r="G75" i="2" s="1"/>
  <c r="E76" i="2"/>
  <c r="G76" i="2" s="1"/>
  <c r="E77" i="2"/>
  <c r="G77" i="2" s="1"/>
  <c r="E78" i="2"/>
  <c r="G78" i="2" s="1"/>
  <c r="E79" i="2"/>
  <c r="G79" i="2" s="1"/>
  <c r="E80" i="2"/>
  <c r="G80" i="2" s="1"/>
  <c r="E81" i="2"/>
  <c r="G81" i="2" s="1"/>
  <c r="E82" i="2"/>
  <c r="G82" i="2" s="1"/>
  <c r="E83" i="2"/>
  <c r="G83" i="2" s="1"/>
  <c r="E84" i="2"/>
  <c r="G84" i="2" s="1"/>
  <c r="E85" i="2"/>
  <c r="G85" i="2" s="1"/>
  <c r="E86" i="2"/>
  <c r="G86" i="2" s="1"/>
  <c r="E87" i="2"/>
  <c r="G87" i="2" s="1"/>
  <c r="E88" i="2"/>
  <c r="G88" i="2" s="1"/>
  <c r="E89" i="2"/>
  <c r="G89" i="2" s="1"/>
  <c r="E90" i="2"/>
  <c r="G90" i="2" s="1"/>
  <c r="E91" i="2"/>
  <c r="G91" i="2" s="1"/>
  <c r="E92" i="2"/>
  <c r="G92" i="2" s="1"/>
  <c r="E93" i="2"/>
  <c r="G93" i="2" s="1"/>
  <c r="E94" i="2"/>
  <c r="G94" i="2" s="1"/>
  <c r="E95" i="2"/>
  <c r="G95" i="2" s="1"/>
  <c r="E96" i="2"/>
  <c r="G96" i="2" s="1"/>
  <c r="E97" i="2"/>
  <c r="G97" i="2" s="1"/>
  <c r="E98" i="2"/>
  <c r="G98" i="2" s="1"/>
  <c r="E99" i="2"/>
  <c r="G99" i="2" s="1"/>
  <c r="E100" i="2"/>
  <c r="G100" i="2" s="1"/>
  <c r="E101" i="2"/>
  <c r="G101" i="2" s="1"/>
  <c r="E102" i="2"/>
  <c r="G102" i="2" s="1"/>
  <c r="E103" i="2"/>
  <c r="G103" i="2" s="1"/>
  <c r="E104" i="2"/>
  <c r="G104" i="2" s="1"/>
  <c r="E105" i="2"/>
  <c r="G105" i="2" s="1"/>
  <c r="E106" i="2"/>
  <c r="G106" i="2" s="1"/>
  <c r="E107" i="2"/>
  <c r="G107" i="2" s="1"/>
  <c r="E108" i="2"/>
  <c r="G108" i="2" s="1"/>
  <c r="E109" i="2"/>
  <c r="G109" i="2" s="1"/>
  <c r="E110" i="2"/>
  <c r="G110" i="2" s="1"/>
  <c r="E111" i="2"/>
  <c r="E112" i="2"/>
  <c r="G112" i="2" s="1"/>
  <c r="E113" i="2"/>
  <c r="G113" i="2" s="1"/>
  <c r="E114" i="2"/>
  <c r="G114" i="2" s="1"/>
  <c r="E115" i="2"/>
  <c r="G115" i="2" s="1"/>
  <c r="E116" i="2"/>
  <c r="G116" i="2" s="1"/>
  <c r="E117" i="2"/>
  <c r="G117" i="2" s="1"/>
  <c r="E118" i="2"/>
  <c r="G118" i="2" s="1"/>
  <c r="E119" i="2"/>
  <c r="G119" i="2" s="1"/>
  <c r="E120" i="2"/>
  <c r="G120" i="2" s="1"/>
  <c r="E121" i="2"/>
  <c r="G121" i="2" s="1"/>
  <c r="E122" i="2"/>
  <c r="G122" i="2" s="1"/>
  <c r="E123" i="2"/>
  <c r="G123" i="2" s="1"/>
  <c r="E124" i="2"/>
  <c r="E125" i="2"/>
  <c r="G125" i="2" s="1"/>
  <c r="E126" i="2"/>
  <c r="G126" i="2" s="1"/>
  <c r="E127" i="2"/>
  <c r="G127" i="2" s="1"/>
  <c r="E128" i="2"/>
  <c r="G128" i="2" s="1"/>
  <c r="E129" i="2"/>
  <c r="G129" i="2" s="1"/>
  <c r="E130" i="2"/>
  <c r="G130" i="2" s="1"/>
  <c r="E131" i="2"/>
  <c r="G131" i="2" s="1"/>
  <c r="E132" i="2"/>
  <c r="G132" i="2" s="1"/>
  <c r="E133" i="2"/>
  <c r="G133" i="2" s="1"/>
  <c r="E134" i="2"/>
  <c r="G134" i="2" s="1"/>
  <c r="E135" i="2"/>
  <c r="G135" i="2" s="1"/>
  <c r="E136" i="2"/>
  <c r="G136" i="2" s="1"/>
  <c r="E137" i="2"/>
  <c r="G137" i="2" s="1"/>
  <c r="E138" i="2"/>
  <c r="G138" i="2" s="1"/>
  <c r="E139" i="2"/>
  <c r="G139" i="2" s="1"/>
  <c r="E140" i="2"/>
  <c r="G140" i="2" s="1"/>
  <c r="E141" i="2"/>
  <c r="G141" i="2" s="1"/>
  <c r="E142" i="2"/>
  <c r="G142" i="2" s="1"/>
  <c r="E143" i="2"/>
  <c r="G143" i="2" s="1"/>
  <c r="E144" i="2"/>
  <c r="G144" i="2" s="1"/>
  <c r="E145" i="2"/>
  <c r="G145" i="2" s="1"/>
  <c r="E146" i="2"/>
  <c r="G146" i="2" s="1"/>
  <c r="E147" i="2"/>
  <c r="G147" i="2" s="1"/>
  <c r="E148" i="2"/>
  <c r="G148" i="2" s="1"/>
  <c r="E149" i="2"/>
  <c r="G149" i="2" s="1"/>
  <c r="E150" i="2"/>
  <c r="G150" i="2" s="1"/>
  <c r="E151" i="2"/>
  <c r="G151" i="2" s="1"/>
  <c r="E152" i="2"/>
  <c r="G152" i="2" s="1"/>
  <c r="E153" i="2"/>
  <c r="G153" i="2" s="1"/>
  <c r="E154" i="2"/>
  <c r="G154" i="2" s="1"/>
  <c r="E155" i="2"/>
  <c r="G155" i="2" s="1"/>
  <c r="E156" i="2"/>
  <c r="G156" i="2" s="1"/>
  <c r="E157" i="2"/>
  <c r="G157" i="2" s="1"/>
  <c r="E158" i="2"/>
  <c r="G158" i="2" s="1"/>
  <c r="E159" i="2"/>
  <c r="G159" i="2" s="1"/>
  <c r="E160" i="2"/>
  <c r="G160" i="2" s="1"/>
  <c r="E161" i="2"/>
  <c r="G161" i="2" s="1"/>
  <c r="E162" i="2"/>
  <c r="G162" i="2" s="1"/>
  <c r="E163" i="2"/>
  <c r="G163" i="2" s="1"/>
  <c r="E164" i="2"/>
  <c r="G164" i="2" s="1"/>
  <c r="E165" i="2"/>
  <c r="G165" i="2" s="1"/>
  <c r="E166" i="2"/>
  <c r="G166" i="2" s="1"/>
  <c r="E167" i="2"/>
  <c r="E168" i="2"/>
  <c r="G168" i="2" s="1"/>
  <c r="E169" i="2"/>
  <c r="G169" i="2" s="1"/>
  <c r="E170" i="2"/>
  <c r="G170" i="2" s="1"/>
  <c r="E171" i="2"/>
  <c r="G171" i="2" s="1"/>
  <c r="E172" i="2"/>
  <c r="G172" i="2" s="1"/>
  <c r="E173" i="2"/>
  <c r="G173" i="2" s="1"/>
  <c r="E174" i="2"/>
  <c r="G174" i="2" s="1"/>
  <c r="E175" i="2"/>
  <c r="G175" i="2" s="1"/>
  <c r="E176" i="2"/>
  <c r="G176" i="2" s="1"/>
  <c r="E177" i="2"/>
  <c r="G177" i="2" s="1"/>
  <c r="E178" i="2"/>
  <c r="G178" i="2" s="1"/>
  <c r="E179" i="2"/>
  <c r="E180" i="2"/>
  <c r="G180" i="2" s="1"/>
  <c r="E181" i="2"/>
  <c r="G181" i="2" s="1"/>
  <c r="E182" i="2"/>
  <c r="E183" i="2"/>
  <c r="G183" i="2" s="1"/>
  <c r="E184" i="2"/>
  <c r="G184" i="2" s="1"/>
  <c r="E185" i="2"/>
  <c r="G185" i="2" s="1"/>
  <c r="E186" i="2"/>
  <c r="G186" i="2" s="1"/>
  <c r="E187" i="2"/>
  <c r="G187" i="2" s="1"/>
  <c r="E188" i="2"/>
  <c r="G188" i="2" s="1"/>
  <c r="E189" i="2"/>
  <c r="G189" i="2" s="1"/>
  <c r="E190" i="2"/>
  <c r="G190" i="2" s="1"/>
  <c r="E191" i="2"/>
  <c r="G191" i="2" s="1"/>
  <c r="E192" i="2"/>
  <c r="G192" i="2" s="1"/>
  <c r="E193" i="2"/>
  <c r="G193" i="2" s="1"/>
  <c r="E194" i="2"/>
  <c r="G194" i="2" s="1"/>
  <c r="E195" i="2"/>
  <c r="G195" i="2" s="1"/>
  <c r="E196" i="2"/>
  <c r="G196" i="2" s="1"/>
  <c r="E197" i="2"/>
  <c r="G197" i="2" s="1"/>
  <c r="E198" i="2"/>
  <c r="G198" i="2" s="1"/>
  <c r="E199" i="2"/>
  <c r="G199" i="2" s="1"/>
  <c r="E200" i="2"/>
  <c r="G200" i="2" s="1"/>
  <c r="E201" i="2"/>
  <c r="G201" i="2" s="1"/>
  <c r="E202" i="2"/>
  <c r="G202" i="2" s="1"/>
  <c r="E203" i="2"/>
  <c r="G203" i="2" s="1"/>
  <c r="E204" i="2"/>
  <c r="G204" i="2" s="1"/>
  <c r="E205" i="2"/>
  <c r="G205" i="2" s="1"/>
  <c r="E206" i="2"/>
  <c r="G206" i="2" s="1"/>
  <c r="E207" i="2"/>
  <c r="G207" i="2" s="1"/>
  <c r="E208" i="2"/>
  <c r="G208" i="2" s="1"/>
  <c r="E209" i="2"/>
  <c r="G209" i="2" s="1"/>
  <c r="E210" i="2"/>
  <c r="G210" i="2" s="1"/>
  <c r="E211" i="2"/>
  <c r="G211" i="2" s="1"/>
  <c r="E212" i="2"/>
  <c r="G212" i="2" s="1"/>
  <c r="E213" i="2"/>
  <c r="G213" i="2" s="1"/>
  <c r="E214" i="2"/>
  <c r="G214" i="2" s="1"/>
  <c r="E215" i="2"/>
  <c r="G215" i="2" s="1"/>
  <c r="E216" i="2"/>
  <c r="G216" i="2" s="1"/>
  <c r="E217" i="2"/>
  <c r="G217" i="2" s="1"/>
  <c r="E218" i="2"/>
  <c r="G218" i="2" s="1"/>
  <c r="E219" i="2"/>
  <c r="G219" i="2" s="1"/>
  <c r="E220" i="2"/>
  <c r="G220" i="2" s="1"/>
  <c r="E221" i="2"/>
  <c r="G221" i="2" s="1"/>
  <c r="E222" i="2"/>
  <c r="G222" i="2" s="1"/>
  <c r="E223" i="2"/>
  <c r="E224" i="2"/>
  <c r="G224" i="2" s="1"/>
  <c r="E225" i="2"/>
  <c r="G225" i="2" s="1"/>
  <c r="E226" i="2"/>
  <c r="G226" i="2" s="1"/>
  <c r="E227" i="2"/>
  <c r="G227" i="2" s="1"/>
  <c r="E228" i="2"/>
  <c r="G228" i="2" s="1"/>
  <c r="E229" i="2"/>
  <c r="G229" i="2" s="1"/>
  <c r="E230" i="2"/>
  <c r="G230" i="2" s="1"/>
  <c r="E231" i="2"/>
  <c r="G231" i="2" s="1"/>
  <c r="E232" i="2"/>
  <c r="G232" i="2" s="1"/>
  <c r="E233" i="2"/>
  <c r="G233" i="2" s="1"/>
  <c r="E234" i="2"/>
  <c r="G234" i="2" s="1"/>
  <c r="E235" i="2"/>
  <c r="G235" i="2" s="1"/>
  <c r="E236" i="2"/>
  <c r="G236" i="2" s="1"/>
  <c r="E237" i="2"/>
  <c r="G237" i="2" s="1"/>
  <c r="E238" i="2"/>
  <c r="G238" i="2" s="1"/>
  <c r="E239" i="2"/>
  <c r="G239" i="2" s="1"/>
  <c r="E240" i="2"/>
  <c r="G240" i="2" s="1"/>
  <c r="E241" i="2"/>
  <c r="G241" i="2" s="1"/>
  <c r="E242" i="2"/>
  <c r="G242" i="2" s="1"/>
  <c r="E243" i="2"/>
  <c r="G243" i="2" s="1"/>
  <c r="E244" i="2"/>
  <c r="G244" i="2" s="1"/>
  <c r="E245" i="2"/>
  <c r="G245" i="2" s="1"/>
  <c r="E246" i="2"/>
  <c r="G246" i="2" s="1"/>
  <c r="E247" i="2"/>
  <c r="G247" i="2" s="1"/>
  <c r="E248" i="2"/>
  <c r="G248" i="2" s="1"/>
  <c r="E249" i="2"/>
  <c r="E250" i="2"/>
  <c r="G250" i="2" s="1"/>
  <c r="E251" i="2"/>
  <c r="E252" i="2"/>
  <c r="G252" i="2" s="1"/>
  <c r="E253" i="2"/>
  <c r="G253" i="2" s="1"/>
  <c r="E254" i="2"/>
  <c r="G254" i="2" s="1"/>
  <c r="E255" i="2"/>
  <c r="G255" i="2" s="1"/>
  <c r="E256" i="2"/>
  <c r="G256" i="2" s="1"/>
  <c r="E257" i="2"/>
  <c r="G257" i="2" s="1"/>
  <c r="E258" i="2"/>
  <c r="G258" i="2" s="1"/>
  <c r="E259" i="2"/>
  <c r="G259" i="2" s="1"/>
  <c r="E260" i="2"/>
  <c r="G260" i="2" s="1"/>
  <c r="E261" i="2"/>
  <c r="G261" i="2" s="1"/>
  <c r="E262" i="2"/>
  <c r="G262" i="2" s="1"/>
  <c r="E263" i="2"/>
  <c r="G263" i="2" s="1"/>
  <c r="E264" i="2"/>
  <c r="G264" i="2" s="1"/>
  <c r="E265" i="2"/>
  <c r="G265" i="2" s="1"/>
  <c r="E266" i="2"/>
  <c r="G266" i="2" s="1"/>
  <c r="E267" i="2"/>
  <c r="G267" i="2" s="1"/>
  <c r="E268" i="2"/>
  <c r="G268" i="2" s="1"/>
  <c r="E269" i="2"/>
  <c r="G269" i="2" s="1"/>
  <c r="E270" i="2"/>
  <c r="G270" i="2" s="1"/>
  <c r="E271" i="2"/>
  <c r="G271" i="2" s="1"/>
  <c r="E272" i="2"/>
  <c r="G272" i="2" s="1"/>
  <c r="E273" i="2"/>
  <c r="G273" i="2" s="1"/>
  <c r="E274" i="2"/>
  <c r="G274" i="2" s="1"/>
  <c r="E275" i="2"/>
  <c r="G275" i="2" s="1"/>
  <c r="E276" i="2"/>
  <c r="G276" i="2" s="1"/>
  <c r="E277" i="2"/>
  <c r="G277" i="2" s="1"/>
  <c r="E278" i="2"/>
  <c r="G278" i="2" s="1"/>
  <c r="E279" i="2"/>
  <c r="G279" i="2" s="1"/>
  <c r="E280" i="2"/>
  <c r="G280" i="2" s="1"/>
  <c r="E281" i="2"/>
  <c r="G281" i="2" s="1"/>
  <c r="E282" i="2"/>
  <c r="G282" i="2" s="1"/>
  <c r="E283" i="2"/>
  <c r="G283" i="2" s="1"/>
  <c r="E284" i="2"/>
  <c r="G284" i="2" s="1"/>
  <c r="E285" i="2"/>
  <c r="G285" i="2" s="1"/>
  <c r="E286" i="2"/>
  <c r="G286" i="2" s="1"/>
  <c r="E287" i="2"/>
  <c r="G287" i="2" s="1"/>
  <c r="E288" i="2"/>
  <c r="G288" i="2" s="1"/>
  <c r="E289" i="2"/>
  <c r="G289" i="2" s="1"/>
  <c r="E290" i="2"/>
  <c r="G290" i="2" s="1"/>
  <c r="E291" i="2"/>
  <c r="G291" i="2" s="1"/>
  <c r="E292" i="2"/>
  <c r="G292" i="2" s="1"/>
  <c r="E293" i="2"/>
  <c r="G293" i="2" s="1"/>
  <c r="E294" i="2"/>
  <c r="G294" i="2" s="1"/>
  <c r="E295" i="2"/>
  <c r="G295" i="2" s="1"/>
  <c r="E296" i="2"/>
  <c r="G296" i="2" s="1"/>
  <c r="E297" i="2"/>
  <c r="G297" i="2" s="1"/>
  <c r="E298" i="2"/>
  <c r="G298" i="2" s="1"/>
  <c r="E299" i="2"/>
  <c r="G299" i="2" s="1"/>
  <c r="E300" i="2"/>
  <c r="G300" i="2" s="1"/>
  <c r="E301" i="2"/>
  <c r="G301" i="2" s="1"/>
  <c r="E302" i="2" l="1"/>
  <c r="G41" i="2" l="1"/>
  <c r="G71" i="2"/>
  <c r="G111" i="2"/>
  <c r="G182" i="2"/>
  <c r="G249" i="2"/>
  <c r="G223" i="2"/>
  <c r="G251" i="2"/>
  <c r="L264" i="2"/>
  <c r="L302" i="2" l="1"/>
  <c r="M264" i="2"/>
  <c r="D302" i="2"/>
  <c r="C302" i="2" l="1"/>
  <c r="H302" i="2"/>
  <c r="N302" i="2"/>
  <c r="G167" i="2" l="1"/>
  <c r="F124" i="2"/>
  <c r="G124" i="2" s="1"/>
  <c r="F179" i="2"/>
  <c r="G179" i="2" s="1"/>
  <c r="G302" i="2" l="1"/>
  <c r="F302" i="2"/>
  <c r="M302" i="2"/>
</calcChain>
</file>

<file path=xl/sharedStrings.xml><?xml version="1.0" encoding="utf-8"?>
<sst xmlns="http://schemas.openxmlformats.org/spreadsheetml/2006/main" count="908" uniqueCount="376">
  <si>
    <t>Alajärvi</t>
  </si>
  <si>
    <t>Alavieska</t>
  </si>
  <si>
    <t>Alavus</t>
  </si>
  <si>
    <t>Asikkala</t>
  </si>
  <si>
    <t>Askola</t>
  </si>
  <si>
    <t>Aura</t>
  </si>
  <si>
    <t>Akaa</t>
  </si>
  <si>
    <t>Enonkoski</t>
  </si>
  <si>
    <t>Enontekiö</t>
  </si>
  <si>
    <t>Espoo</t>
  </si>
  <si>
    <t>Eura</t>
  </si>
  <si>
    <t>Eurajoki</t>
  </si>
  <si>
    <t>Evijärvi</t>
  </si>
  <si>
    <t>Forssa</t>
  </si>
  <si>
    <t>Haapajärvi</t>
  </si>
  <si>
    <t>Haapavesi</t>
  </si>
  <si>
    <t>Hailuoto</t>
  </si>
  <si>
    <t>Halsua</t>
  </si>
  <si>
    <t>Hamina</t>
  </si>
  <si>
    <t>Hankasalmi</t>
  </si>
  <si>
    <t>Hanko</t>
  </si>
  <si>
    <t>Harjavalta</t>
  </si>
  <si>
    <t>Hartola</t>
  </si>
  <si>
    <t>Hattula</t>
  </si>
  <si>
    <t>Hausjärvi</t>
  </si>
  <si>
    <t>Heinävesi</t>
  </si>
  <si>
    <t>Helsinki</t>
  </si>
  <si>
    <t>Vantaa</t>
  </si>
  <si>
    <t>Hirvensalmi</t>
  </si>
  <si>
    <t>Hollola</t>
  </si>
  <si>
    <t>Huittinen</t>
  </si>
  <si>
    <t>Humppila</t>
  </si>
  <si>
    <t>Hyrynsalmi</t>
  </si>
  <si>
    <t>Hyvinkää</t>
  </si>
  <si>
    <t>Hämeenkyrö</t>
  </si>
  <si>
    <t>Hämeenlinna</t>
  </si>
  <si>
    <t>Heinola</t>
  </si>
  <si>
    <t>Ii</t>
  </si>
  <si>
    <t>Iisalmi</t>
  </si>
  <si>
    <t>Iitti</t>
  </si>
  <si>
    <t>Ikaalinen</t>
  </si>
  <si>
    <t>Ilmajoki</t>
  </si>
  <si>
    <t>Ilomantsi</t>
  </si>
  <si>
    <t>Inari</t>
  </si>
  <si>
    <t>Inkoo</t>
  </si>
  <si>
    <t>Isojoki</t>
  </si>
  <si>
    <t>Isokyrö</t>
  </si>
  <si>
    <t>Imatra</t>
  </si>
  <si>
    <t>Janakkala</t>
  </si>
  <si>
    <t>Joensuu</t>
  </si>
  <si>
    <t>Jokioinen</t>
  </si>
  <si>
    <t>Joroinen</t>
  </si>
  <si>
    <t>Joutsa</t>
  </si>
  <si>
    <t>Juuka</t>
  </si>
  <si>
    <t>Juupajoki</t>
  </si>
  <si>
    <t>Juva</t>
  </si>
  <si>
    <t>Jyväskylä</t>
  </si>
  <si>
    <t>Jämijärvi</t>
  </si>
  <si>
    <t>Jämsä</t>
  </si>
  <si>
    <t>Järvenpää</t>
  </si>
  <si>
    <t>Kaarina</t>
  </si>
  <si>
    <t>Kaavi</t>
  </si>
  <si>
    <t>Kajaani</t>
  </si>
  <si>
    <t>Kalajoki</t>
  </si>
  <si>
    <t>Kangasala</t>
  </si>
  <si>
    <t>Kangasniemi</t>
  </si>
  <si>
    <t>Kankaanpää</t>
  </si>
  <si>
    <t>Kannonkoski</t>
  </si>
  <si>
    <t>Kannus</t>
  </si>
  <si>
    <t>Karijoki</t>
  </si>
  <si>
    <t>Karkkila</t>
  </si>
  <si>
    <t>Karstula</t>
  </si>
  <si>
    <t>Karvia</t>
  </si>
  <si>
    <t>Kaskinen</t>
  </si>
  <si>
    <t>Kauhajoki</t>
  </si>
  <si>
    <t>Kauhava</t>
  </si>
  <si>
    <t>Kauniainen</t>
  </si>
  <si>
    <t>Kaustinen</t>
  </si>
  <si>
    <t>Keitele</t>
  </si>
  <si>
    <t>Kemi</t>
  </si>
  <si>
    <t>Keminmaa</t>
  </si>
  <si>
    <t>Kempele</t>
  </si>
  <si>
    <t>Kerava</t>
  </si>
  <si>
    <t>Keuruu</t>
  </si>
  <si>
    <t>Kihniö</t>
  </si>
  <si>
    <t>Kinnula</t>
  </si>
  <si>
    <t>Kirkkonummi</t>
  </si>
  <si>
    <t>Kitee</t>
  </si>
  <si>
    <t>Kittilä</t>
  </si>
  <si>
    <t>Kiuruvesi</t>
  </si>
  <si>
    <t>Kivijärvi</t>
  </si>
  <si>
    <t>Kokemäki</t>
  </si>
  <si>
    <t>Kokkola</t>
  </si>
  <si>
    <t>Kolari</t>
  </si>
  <si>
    <t>Konnevesi</t>
  </si>
  <si>
    <t>Kontiolahti</t>
  </si>
  <si>
    <t>Korsnäs</t>
  </si>
  <si>
    <t>Koski Tl</t>
  </si>
  <si>
    <t>Kotka</t>
  </si>
  <si>
    <t>Kouvola</t>
  </si>
  <si>
    <t>Kristiinankaupunki</t>
  </si>
  <si>
    <t>Kruunupyy</t>
  </si>
  <si>
    <t>Kuhmo</t>
  </si>
  <si>
    <t>Kuhmoinen</t>
  </si>
  <si>
    <t>Kuopio</t>
  </si>
  <si>
    <t>Kuortane</t>
  </si>
  <si>
    <t>Kurikka</t>
  </si>
  <si>
    <t>Kustavi</t>
  </si>
  <si>
    <t>Kuusamo</t>
  </si>
  <si>
    <t>Outokumpu</t>
  </si>
  <si>
    <t>Kyyjärvi</t>
  </si>
  <si>
    <t>Kärkölä</t>
  </si>
  <si>
    <t>Kärsämäki</t>
  </si>
  <si>
    <t>Kemijärvi</t>
  </si>
  <si>
    <t>Kemiönsaari</t>
  </si>
  <si>
    <t>Lahti</t>
  </si>
  <si>
    <t>Laihia</t>
  </si>
  <si>
    <t>Laitila</t>
  </si>
  <si>
    <t>Lapinlahti</t>
  </si>
  <si>
    <t>Lappajärvi</t>
  </si>
  <si>
    <t>Lappeenranta</t>
  </si>
  <si>
    <t>Lapinjärvi</t>
  </si>
  <si>
    <t>Lapua</t>
  </si>
  <si>
    <t>Laukaa</t>
  </si>
  <si>
    <t>Lemi</t>
  </si>
  <si>
    <t>Lempäälä</t>
  </si>
  <si>
    <t>Leppävirta</t>
  </si>
  <si>
    <t>Lestijärvi</t>
  </si>
  <si>
    <t>Lieksa</t>
  </si>
  <si>
    <t>Lieto</t>
  </si>
  <si>
    <t>Liminka</t>
  </si>
  <si>
    <t>Liperi</t>
  </si>
  <si>
    <t>Loimaa</t>
  </si>
  <si>
    <t>Loppi</t>
  </si>
  <si>
    <t>Loviisa</t>
  </si>
  <si>
    <t>Luhanka</t>
  </si>
  <si>
    <t>Lumijoki</t>
  </si>
  <si>
    <t>Luoto</t>
  </si>
  <si>
    <t>Luumäki</t>
  </si>
  <si>
    <t>Lohja</t>
  </si>
  <si>
    <t>Parainen</t>
  </si>
  <si>
    <t>Maalahti</t>
  </si>
  <si>
    <t>Marttila</t>
  </si>
  <si>
    <t>Masku</t>
  </si>
  <si>
    <t>Merijärvi</t>
  </si>
  <si>
    <t>Merikarvia</t>
  </si>
  <si>
    <t>Miehikkälä</t>
  </si>
  <si>
    <t>Mikkeli</t>
  </si>
  <si>
    <t>Muhos</t>
  </si>
  <si>
    <t>Multia</t>
  </si>
  <si>
    <t>Muonio</t>
  </si>
  <si>
    <t>Mustasaari</t>
  </si>
  <si>
    <t>Muurame</t>
  </si>
  <si>
    <t>Mynämäki</t>
  </si>
  <si>
    <t>Myrskylä</t>
  </si>
  <si>
    <t>Mäntsälä</t>
  </si>
  <si>
    <t>Mäntyharju</t>
  </si>
  <si>
    <t>Mänttä-Vilppula</t>
  </si>
  <si>
    <t>Naantali</t>
  </si>
  <si>
    <t>Nakkila</t>
  </si>
  <si>
    <t>Nivala</t>
  </si>
  <si>
    <t>Nokia</t>
  </si>
  <si>
    <t>Nousiainen</t>
  </si>
  <si>
    <t>Nurmes</t>
  </si>
  <si>
    <t>Nurmijärvi</t>
  </si>
  <si>
    <t>Närpiö</t>
  </si>
  <si>
    <t>Orimattila</t>
  </si>
  <si>
    <t>Oripää</t>
  </si>
  <si>
    <t>Orivesi</t>
  </si>
  <si>
    <t>Oulainen</t>
  </si>
  <si>
    <t>Oulu</t>
  </si>
  <si>
    <t>Padasjoki</t>
  </si>
  <si>
    <t>Paimio</t>
  </si>
  <si>
    <t>Paltamo</t>
  </si>
  <si>
    <t>Parikkala</t>
  </si>
  <si>
    <t>Parkano</t>
  </si>
  <si>
    <t>Pelkosenniemi</t>
  </si>
  <si>
    <t>Perho</t>
  </si>
  <si>
    <t>Pertunmaa</t>
  </si>
  <si>
    <t>Petäjävesi</t>
  </si>
  <si>
    <t>Pieksämäki</t>
  </si>
  <si>
    <t>Pielavesi</t>
  </si>
  <si>
    <t>Pietarsaari</t>
  </si>
  <si>
    <t>Pedersören kunta</t>
  </si>
  <si>
    <t>Pihtipudas</t>
  </si>
  <si>
    <t>Pirkkala</t>
  </si>
  <si>
    <t>Polvijärvi</t>
  </si>
  <si>
    <t>Pomarkku</t>
  </si>
  <si>
    <t>Pori</t>
  </si>
  <si>
    <t>Pornainen</t>
  </si>
  <si>
    <t>Posio</t>
  </si>
  <si>
    <t>Pudasjärvi</t>
  </si>
  <si>
    <t>Pukkila</t>
  </si>
  <si>
    <t>Punkalaidun</t>
  </si>
  <si>
    <t>Puolanka</t>
  </si>
  <si>
    <t>Puumala</t>
  </si>
  <si>
    <t>Pyhtää</t>
  </si>
  <si>
    <t>Pyhäjoki</t>
  </si>
  <si>
    <t>Pyhäjärvi</t>
  </si>
  <si>
    <t>Pyhäntä</t>
  </si>
  <si>
    <t>Pyhäranta</t>
  </si>
  <si>
    <t>Pälkäne</t>
  </si>
  <si>
    <t>Pöytyä</t>
  </si>
  <si>
    <t>Porvoo</t>
  </si>
  <si>
    <t>Raahe</t>
  </si>
  <si>
    <t>Raisio</t>
  </si>
  <si>
    <t>Rantasalmi</t>
  </si>
  <si>
    <t>Ranua</t>
  </si>
  <si>
    <t>Rauma</t>
  </si>
  <si>
    <t>Rautalampi</t>
  </si>
  <si>
    <t>Rautavaara</t>
  </si>
  <si>
    <t>Rautjärvi</t>
  </si>
  <si>
    <t>Reisjärvi</t>
  </si>
  <si>
    <t>Riihimäki</t>
  </si>
  <si>
    <t>Ristijärvi</t>
  </si>
  <si>
    <t>Rovaniemi</t>
  </si>
  <si>
    <t>Ruokolahti</t>
  </si>
  <si>
    <t>Ruovesi</t>
  </si>
  <si>
    <t>Rusko</t>
  </si>
  <si>
    <t>Rääkkylä</t>
  </si>
  <si>
    <t>Raasepori</t>
  </si>
  <si>
    <t>Saarijärvi</t>
  </si>
  <si>
    <t>Salla</t>
  </si>
  <si>
    <t>Salo</t>
  </si>
  <si>
    <t>Sauvo</t>
  </si>
  <si>
    <t>Savitaipale</t>
  </si>
  <si>
    <t>Savonlinna</t>
  </si>
  <si>
    <t>Savukoski</t>
  </si>
  <si>
    <t>Seinäjoki</t>
  </si>
  <si>
    <t>Sievi</t>
  </si>
  <si>
    <t>Siikainen</t>
  </si>
  <si>
    <t>Siikajoki</t>
  </si>
  <si>
    <t>Siilinjärvi</t>
  </si>
  <si>
    <t>Simo</t>
  </si>
  <si>
    <t>Sipoo</t>
  </si>
  <si>
    <t>Siuntio</t>
  </si>
  <si>
    <t>Sodankylä</t>
  </si>
  <si>
    <t>Soini</t>
  </si>
  <si>
    <t>Somero</t>
  </si>
  <si>
    <t>Sonkajärvi</t>
  </si>
  <si>
    <t>Sotkamo</t>
  </si>
  <si>
    <t>Sulkava</t>
  </si>
  <si>
    <t>Suomussalmi</t>
  </si>
  <si>
    <t>Suonenjoki</t>
  </si>
  <si>
    <t>Sysmä</t>
  </si>
  <si>
    <t>Säkylä</t>
  </si>
  <si>
    <t>Vaala</t>
  </si>
  <si>
    <t>Sastamala</t>
  </si>
  <si>
    <t>Siikalatva</t>
  </si>
  <si>
    <t>Taipalsaari</t>
  </si>
  <si>
    <t>Taivalkoski</t>
  </si>
  <si>
    <t>Taivassalo</t>
  </si>
  <si>
    <t>Tammela</t>
  </si>
  <si>
    <t>Tampere</t>
  </si>
  <si>
    <t>Tervo</t>
  </si>
  <si>
    <t>Tervola</t>
  </si>
  <si>
    <t>Teuva</t>
  </si>
  <si>
    <t>Tohmajärvi</t>
  </si>
  <si>
    <t>Toholampi</t>
  </si>
  <si>
    <t>Toivakka</t>
  </si>
  <si>
    <t>Tornio</t>
  </si>
  <si>
    <t>Turku</t>
  </si>
  <si>
    <t>Pello</t>
  </si>
  <si>
    <t>Tuusniemi</t>
  </si>
  <si>
    <t>Tuusula</t>
  </si>
  <si>
    <t>Tyrnävä</t>
  </si>
  <si>
    <t>Ulvila</t>
  </si>
  <si>
    <t>Urjala</t>
  </si>
  <si>
    <t>Utajärvi</t>
  </si>
  <si>
    <t>Utsjoki</t>
  </si>
  <si>
    <t>Uurainen</t>
  </si>
  <si>
    <t>Uusikaarlepyy</t>
  </si>
  <si>
    <t>Uusikaupunki</t>
  </si>
  <si>
    <t>Vaasa</t>
  </si>
  <si>
    <t>Valkeakoski</t>
  </si>
  <si>
    <t>Varkaus</t>
  </si>
  <si>
    <t>Vehmaa</t>
  </si>
  <si>
    <t>Vesanto</t>
  </si>
  <si>
    <t>Vesilahti</t>
  </si>
  <si>
    <t>Veteli</t>
  </si>
  <si>
    <t>Vieremä</t>
  </si>
  <si>
    <t>Vihti</t>
  </si>
  <si>
    <t>Viitasaari</t>
  </si>
  <si>
    <t>Vimpeli</t>
  </si>
  <si>
    <t>Virolahti</t>
  </si>
  <si>
    <t>Virrat</t>
  </si>
  <si>
    <t>Vöyri</t>
  </si>
  <si>
    <t>Ylitornio</t>
  </si>
  <si>
    <t>Ylivieska</t>
  </si>
  <si>
    <t>Ylöjärvi</t>
  </si>
  <si>
    <t>Ypäjä</t>
  </si>
  <si>
    <t>Ähtäri</t>
  </si>
  <si>
    <t>Äänekoski</t>
  </si>
  <si>
    <t>Kuntatunnus</t>
  </si>
  <si>
    <t>Kunta</t>
  </si>
  <si>
    <t>Päijät-Häme</t>
  </si>
  <si>
    <t>Länsi-Pohja</t>
  </si>
  <si>
    <t>Selitys oikaisuille</t>
  </si>
  <si>
    <t>Pela-nettokustannus TP2022</t>
  </si>
  <si>
    <t>Pela-nettokustannus TP2021</t>
  </si>
  <si>
    <t>Pirkanmaa</t>
  </si>
  <si>
    <t>Etelä-Pohjanmaa</t>
  </si>
  <si>
    <t>HUS</t>
  </si>
  <si>
    <t>Varsinais-Suomi</t>
  </si>
  <si>
    <t>Kanta-Häme</t>
  </si>
  <si>
    <t>Keski-Suomi</t>
  </si>
  <si>
    <t>Kainuu</t>
  </si>
  <si>
    <t>Itä-Savo</t>
  </si>
  <si>
    <t>Lappi</t>
  </si>
  <si>
    <t>Pohjois-Pohjanmaa</t>
  </si>
  <si>
    <t>Pohjois-Savo</t>
  </si>
  <si>
    <t>Satakunta</t>
  </si>
  <si>
    <t>Sote-nettokustannus TP2022</t>
  </si>
  <si>
    <t>Sote-nettokustannus TP 2022 (hyte eliminoitu)</t>
  </si>
  <si>
    <t>Etelä-Karjala (Eksote)</t>
  </si>
  <si>
    <t>Etelä-Savo (Essote)</t>
  </si>
  <si>
    <t>Keski-Pohjanmaa (Soite)</t>
  </si>
  <si>
    <t>Kymenlaakso (Kymsote)</t>
  </si>
  <si>
    <t>Sote-nettokustannus TP2021 (hyte eliminoitu)</t>
  </si>
  <si>
    <t>Oikaisu: lisäys/vähennys(-) 2022 sote-nettokustannukseen</t>
  </si>
  <si>
    <t>Oikaisu: lisäys/vähennys(-) 2021 sote-nettokustannukseen</t>
  </si>
  <si>
    <t>Sote-nettokustannus TP2021 (oikaisut huomioitu)</t>
  </si>
  <si>
    <t>Sote-nettokustannus TP2022 (oikaisut huomioitu)</t>
  </si>
  <si>
    <t>Hyte TP2022 (erilliskysely 3.3.2023)</t>
  </si>
  <si>
    <t>Pohjois-Karjala (Siun sote)</t>
  </si>
  <si>
    <t>Manner-Suomi yht.</t>
  </si>
  <si>
    <t>Sairaanhoitopiiri</t>
  </si>
  <si>
    <t xml:space="preserve">EPSHP on palauttanut jäsenkunnille takautuvia sekä vuosina 2021 ja 2022 kertyneitä ylijäämiä kahdessa erässä. Merkittävyyden kynnys ei ylity hyvinvointialueen eikä kaikkien jäsenkuntien näkökulmasta. Oikaisu on tehty niiden kuntien vuosien 2021 ja 2022 kustannuksiin, jotka ovat kirjanneet ylijäämän palautuksen kokonaisuudessaan vuodelle 2022 (merkittävyyden kynnys ylittyy). </t>
  </si>
  <si>
    <t xml:space="preserve">Seinäjoen kaupungin kirjaama luovutusvoitto on pienentänyt vuoden 2022 sosiaali- ja terveydenhuollon kustannuksia. Lisätään vuoden 2022 kustannuksia luovutusvoiton verran. EPSHP on palauttanut jäsenkunnille takautuvia sekä vuosina 2021 ja 2022 kertyneitä ylijäämiä kahdessa erässä. Merkittävyyden kynnys ei ylity hyvinvointialueen eikä kaikkien jäsenkuntien näkökulmasta. Oikaisu on tehty niiden kuntien vuosien 2021 ja 2022 kustannuksiin, jotka ovat kirjanneet ylijäämän palautuksen kokonaisuudessaan vuodelle 2022 (merkittävyyden kynnys ylittyy). </t>
  </si>
  <si>
    <t xml:space="preserve">Kuntayhtymän vuoden 2022 tilinpäätökseen on kirjattu pakollinen varaus (20 milj. euroa) vuoden 2022 palkkaharmonisaation kustannuksia varten sekä vastaava saaminen jäsenkunnilta pakollisesta varauksesta syntyneen alijäämän kattamiseksi. Jäsenkunnat eivät ole kirjanneet saamista vastaavaa velkaa eivätkä kulua tilinpäätökseen 2022. Kuntien velvollisuudesta kuntayhtymän taseeseen kertyneen alijäämän kattamiseen säädetään voimaanpanolaissa. Kuntien vuoden 2022 kustannuksiin on lisätty kuntayhtymän ilmoitukseen perustuen osuudet vuoden 2022 alijäämästä, yht. 19 971 668 euroa (huom. vähennetty ky:n vuoden 2022 ylijäämä 28 333 euroa). Kuntien vuoden 2021 kustannuksiin on lisätty osuudet vuoden 2021 alijäämästä, yht. 198 821 euroa (huom. lisätty poistoeron vähennys 169 983,75 euroa). </t>
  </si>
  <si>
    <t xml:space="preserve">Lahden kaupungin kirjaama luovutusvoitto on pienentänyt vuoden 2022 sosiaali- ja terveydenhuollon kustannuksia. Lisätään vuoden 2022 kustannuksia luovutusvoiton verran. Kuntayhtymän vuoden 2022 tilinpäätökseen on kirjattu pakollinen varaus (20 milj. euroa) vuoden 2022 palkkaharmonisaation kustannuksia varten sekä vastaava saaminen jäsenkunnilta pakollisesta varauksesta syntyneen alijäämän kattamiseksi. Jäsenkunnat eivät ole kirjanneet saamista vastaavaa velkaa eivätkä kulua tilinpäätökseen 2022. Kuntien velvollisuudesta kuntayhtymän taseeseen kertyneen alijäämän kattamiseen säädetään voimaanpanolaissa. Kuntien vuoden 2022 kustannuksiin on lisätty kuntayhtymän ilmoitukseen perustuen osuudet vuoden 2022 alijäämästä, yht. 19 971 668 euroa (huom. vähennetty ky:n vuoden 2022 ylijäämä 28 333 euroa). Kuntien vuoden 2021 kustannuksiin on lisätty osuudet vuoden 2021 alijäämästä, yht. 198 821 euroa (huom. lisätty poistoeron vähennys 169 983,75 euroa). </t>
  </si>
  <si>
    <t xml:space="preserve">KSSHP on laskuttanut jäsenkunnilta aiempina vuosien sekä vuosien 2021 ja 2022 aikana kertyneitä alijäämiä. Merkittävyyden kynnys ei ylity hyvinvointialueen eikä kaikkien jäsenkuntien näkökulmasta. Oikaisu on tehty niiden kuntien vuosien 2021 ja 2022 kustannuksiin, joiden vuodelle 2022 tai 2021 kirjaamalla aiempien vuosien tai vuoden 2021 alijäämällä on olennaisesti vääristävä vaikutus kustannuksiin. </t>
  </si>
  <si>
    <t xml:space="preserve">HUS on kattanut vuoden 2021 ylijäämällä aiempien vuosien alijäämää. Summa ei ylitä merkittävyyden kynnystä hyvinvointialueen eikä jäsenkuntien näkökulmasta. Esitetyt arvonalentuminen ja luovutusvoitto eivät ylitä merkittävyyden kynnystä. Oikaistavia kustannuksia ei ole. </t>
  </si>
  <si>
    <t>Ei oikaistavia eriä.</t>
  </si>
  <si>
    <t xml:space="preserve">Takautuvan ylijäämän palautus on jäsenkunnissa kirjattu rahoitustuottoihin, joten oikaistavia kustannuksia ei ole. </t>
  </si>
  <si>
    <t xml:space="preserve">Kymsote on laskuttanut vuonna 2022 aiempien vuosien ja vuoden 2022 alijäämää. Jäsenkunnat ovat kirjanneet pakolliset varaukset aiempien vuosien alijäämää vastaavasti, joten oikaistavia kustannuksia ei ole. </t>
  </si>
  <si>
    <t>LSHP on palauttanut vuonna 2021 kyseisen ja aiempien vuosien ylijäämää. Takautuvan ylijäämän palautus on jäsenkunnissa kirjattu rahoitustuottoihin, joten oikaistavia kustannuksia ei ole.</t>
  </si>
  <si>
    <t>Kunnan kirjaama sosiaali- terveystoimen kiinteistön luovutustappio on kasvattanut vuoden 2022 sosiaali- ja terveystoimen kustannuksia. Vähennetään vuoden 2022 kustannuksia luovutustappion verran. Samana vuonna kirjatut luovutusvoitot eivät ylitä merkittävyyden kynnystä, eikä luovutusvoittoja- ja tappioita nettouteta. LSHP on palauttanut vuonna 2021 kyseisen ja aiempien vuosien ylijäämää. Takautuvan ylijäämän palautus on jäsenkunnissa kirjattu rahoitustuottoihin, joten oikaistavia kustannuksia ei ole.</t>
  </si>
  <si>
    <t xml:space="preserve">Länsi-Pohja on laskuttanut aiempien vuosien sekä vuoden 2022 alijäämää. Jäsenkunnat ovat kirjanneet alijäämän kattamisen eri tavoin. Tilinpäätöserät eivät ylitä merkittävyyden kynnystä hyvinvointialueen tasolla, joten oikaisu tehdään vain yksittäiselle kunnalle. </t>
  </si>
  <si>
    <t xml:space="preserve">Länsi-Pohja on laskuttanut jäsenkunnilta aiempien vuosien ja vuoden 2022 aikana kertynyttä alijäämää. Kunta on kirjannut aiempien vuosien takautuvaa alijäämää vuoden 2022 kuluksi. Kunta on kirjannut vuodelle 2021 somaattiseen erikoissairaanhoitoon arvonalentumisen, mikä on lisännyt vuoden 2021 sosiaali- ja terveystoimen kuluja. Kunta on oikaissut arvonalentumiskirjauksen vuodelle 2022, mikä on vähentänyt vuoden 2022 sosiaali- ja terveystoimen kuluja. Oikaistaan kirjaukset laskelmassa oikeille vuosille (2021 ja 2022) ja oikaistaan vuodelle 2022 kuluksi kirjatusta alijäämän kattamisesta takautuvien vuosien osuus. </t>
  </si>
  <si>
    <t xml:space="preserve">PSHP on kattanut aiempien vuosien alijäämää vuoden 2021 ylijäämällä, joka on kuitenkin aiheutunut osingoista ja koronatuista. Oikaistavia kustannuksia ei ole. </t>
  </si>
  <si>
    <t xml:space="preserve">PSSHP on kattanut vuoden 2022 alijäämää sekä jäsenkuntalaskutuksella että vuoden 2021 ylijäämällä. Lisäksi laskelmavuosille on kirjattu yhtiöjärjestelyistä syntynyt luovutusvoitto sekä Islabin ylijäämän tuloutus. Erät eivät ylitä merkittävyyden kynnystä alueella eivätkä yksittäisissä jäsenkunnissa, joten oikaistavaa ei ole. </t>
  </si>
  <si>
    <t>PSSHP on kattanut vuoden 2022 alijäämää sekä jäsenkuntalaskutuksella että vuoden 2021 ylijäämällä. Lisäksi laskelmavuosille on kirjattu yhtiöjärjestelyistä syntynyt luovutusvoitto sekä Islabin ylijäämän tuloutus. Erät eivät ylitä merkittävyyden kynnystä alueella eivätkä yksittäisissä jäsenkunnissa, joten oikaistavaa ei ole.  Korjattu sote-nettokustannus TP2021 oikaisuvaatimuksen perusteella.</t>
  </si>
  <si>
    <t xml:space="preserve">Ei oikaistavia eriä. </t>
  </si>
  <si>
    <t xml:space="preserve">VSHP on kirjannut arvonalentumisen, jota ei ole viety jäsenkuntalaskutukseen, sillä kuntayhtymällä on ollut takautuvaa ylijäämää. Oikaistavia kustannuksia ei ole. </t>
  </si>
  <si>
    <t>Pääosa takautuvan palkkaharmonisoinnin kustannuksista kohdistui vuodelle 2020. Vuosille 2021 ja 2022 kohdistunut vielä takautuvan palkkaharmonisoinnin kustannuksia. Oikaistu vuosien 2021 ja 2022 takautuvat palkkaharmonisaatiokustannukset kuntien kustannustiedoista ilmoitusten perusteella. Eksote on laskuttanut aiempina vuosina kertynyttä alijäämää jäsenkunnilta vuosina 2021 ja 2022. Jäsenkunnat ovat kirjanneet pakolliset varaukset alijäämän kattamisesta aiemmille vuosille, jolloin oikaistavia kustannuksia ei ole tältä osin.</t>
  </si>
  <si>
    <t>Etelä-Savon sosiaali- ja terveyspalvelujen kuntayhtymän alueella toteutettujen palkkaharmonisaatioiden takautuvat kustannukset huomioitu tilinpäätösvuosilta 2021 ja 2022. Oikaistu kuntien kustannuksia vuosilta 2021 ja 2022 ilmoitusten perusteella. ESSHP on laskuttanut vuonna 2022 aiempien vuosien alijäämää. Merkittävyyden kynnys ei ylity alueen eikä yksittäisten kuntien näkökulmasta, jolloin oikaistavia kustannuksia ei ole tältä osin.</t>
  </si>
  <si>
    <t>Kunnilta hyvinvointialueille siirtyvät sosiaali- ja terveyspalveluiden sekä pelastustoimen nettokustannukset</t>
  </si>
  <si>
    <t>VM/KAO 10.10.2023</t>
  </si>
  <si>
    <t>PPSHP on kattanut vuoden 2022 suoriteperusteista alijäämää aiempien vuosien ja vuoden 2021 aikana kertyneellä ylijäämällä (investointivaraus). Merkittävyyden kynnys ylittyy hyvinvointialueen ja lähes jokaisen jäsenkunnan kohdalla, joten oikaisu tehdään kaikkien jäsenkuntien vuoden 2021 ja 2022 kustannuksiin. Jäsenkuntien vuoden 2022 kustannuksiin on lisätty kuntayhtymän ilmoitukseen perustuen osuudet (palveluiden käytön suhteessa) kuntayhtymän vuoden 2022 alijäämästä, yht. 29 235 511 euroa (huom. lisätty investointivarauksen ja kertyneen poistoeron purku yht. 11 009 144,79 euroa ja tilikauden poistoeron vähennys yht. 784 925,52 euroa). Jäsenkuntien vuoden 2021 kustannuksista on vähennetty osuudet kuntayhtymän vuoden 2021 ylijäämästä, yht. 2 615 623 euroa (huom. lisätty tilikauden poistoeron vähennys 1 373 277 euroa).</t>
  </si>
  <si>
    <t>Sote-nettokustannus TP2021</t>
  </si>
  <si>
    <t>Hyte TP2021 (erilliskysely 3.3.2023)</t>
  </si>
  <si>
    <t xml:space="preserve">Kuntien vuoden 2022 sote-nettokustannuksista oikaistavat erät on esitetty sarakkeessa F. Kuntien vuoden 2021 sote-nettokustannuksista oikaistavat erät on esitetty sarakkeessa L. Oikaisujen selitykset on esitetty sarakkeessa O. </t>
  </si>
  <si>
    <t>Laskelmassa on otettu huomioon kustannuksia vääristävien tietojen oikaisu. Kesäkuussa 2023 voimaan tulleiden valtioneuvoston asetusten (https://www.finlex.fi/fi/laki/alkup/2023/20230885) nojalla kuntien vuoden 2021 ja 2022 tietoja on korjattu tilanteissa, joissa kuntien kustannuksiin liittyvä kertaluontoinen tai takautuva erä vääristää merkittävästi sote-uudistuksen rahoituksen siirtolaskelmaa ja tätä kautta kuntien valtionosuutta tai hyvinvointialueiden rahoitusta.</t>
  </si>
  <si>
    <t>Siirtolaskelma kunnilta hyvinvointialueille siirtyvistä sosiaali- ja terveyspalveluiden sekä pelastustoimen nettokustannuksista</t>
  </si>
  <si>
    <t>Tässä työkirjassa on esitetty siirtolaskelma kunnilta hyvinvointialueille siirtyvistä sosiaali- ja terveyspalveluiden sekä pelastustoimen nettokustannuksista. Sosiaali- ja terveyspalveluiden sekä pelastustoimen nettokustannukset on määritelty kuntien Valtiokonttorille raportoimien vuoden 2021 ja 2022 palveluluokkakohtaisten tilinpäätöstietojen perusteella. Tässä työkirjassa esitetty laskelma korvaa 31.8.2023 julkaistun siirtolaskelmaluonnoksen.</t>
  </si>
  <si>
    <t xml:space="preserve">Siirtolaskelmaan on korjattu kuntien Valtiokonttorille raportoimiin vuoden 2021 ja 2022 kustannustietoihin sisältyviä virheitä, joista kunta on toimittanut selvityksen ja tarkan euromäärän 30.9.2023 mennessä. Laskelmassa on myös päivitetty vuoden 2021 hyvinvoinnin ja terveyden edistämisen kuntiin jäävä kustannus kevään 2023 erilliskyselyn mukaisilla tiedoilla. </t>
  </si>
  <si>
    <t xml:space="preserve">Jos sarakkeiden F ja L rivi on tyhjä, kyseisen rivin kunnalle ei kohdistu oikaisua. Kuntien pelastustoimen nettokustannuksiin ei kohdistu oikaistavia eriä. </t>
  </si>
  <si>
    <t>Kunnilta hyvinvointialueille siirtyvät soten ja pelan nettokustannukset (sarakkeet C, H, I, N) on määritelty kuntien Valtiokonttorille raportoimien vuoden 2021 ja 2022 palveluluokkakohtaisten tilinpäätöstietojen perusteella.</t>
  </si>
  <si>
    <t>Kuntiin jäävän hyte-toiminnan kustannukset on eliminoitu vuoden 2021 ja 2022 sote-nettokustannuksista vuonna 2023 toteutetun erilliskyselyn vastausten perusteella (sarakkeet D, J).</t>
  </si>
  <si>
    <t xml:space="preserve">Kunnat ja hyvinvointialueet ovat voineet esittää huomioita oikaistavista eristä 30.9.2023 mennessä. Laskelmassa esitettyjä oikaisuja on tarkennettu Varsinais-Suomen kuntien, Kainuun kuntien, Pohjois-Karjalan kuntien, Pyhärannan, Toivakan ja Kärsämäen osalta suhteessa 31.8.2023 julkaistuun siirtolaskelmaluonnokseen. </t>
  </si>
  <si>
    <t xml:space="preserve">Kuntayhtymän vuoden 2022 tilinpäätökseen on kirjattu pakollinen varaus (24,1 milj. euroa) vuosien 2021 ja 2022 palkkaharmonisaation kustannuksia varten sekä vastaava saaminen jäsenkunnilta pakollisesta varauksesta syntyneen alijäämän kattamiseksi. Lisäksi kuntayhtymän normaalitoiminnan katettavaa alijäämä oli 39,6 milj. euroa vuodelta 2022, 15,4 milj. euroa vuodelta 2021 ja 12,2 milj. euroa aiemmilta vuosilta. Kaikki jäsenkunnat eivät ole kaikilta osin kirjanneet saamista vastaavaa velkaa eivätkä kulua tilinpäätökseen 2021 tai 2022. Kuntien velvollisuudesta kuntayhtymän taseeseen kertyneen alijäämän kattamiseen säädetään voimaanpanolaissa. 
Merkittävyyden kynnys ylittyy hyvinvointialueen ja jokaisen jäsenkunnan kohdalla, joten oikaisu tehdään kaikkien jäsenkuntien vuoden 2021 ja 2022 kustannuksiin. Kuntien vuoden 2022 kustannuksiin on oikaistu kuntayhtymän ilmoitukseen perustuen osuudet vuoden 2022 alijäämästä sekä palkkaharmonisaatiosta siltä osin kun niitä ei ole kirjattu kuluksi vuodelle 2022 (kustannusten lisäys yht. 1 651 917 €). Kuntien vuoden 2021 kustannuksiin on oikaistu osuudet vuoden 2021 alijäämästä sekä palkkaharmonisaatiosta siltä osin kuin niitä ei ole kirjattu kuluksi vuodelle 2021 (kustannusten lisäys yht. 13 341 173 €).
</t>
  </si>
  <si>
    <t xml:space="preserve">Jäsenkuntien vuoden 2021 kustannuksista on vähennetty takautuvat palkkaharmonisaatiokustannukset (2 000 000 €). Vuoden 2021 kustannuksiin on lisätty vuodelta 2022 vähennetty vuoden 2021 palkkaharmonisaatiokustannus (978 000 €) sekä kuntayhtymän 25.9.2023 vahvistaman tilinpäätöksen mukaan tarkentunut vuoden 2021 palkkaharmonisaatiokustannus (720 787 €). Jäsenkuntien vuoden 2022 kustannuksista on vähennetty takautuvat palkkaharmonisaatiokustannukset (yht. 4 952 000 €). Vuoden 2022 kustannuksiin on lisätty kuntayhtymän 25.9.2023 vahvistaman tilinpäätöksen mukaan tarkentunut vuoden 2022 palkkaharmonisaatiokustannus (701 048 €). 
Lisäksi kuntayhtymän kirjaama luovutusvoitto (4 986 967 euroa) on pienentänyt jäsenkuntalaskutusta vuonna 2022. Jäsenkuntien vuoden 2022 kustannuksiin on kuntayhtymän ilmoitukseen perustuen lisätty luovutusvoittoa vastaavat osuudet.
Oikaisut perustuvat kuntayhtymältä saatuun ilmoitukseen. 
</t>
  </si>
  <si>
    <t xml:space="preserve">VSSHP on kattanut vuoden 2022 suoriteperusteista alijäämää aiempien vuosien ja vuoden 2021 aikana kertyneellä ylijäämällä. Jäsenkuntien vuoden 2022 kustannuksiin on lisätty osuudet (peruspääomaosuuksien suhteessa) kuntayhtymän vuoden suoriteperusteisesta alijäämästä (12 136 351 euroa) siltä osin, kun sitä ei ole kirjattu kuluksi (katettu aiemmin kertyneellä ylijäämällä) vuodelle 2022 ja vääristymä ylittää merkittävyyden kynnyksen kunnan kohdalla. Lisätty kustannus on laskettu erotuksena kunnan vuodelle 2022 kirjaamasta kulusta (kirjaus shp:n ennakkoilmoituksen tai toteuman mukaan) ja suoriteperusteisesta alijäämästä. Jäsenkuntien vuoden 2021 kustannuksista on vähennetty osuudet (peruspääomaosuuksien suhteessa) kuntayhtymän vuoden 2021 suoriteperusteisesta ylijää-mästä (14 436 874 euroa). Merkittävyyden kynnys ei ylity hyvinvointialueen eikä kaikkien jäsenkuntien kohdalla. Oikaisu on tehty niille kunnille, joilla vääristymä ylittää merkittävyyden kynnyksen. </t>
  </si>
  <si>
    <t xml:space="preserve">VSSHP on kattanut vuoden 2022 suoriteperusteista alijäämää aiempien vuosien ja vuoden 2021 aikana kertyneellä ylijäämällä. Jäsenkuntien vuoden 2022 kustannuksiin on lisätty osuudet (peruspääomaosuuksien suhteessa) kuntayhtymän vuoden suoriteperusteisesta alijäämästä (12 136 351 euroa) siltä osin, kun sitä ei ole kirjattu kuluksi (katettu aiemmin kertyneellä ylijäämällä) vuodelle 2022 ja vääristymä ylittää merkittävyyden kynnyksen kunnan kohdalla. Lisätty kustannus on laskettu erotuksena kunnan vuodelle 2022 kirjaamasta kulusta (kirjaus shp:n ennakkoilmoituksen tai toteuman mukaan) ja suoriteperusteisesta alijäämästä. Jäsenkuntien vuoden 2021 kustannuksista on vähennetty osuudet (peruspääomaosuuksien suhteessa) kuntayhtymän vuoden 2021 suoriteperusteisesta ylijää-mästä (14 436 874 euroa). Merkittävyyden kynnys ei ylity hyvinvointialueen eikä kaikkien jäsenkuntien kohdalla. Oikaisu on tehty niille kunnille, joilla vääristymä ylittää merkittävyyden kynnyksen. Pyhärannan kirjaama kertaluonteinen poisto on kasvattanut vuoden 2022 sosiaali- ja terveydenhuollon kustannuksia. Vähennetään vuoden 2022 kustannuksia kertapoiston verran. </t>
  </si>
  <si>
    <r>
      <rPr>
        <sz val="11"/>
        <color theme="1"/>
        <rFont val="Arial"/>
        <family val="2"/>
        <scheme val="minor"/>
      </rPr>
      <t xml:space="preserve">Korjattu vuoden 2021 ja 2022 sote-nettokustannusta kunnan toimittaman selvityksen perusteella. EPSHP on palauttanut jäsenkunnille takautuvia sekä vuosina 2021 ja 2022 kertyneitä ylijäämiä kahdessa erässä. Merkittävyyden kynnys ei ylity hyvinvointialueen eikä kaikkien jäsenkuntien näkökulmasta. Oikaisu on tehty niiden kuntien vuosien 2021 ja 2022 kustannuksiin, jotka ovat kirjanneet ylijäämän palautuksen kokonaisuudessaan vuodelle 2022 (merkittävyyden kynnys ylittyy). </t>
    </r>
  </si>
  <si>
    <r>
      <rPr>
        <sz val="11"/>
        <color theme="1"/>
        <rFont val="Arial"/>
        <family val="2"/>
        <scheme val="minor"/>
      </rPr>
      <t xml:space="preserve">Korjattu vuoden 2021 sote-nettokustannusta kunnan toimittaman selvityksen perusteella. HUS on kattanut vuoden 2021 ylijäämällä aiempien vuosien alijäämää. Summa ei ylitä merkittävyyden kynnystä hyvinvointialueen eikä jäsenkuntien näkökulmasta. Esitetyt arvonalentuminen ja luovutusvoitto eivät ylitä merkittävyyden kynnystä. Oikaistavia kustannuksia ei ole. </t>
    </r>
  </si>
  <si>
    <r>
      <rPr>
        <sz val="11"/>
        <color theme="1"/>
        <rFont val="Arial"/>
        <family val="2"/>
        <scheme val="minor"/>
      </rPr>
      <t xml:space="preserve">Korjattu vuoden 2022 sote-nettokustannusta kunnan toimittaman selvityksen perusteella. KSSHP on laskuttanut jäsenkunnilta aiempina vuosien sekä vuosien 2021 ja 2022 aikana kertyneitä alijäämiä. Merkittävyyden kynnys ei ylity hyvinvointialueen eikä kaikkien jäsenkuntien näkökulmasta. Oikaisu on tehty niiden kuntien vuosien 2021 ja 2022 kustannuksiin, joiden vuodelle 2022 tai 2021 kirjaamalla aiempien vuosien tai vuoden 2021 alijäämällä on olennaisesti vääristävä vaikutus kustannuksiin. </t>
    </r>
  </si>
  <si>
    <r>
      <rPr>
        <sz val="11"/>
        <color theme="1"/>
        <rFont val="Arial"/>
        <family val="2"/>
        <scheme val="minor"/>
      </rPr>
      <t xml:space="preserve">Korjattu vuoden 2021 sote- ja pela-nettokustannusta ilmoituksen perusteella. PSSHP on kattanut vuoden 2022 alijäämää sekä jäsenkuntalaskutuksella että vuoden 2021 ylijäämällä. Lisäksi laskelmavuosille on kirjattu yhtiöjärjestelyistä syntynyt luovutusvoitto sekä Islabin ylijäämän tuloutus. Erät eivät ylitä merkittävyyden kynnystä alueella eivätkä yksittäisissä jäsenkunnissa, joten oikaistavaa ei ole. </t>
    </r>
  </si>
  <si>
    <r>
      <rPr>
        <sz val="11"/>
        <color theme="1"/>
        <rFont val="Arial"/>
        <family val="2"/>
        <scheme val="minor"/>
      </rPr>
      <t xml:space="preserve">Korjattu vuoden 2022 hyte-kustannusta kunnan toimittaman selvityksen perusteella. Kymsote on laskuttanut vuonna 2022 aiempien vuosien ja vuoden 2022 alijäämää. Jäsenkunnat ovat kirjanneet pakolliset varaukset aiempien vuosien alijäämää vastaavasti, joten oikaistavia kustannuksia ei ole. </t>
    </r>
  </si>
  <si>
    <r>
      <rPr>
        <sz val="11"/>
        <color theme="1"/>
        <rFont val="Arial"/>
        <family val="2"/>
        <scheme val="minor"/>
      </rPr>
      <t>Korjattu vuoden 2022 sote-nettokustanusta kunnan toimittaman selvityksen perusteella. PPSHP on kattanut vuoden 2022 suoriteperusteista alijäämää aiempien vuosien ja vuoden 2021 aikana kertyneellä ylijäämällä (investointivaraus). Merkittävyyden kynnys ylittyy hyvinvointialueen ja lähes jokaisen jäsenkunnan kohdalla, joten oikaisu tehdään kaikkien jäsenkuntien vuoden 2021 ja 2022 kustannuksiin. Jäsenkuntien vuoden 2022 kustannuksiin on lisätty kuntayhtymän ilmoitukseen perustuen osuudet (palveluiden käytön suhteessa) kuntayhtymän vuoden 2022 alijäämästä, yht. 29 235 511 euroa (huom. lisätty investointivarauksen ja kertyneen poistoeron purku yht. 11 009 144,79 euroa ja tilikauden poistoeron vähennys yht. 784 925,52 euroa). Jäsenkuntien vuoden 2021 kustannuksista on vähennetty osuudet kuntayhtymän vuoden 2021 ylijäämästä, yht. 2 615 623 euroa (huom. lisätty tilikauden poistoeron vähennys 1 373 277 euroa).</t>
    </r>
  </si>
  <si>
    <r>
      <rPr>
        <sz val="11"/>
        <color theme="1"/>
        <rFont val="Arial"/>
        <family val="2"/>
        <scheme val="minor"/>
      </rPr>
      <t>Korjattu vuoden 2021 sote-nettokustannusta kunnan toimittaman selvityksen perusteella. LSHP on palauttanut vuonna 2021 kyseisen ja aiempien vuosien ylijäämää. Takautuvan ylijäämän palautus on jäsenkunnissa kirjattu rahoitustuottoihin, joten oikaistavia kustannuksia ei ole.</t>
    </r>
  </si>
  <si>
    <r>
      <rPr>
        <sz val="11"/>
        <color theme="1"/>
        <rFont val="Arial"/>
        <family val="2"/>
        <scheme val="minor"/>
      </rPr>
      <t xml:space="preserve">Korjattu vuoden 2021 sote-nettokustannusta kunnan toimittaman selvityksen perusteella. EPSHP on palauttanut jäsenkunnille takautuvia sekä vuosina 2021 ja 2022 kertyneitä ylijäämiä kahdessa erässä. Merkittävyyden kynnys ei ylity hyvinvointialueen eikä kaikkien jäsenkuntien näkökulmasta. Oikaisu on tehty niiden kuntien vuosien 2021 ja 2022 kustannuksiin, jotka ovat kirjanneet ylijäämän palautuksen kokonaisuudessaan vuodelle 2022 (merkittävyyden kynnys ylittyy). </t>
    </r>
  </si>
  <si>
    <r>
      <rPr>
        <sz val="11"/>
        <color theme="1"/>
        <rFont val="Arial"/>
        <family val="2"/>
        <scheme val="minor"/>
      </rPr>
      <t>Korjattu vuoden 2021 sote-nettokustannusta kunnan toimittaman selvityksen perusteella. PPSHP on kattanut vuoden 2022 suoriteperusteista alijäämää aiempien vuosien ja vuoden 2021 aikana kertyneellä ylijäämällä (investointivaraus). Merkittävyyden kynnys ylittyy hyvinvointialueen ja lähes jokaisen jäsenkunnan kohdalla, joten oikaisu tehdään kaikkien jäsenkuntien vuoden 2021 ja 2022 kustannuksiin. Jäsenkuntien vuoden 2022 kustannuksiin on lisätty kuntayhtymän ilmoitukseen perustuen osuudet (palveluiden käytön suhteessa) kuntayhtymän vuoden 2022 alijäämästä, yht. 29 235 511 euroa (huom. lisätty investointivarauksen ja kertyneen poistoeron purku yht. 11 009 144,79 euroa ja tilikauden poistoeron vähennys yht. 784 925,52 euroa). Jäsenkuntien vuoden 2021 kustannuksista on vähennetty osuudet kuntayhtymän vuoden 2021 ylijäämästä, yht. 2 615 623 euroa (huom. lisätty tilikauden poistoeron vähennys 1 373 277 euroa). Oulun kaupungin kirjaama luovutusvoitto on pienentänyt vuoden 2022 sosiaali- ja terveydenhuollon kustannuksia. Lisätään vuoden 2022 kustannuksia luovutusvoiton verran.</t>
    </r>
  </si>
  <si>
    <r>
      <rPr>
        <sz val="11"/>
        <color theme="1"/>
        <rFont val="Arial"/>
        <family val="2"/>
        <scheme val="minor"/>
      </rPr>
      <t>Korjattu vuoden 2022 pela-nettokustannusta kunnan toimittaman selvityksen perusteella. Pääosa takautuvan palkkaharmonisoinnin kustannuksista kohdistui vuodelle 2020. Vuosille 2021 ja 2022 kohdistunut vielä takautuvan palkkaharmonisoinnin kustannuksia. Oikaistu vuosien 2021 ja 2022 takautuvat palkkaharmonisaatiokustannukset kuntien kustannustiedoista ilmoitusten perusteella. Eksote on laskuttanut aiempina vuosina kertynyttä alijäämää jäsenkunnilta vuosina 2021 ja 2022. Jäsenkunnat ovat kirjanneet pakolliset varaukset alijäämän kattamisesta aiemmille vuosille, jolloin oikaistavia kustannuksia ei ole tältä osin.</t>
    </r>
  </si>
  <si>
    <r>
      <rPr>
        <sz val="11"/>
        <color theme="1"/>
        <rFont val="Arial"/>
        <family val="2"/>
        <scheme val="minor"/>
      </rPr>
      <t xml:space="preserve">Korjattu vuoden 2022 sote-nettokustannusta kunnan toimittaman selvityksen perusteella. VSHP on kirjannut arvonalentumisen, jota ei ole viety jäsenkuntalaskutukseen, sillä kuntayhtymällä on ollut takautuvaa ylijäämää. Oikaistavia kustannuksia ei ole.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</si>
</sst>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 _€_-;\-* #,##0.00\ _€_-;_-* &quot;-&quot;??\ _€_-;_-@_-"/>
    <numFmt numFmtId="165" formatCode="#,##0_ ;[Red]\-#,##0\ "/>
    <numFmt numFmtId="166" formatCode="_-* #,##0_-;\-* #,##0_-;_-* &quot;-&quot;??_-;_-@_-"/>
  </numFmts>
  <fonts count="10" x14ac:knownFonts="1">
    <font>
      <sz val="11"/>
      <color theme="1"/>
      <name val="Arial"/>
      <family val="2"/>
      <scheme val="minor"/>
    </font>
    <font>
      <sz val="11"/>
      <color theme="1"/>
      <name val="Arial"/>
      <family val="2"/>
      <scheme val="minor"/>
    </font>
    <font>
      <sz val="9"/>
      <color theme="1"/>
      <name val="Arial"/>
      <family val="2"/>
      <scheme val="minor"/>
    </font>
    <font>
      <sz val="10"/>
      <name val="Arial"/>
      <family val="2"/>
    </font>
    <font>
      <b/>
      <sz val="11"/>
      <color theme="1"/>
      <name val="Arial"/>
      <family val="2"/>
      <scheme val="minor"/>
    </font>
    <font>
      <b/>
      <sz val="11"/>
      <color theme="0"/>
      <name val="Arial"/>
      <family val="2"/>
      <scheme val="minor"/>
    </font>
    <font>
      <b/>
      <sz val="15"/>
      <color theme="3"/>
      <name val="Arial"/>
      <family val="2"/>
      <scheme val="minor"/>
    </font>
    <font>
      <sz val="11"/>
      <name val="Arial"/>
      <family val="2"/>
      <scheme val="minor"/>
    </font>
    <font>
      <i/>
      <sz val="11"/>
      <color rgb="FFFF0000"/>
      <name val="Arial"/>
      <family val="2"/>
      <scheme val="minor"/>
    </font>
    <font>
      <sz val="9"/>
      <name val="Arial"/>
      <family val="2"/>
      <scheme val="minor"/>
    </font>
  </fonts>
  <fills count="5">
    <fill>
      <patternFill patternType="none"/>
    </fill>
    <fill>
      <patternFill patternType="gray125"/>
    </fill>
    <fill>
      <patternFill patternType="solid">
        <fgColor theme="8"/>
        <bgColor indexed="64"/>
      </patternFill>
    </fill>
    <fill>
      <patternFill patternType="solid">
        <fgColor theme="1"/>
        <bgColor indexed="64"/>
      </patternFill>
    </fill>
    <fill>
      <patternFill patternType="solid">
        <fgColor theme="4"/>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theme="6"/>
      </left>
      <right style="thick">
        <color theme="6"/>
      </right>
      <top style="thick">
        <color theme="6"/>
      </top>
      <bottom/>
      <diagonal/>
    </border>
    <border>
      <left style="thick">
        <color theme="6"/>
      </left>
      <right style="thick">
        <color theme="6"/>
      </right>
      <top/>
      <bottom/>
      <diagonal/>
    </border>
    <border>
      <left/>
      <right/>
      <top/>
      <bottom style="thick">
        <color theme="4"/>
      </bottom>
      <diagonal/>
    </border>
    <border>
      <left/>
      <right style="thick">
        <color theme="6"/>
      </right>
      <top style="thin">
        <color indexed="64"/>
      </top>
      <bottom/>
      <diagonal/>
    </border>
    <border>
      <left style="thick">
        <color theme="6"/>
      </left>
      <right style="thick">
        <color theme="6"/>
      </right>
      <top style="thin">
        <color indexed="64"/>
      </top>
      <bottom style="thick">
        <color theme="6"/>
      </bottom>
      <diagonal/>
    </border>
  </borders>
  <cellStyleXfs count="6">
    <xf numFmtId="0" fontId="0" fillId="0" borderId="0"/>
    <xf numFmtId="164" fontId="1" fillId="0" borderId="0" applyFont="0" applyFill="0" applyBorder="0" applyAlignment="0" applyProtection="0"/>
    <xf numFmtId="0" fontId="1" fillId="0" borderId="0"/>
    <xf numFmtId="0" fontId="3" fillId="0" borderId="0"/>
    <xf numFmtId="43" fontId="1" fillId="0" borderId="0" applyFont="0" applyFill="0" applyBorder="0" applyAlignment="0" applyProtection="0"/>
    <xf numFmtId="0" fontId="6" fillId="0" borderId="8" applyNumberFormat="0" applyFill="0" applyAlignment="0" applyProtection="0"/>
  </cellStyleXfs>
  <cellXfs count="49">
    <xf numFmtId="0" fontId="0" fillId="0" borderId="0" xfId="0"/>
    <xf numFmtId="0" fontId="0" fillId="0" borderId="0" xfId="0" applyFill="1"/>
    <xf numFmtId="165" fontId="0" fillId="0" borderId="0" xfId="0" applyNumberFormat="1"/>
    <xf numFmtId="0" fontId="2" fillId="0" borderId="0" xfId="0" applyFont="1" applyAlignment="1">
      <alignment wrapText="1"/>
    </xf>
    <xf numFmtId="0" fontId="0" fillId="0" borderId="1" xfId="0" applyBorder="1"/>
    <xf numFmtId="166" fontId="0" fillId="0" borderId="0" xfId="4" applyNumberFormat="1" applyFont="1"/>
    <xf numFmtId="165" fontId="0" fillId="0" borderId="0" xfId="4" applyNumberFormat="1" applyFont="1" applyBorder="1"/>
    <xf numFmtId="165" fontId="0" fillId="0" borderId="0" xfId="4" applyNumberFormat="1" applyFont="1"/>
    <xf numFmtId="165" fontId="0" fillId="0" borderId="1" xfId="4" applyNumberFormat="1" applyFont="1" applyBorder="1"/>
    <xf numFmtId="165" fontId="4" fillId="0" borderId="0" xfId="0" applyNumberFormat="1" applyFont="1"/>
    <xf numFmtId="165" fontId="4" fillId="0" borderId="3" xfId="0" applyNumberFormat="1" applyFont="1" applyBorder="1"/>
    <xf numFmtId="165" fontId="4" fillId="0" borderId="0" xfId="0" applyNumberFormat="1" applyFont="1" applyBorder="1"/>
    <xf numFmtId="0" fontId="0" fillId="0" borderId="1" xfId="0" applyFill="1" applyBorder="1"/>
    <xf numFmtId="0" fontId="5" fillId="3" borderId="0" xfId="0" applyFont="1" applyFill="1" applyAlignment="1">
      <alignment vertical="center" wrapText="1"/>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5" fillId="2" borderId="6" xfId="0" applyFont="1" applyFill="1" applyBorder="1" applyAlignment="1">
      <alignment vertical="center" wrapText="1"/>
    </xf>
    <xf numFmtId="0" fontId="5" fillId="4" borderId="6" xfId="0" applyFont="1" applyFill="1" applyBorder="1" applyAlignment="1">
      <alignment vertical="center" wrapText="1"/>
    </xf>
    <xf numFmtId="0" fontId="5" fillId="4" borderId="0" xfId="0" applyFont="1" applyFill="1" applyAlignment="1">
      <alignment vertical="center" wrapText="1"/>
    </xf>
    <xf numFmtId="0" fontId="5" fillId="4" borderId="3" xfId="0" applyFont="1" applyFill="1" applyBorder="1" applyAlignment="1">
      <alignment vertical="center" wrapText="1"/>
    </xf>
    <xf numFmtId="0" fontId="4" fillId="0" borderId="0" xfId="0" applyFont="1"/>
    <xf numFmtId="165" fontId="0" fillId="0" borderId="0" xfId="4" applyNumberFormat="1" applyFont="1" applyFill="1"/>
    <xf numFmtId="165" fontId="0" fillId="0" borderId="0" xfId="4" applyNumberFormat="1" applyFont="1" applyFill="1" applyBorder="1"/>
    <xf numFmtId="166" fontId="0" fillId="0" borderId="0" xfId="4" applyNumberFormat="1" applyFont="1" applyFill="1"/>
    <xf numFmtId="166" fontId="0" fillId="0" borderId="0" xfId="0" applyNumberFormat="1"/>
    <xf numFmtId="0" fontId="6" fillId="0" borderId="0" xfId="5" applyBorder="1"/>
    <xf numFmtId="0" fontId="0" fillId="0" borderId="0" xfId="0" applyAlignment="1">
      <alignment wrapText="1"/>
    </xf>
    <xf numFmtId="165" fontId="4" fillId="0" borderId="7" xfId="4" applyNumberFormat="1" applyFont="1" applyBorder="1"/>
    <xf numFmtId="165" fontId="4" fillId="0" borderId="7" xfId="4" applyNumberFormat="1" applyFont="1" applyFill="1" applyBorder="1"/>
    <xf numFmtId="0" fontId="0" fillId="0" borderId="0" xfId="0" applyBorder="1"/>
    <xf numFmtId="0" fontId="0" fillId="0" borderId="0" xfId="0" applyFill="1" applyBorder="1"/>
    <xf numFmtId="165" fontId="4" fillId="0" borderId="9" xfId="0" applyNumberFormat="1" applyFont="1" applyBorder="1"/>
    <xf numFmtId="165" fontId="4" fillId="0" borderId="10" xfId="0" applyNumberFormat="1" applyFont="1" applyBorder="1"/>
    <xf numFmtId="0" fontId="4" fillId="0" borderId="0" xfId="0" applyFont="1" applyFill="1"/>
    <xf numFmtId="0" fontId="7" fillId="0" borderId="0" xfId="0" applyFont="1"/>
    <xf numFmtId="0" fontId="1" fillId="0" borderId="0" xfId="0" applyFont="1"/>
    <xf numFmtId="0" fontId="0" fillId="0" borderId="0" xfId="0" applyFont="1"/>
    <xf numFmtId="0" fontId="8" fillId="0" borderId="0" xfId="0" applyFont="1" applyAlignment="1">
      <alignment wrapText="1"/>
    </xf>
    <xf numFmtId="0" fontId="7" fillId="0" borderId="5" xfId="0" applyFont="1" applyBorder="1"/>
    <xf numFmtId="0" fontId="7" fillId="0" borderId="0" xfId="0" applyFont="1" applyAlignment="1">
      <alignment wrapText="1"/>
    </xf>
    <xf numFmtId="0" fontId="9" fillId="0" borderId="0" xfId="0" applyFont="1" applyAlignment="1">
      <alignment wrapText="1"/>
    </xf>
    <xf numFmtId="0" fontId="5" fillId="3" borderId="4" xfId="0" applyFont="1" applyFill="1" applyBorder="1" applyAlignment="1">
      <alignment vertical="center" wrapText="1"/>
    </xf>
    <xf numFmtId="0" fontId="5" fillId="4" borderId="0" xfId="0" applyFont="1" applyFill="1" applyBorder="1" applyAlignment="1">
      <alignment vertical="center" wrapText="1"/>
    </xf>
    <xf numFmtId="0" fontId="0" fillId="0" borderId="0" xfId="0" applyFont="1" applyAlignment="1">
      <alignment wrapText="1"/>
    </xf>
    <xf numFmtId="165" fontId="4" fillId="0" borderId="3" xfId="0" applyNumberFormat="1" applyFont="1" applyFill="1" applyBorder="1"/>
    <xf numFmtId="0" fontId="0" fillId="0" borderId="5" xfId="0" applyFont="1" applyFill="1" applyBorder="1" applyAlignment="1"/>
    <xf numFmtId="0" fontId="0" fillId="0" borderId="5" xfId="0" applyFont="1" applyBorder="1" applyAlignment="1"/>
    <xf numFmtId="0" fontId="0" fillId="0" borderId="5" xfId="0" applyFont="1" applyBorder="1"/>
    <xf numFmtId="0" fontId="0" fillId="0" borderId="5" xfId="0" applyFont="1" applyFill="1" applyBorder="1"/>
  </cellXfs>
  <cellStyles count="6">
    <cellStyle name="Erotin 2" xfId="1"/>
    <cellStyle name="Normaali" xfId="0" builtinId="0"/>
    <cellStyle name="Normaali 2" xfId="3"/>
    <cellStyle name="Normaali 22" xfId="2"/>
    <cellStyle name="Otsikko 1" xfId="5" builtinId="16"/>
    <cellStyle name="Pilkku" xfId="4" builtinId="3"/>
  </cellStyles>
  <dxfs count="14">
    <dxf>
      <font>
        <strike val="0"/>
        <outline val="0"/>
        <shadow val="0"/>
        <u val="none"/>
        <vertAlign val="baseline"/>
        <color auto="1"/>
        <name val="Arial"/>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minor"/>
      </font>
      <numFmt numFmtId="165" formatCode="#,##0_ ;[Red]\-#,##0\ "/>
      <border diagonalUp="0" diagonalDown="0">
        <left/>
        <right/>
        <top/>
        <bottom style="thin">
          <color indexed="64"/>
        </bottom>
        <vertical/>
        <horizontal/>
      </border>
    </dxf>
    <dxf>
      <font>
        <b val="0"/>
        <i val="0"/>
        <strike val="0"/>
        <condense val="0"/>
        <extend val="0"/>
        <outline val="0"/>
        <shadow val="0"/>
        <u val="none"/>
        <vertAlign val="baseline"/>
        <sz val="11"/>
        <color theme="1"/>
        <name val="Arial"/>
        <scheme val="minor"/>
      </font>
      <numFmt numFmtId="165" formatCode="#,##0_ ;[Red]\-#,##0\ "/>
    </dxf>
    <dxf>
      <font>
        <b/>
        <i val="0"/>
        <strike val="0"/>
        <condense val="0"/>
        <extend val="0"/>
        <outline val="0"/>
        <shadow val="0"/>
        <u val="none"/>
        <vertAlign val="baseline"/>
        <sz val="11"/>
        <color theme="1"/>
        <name val="Arial"/>
        <scheme val="minor"/>
      </font>
      <numFmt numFmtId="0" formatCode="General"/>
      <border diagonalUp="0" diagonalDown="0" outline="0">
        <left/>
        <right style="thick">
          <color theme="6"/>
        </right>
        <top/>
        <bottom style="thick">
          <color theme="6"/>
        </bottom>
      </border>
    </dxf>
    <dxf>
      <font>
        <b val="0"/>
        <i val="0"/>
        <strike val="0"/>
        <condense val="0"/>
        <extend val="0"/>
        <outline val="0"/>
        <shadow val="0"/>
        <u val="none"/>
        <vertAlign val="baseline"/>
        <sz val="11"/>
        <color theme="1"/>
        <name val="Arial"/>
        <scheme val="minor"/>
      </font>
      <numFmt numFmtId="165" formatCode="#,##0_ ;[Red]\-#,##0\ "/>
      <fill>
        <patternFill patternType="none">
          <fgColor indexed="64"/>
          <bgColor auto="1"/>
        </patternFill>
      </fill>
    </dxf>
    <dxf>
      <font>
        <b val="0"/>
        <i val="0"/>
        <strike val="0"/>
        <condense val="0"/>
        <extend val="0"/>
        <outline val="0"/>
        <shadow val="0"/>
        <u val="none"/>
        <vertAlign val="baseline"/>
        <sz val="11"/>
        <color theme="1"/>
        <name val="Arial"/>
        <scheme val="minor"/>
      </font>
      <numFmt numFmtId="165" formatCode="#,##0_ ;[Red]\-#,##0\ "/>
      <fill>
        <patternFill patternType="none">
          <fgColor indexed="64"/>
          <bgColor auto="1"/>
        </patternFill>
      </fill>
    </dxf>
    <dxf>
      <font>
        <b val="0"/>
        <i val="0"/>
        <strike val="0"/>
        <condense val="0"/>
        <extend val="0"/>
        <outline val="0"/>
        <shadow val="0"/>
        <u val="none"/>
        <vertAlign val="baseline"/>
        <sz val="11"/>
        <color theme="1"/>
        <name val="Arial"/>
        <scheme val="minor"/>
      </font>
      <numFmt numFmtId="165" formatCode="#,##0_ ;[Red]\-#,##0\ "/>
    </dxf>
    <dxf>
      <font>
        <b val="0"/>
        <i val="0"/>
        <strike val="0"/>
        <condense val="0"/>
        <extend val="0"/>
        <outline val="0"/>
        <shadow val="0"/>
        <u val="none"/>
        <vertAlign val="baseline"/>
        <sz val="11"/>
        <color theme="1"/>
        <name val="Arial"/>
        <scheme val="minor"/>
      </font>
      <numFmt numFmtId="166" formatCode="_-* #,##0_-;\-* #,##0_-;_-* &quot;-&quot;??_-;_-@_-"/>
    </dxf>
    <dxf>
      <font>
        <b val="0"/>
        <i val="0"/>
        <strike val="0"/>
        <condense val="0"/>
        <extend val="0"/>
        <outline val="0"/>
        <shadow val="0"/>
        <u val="none"/>
        <vertAlign val="baseline"/>
        <sz val="11"/>
        <color theme="1"/>
        <name val="Arial"/>
        <scheme val="minor"/>
      </font>
      <numFmt numFmtId="165" formatCode="#,##0_ ;[Red]\-#,##0\ "/>
    </dxf>
    <dxf>
      <font>
        <b/>
        <i val="0"/>
        <strike val="0"/>
        <condense val="0"/>
        <extend val="0"/>
        <outline val="0"/>
        <shadow val="0"/>
        <u val="none"/>
        <vertAlign val="baseline"/>
        <sz val="11"/>
        <color theme="1"/>
        <name val="Arial"/>
        <scheme val="minor"/>
      </font>
      <numFmt numFmtId="165" formatCode="#,##0_ ;[Red]\-#,##0\ "/>
      <border diagonalUp="0" diagonalDown="0" outline="0">
        <left style="thick">
          <color theme="6"/>
        </left>
        <right style="thick">
          <color theme="6"/>
        </right>
        <top/>
        <bottom style="thick">
          <color theme="6"/>
        </bottom>
      </border>
    </dxf>
    <dxf>
      <font>
        <b val="0"/>
        <i val="0"/>
        <strike val="0"/>
        <condense val="0"/>
        <extend val="0"/>
        <outline val="0"/>
        <shadow val="0"/>
        <u val="none"/>
        <vertAlign val="baseline"/>
        <sz val="11"/>
        <color theme="1"/>
        <name val="Arial"/>
        <scheme val="minor"/>
      </font>
      <numFmt numFmtId="165" formatCode="#,##0_ ;[Red]\-#,##0\ "/>
    </dxf>
    <dxf>
      <font>
        <b val="0"/>
        <i val="0"/>
        <strike val="0"/>
        <condense val="0"/>
        <extend val="0"/>
        <outline val="0"/>
        <shadow val="0"/>
        <u val="none"/>
        <vertAlign val="baseline"/>
        <sz val="11"/>
        <color theme="1"/>
        <name val="Arial"/>
        <scheme val="minor"/>
      </font>
      <numFmt numFmtId="165" formatCode="#,##0_ ;[Red]\-#,##0\ "/>
    </dxf>
    <dxf>
      <font>
        <b val="0"/>
        <i val="0"/>
        <strike val="0"/>
        <condense val="0"/>
        <extend val="0"/>
        <outline val="0"/>
        <shadow val="0"/>
        <u val="none"/>
        <vertAlign val="baseline"/>
        <sz val="11"/>
        <color theme="1"/>
        <name val="Arial"/>
        <scheme val="minor"/>
      </font>
      <numFmt numFmtId="165" formatCode="#,##0_ ;[Red]\-#,##0\ "/>
      <border diagonalUp="0" diagonalDown="0">
        <left/>
        <right/>
        <top/>
        <bottom style="thin">
          <color indexed="64"/>
        </bottom>
        <vertical/>
        <horizontal/>
      </border>
    </dxf>
    <dxf>
      <fill>
        <patternFill patternType="none">
          <fgColor indexed="64"/>
          <bgColor indexed="65"/>
        </patternFill>
      </fill>
      <border diagonalUp="0" diagonalDown="0">
        <left/>
        <right/>
        <top/>
        <bottom style="thin">
          <color indexed="64"/>
        </bottom>
        <vertical/>
        <horizontal/>
      </border>
    </dxf>
  </dxfs>
  <tableStyles count="0" defaultTableStyle="TableStyleMedium2" defaultPivotStyle="PivotStyleLight16"/>
  <colors>
    <mruColors>
      <color rgb="FF83918F"/>
      <color rgb="FF9DA8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ulukko1" displayName="Taulukko1" ref="A8:P302" totalsRowShown="0">
  <autoFilter ref="A8:P302"/>
  <sortState ref="A298:N591">
    <sortCondition ref="A1:A295"/>
  </sortState>
  <tableColumns count="16">
    <tableColumn id="1" name="Kuntatunnus"/>
    <tableColumn id="2" name="Kunta" dataDxfId="13"/>
    <tableColumn id="3" name="Sote-nettokustannus TP2022" dataDxfId="12" dataCellStyle="Pilkku"/>
    <tableColumn id="4" name="Hyte TP2022 (erilliskysely 3.3.2023)" dataDxfId="11" dataCellStyle="Pilkku"/>
    <tableColumn id="5" name="Sote-nettokustannus TP 2022 (hyte eliminoitu)" dataDxfId="10" dataCellStyle="Pilkku"/>
    <tableColumn id="6" name="Oikaisu: lisäys/vähennys(-) 2022 sote-nettokustannukseen" dataDxfId="9" dataCellStyle="Pilkku"/>
    <tableColumn id="7" name="Sote-nettokustannus TP2022 (oikaisut huomioitu)" dataDxfId="8" dataCellStyle="Pilkku"/>
    <tableColumn id="8" name="Pela-nettokustannus TP2022" dataDxfId="7" dataCellStyle="Pilkku"/>
    <tableColumn id="15" name="Sote-nettokustannus TP2021" dataDxfId="6" dataCellStyle="Pilkku"/>
    <tableColumn id="16" name="Hyte TP2021 (erilliskysely 3.3.2023)" dataDxfId="5" dataCellStyle="Pilkku"/>
    <tableColumn id="17" name="Sote-nettokustannus TP2021 (hyte eliminoitu)" dataDxfId="4" dataCellStyle="Pilkku">
      <calculatedColumnFormula>I9-J9</calculatedColumnFormula>
    </tableColumn>
    <tableColumn id="10" name="Oikaisu: lisäys/vähennys(-) 2021 sote-nettokustannukseen" dataDxfId="3" dataCellStyle="Pilkku"/>
    <tableColumn id="11" name="Sote-nettokustannus TP2021 (oikaisut huomioitu)" dataDxfId="2" dataCellStyle="Pilkku"/>
    <tableColumn id="12" name="Pela-nettokustannus TP2021" dataDxfId="1" dataCellStyle="Pilkku"/>
    <tableColumn id="13" name="Selitys oikaisuille" dataDxfId="0"/>
    <tableColumn id="14" name="Sairaanhoitopiiri"/>
  </tableColumns>
  <tableStyleInfo name="TableStyleLight9" showFirstColumn="0" showLastColumn="0" showRowStripes="1" showColumnStripes="0"/>
</table>
</file>

<file path=xl/theme/theme1.xml><?xml version="1.0" encoding="utf-8"?>
<a:theme xmlns:a="http://schemas.openxmlformats.org/drawingml/2006/main" name="VM">
  <a:themeElements>
    <a:clrScheme name="Mukautettu 72">
      <a:dk1>
        <a:srgbClr val="000000"/>
      </a:dk1>
      <a:lt1>
        <a:srgbClr val="FFFFFF"/>
      </a:lt1>
      <a:dk2>
        <a:srgbClr val="006475"/>
      </a:dk2>
      <a:lt2>
        <a:srgbClr val="F3F3F1"/>
      </a:lt2>
      <a:accent1>
        <a:srgbClr val="006475"/>
      </a:accent1>
      <a:accent2>
        <a:srgbClr val="365ABD"/>
      </a:accent2>
      <a:accent3>
        <a:srgbClr val="C48903"/>
      </a:accent3>
      <a:accent4>
        <a:srgbClr val="0098E8"/>
      </a:accent4>
      <a:accent5>
        <a:srgbClr val="1B396D"/>
      </a:accent5>
      <a:accent6>
        <a:srgbClr val="00959B"/>
      </a:accent6>
      <a:hlink>
        <a:srgbClr val="006475"/>
      </a:hlink>
      <a:folHlink>
        <a:srgbClr val="1A748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VM" id="{3DF45576-4D75-4BF3-81D5-B080B69DE8DE}" vid="{1F6FAD5D-40CC-405A-B866-2B05B4C46EA0}"/>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14"/>
  <sheetViews>
    <sheetView tabSelected="1" zoomScale="90" workbookViewId="0"/>
  </sheetViews>
  <sheetFormatPr defaultRowHeight="14" x14ac:dyDescent="0.3"/>
  <cols>
    <col min="1" max="1" width="99.75" customWidth="1"/>
  </cols>
  <sheetData>
    <row r="1" spans="1:1" ht="19" x14ac:dyDescent="0.4">
      <c r="A1" s="25" t="s">
        <v>347</v>
      </c>
    </row>
    <row r="2" spans="1:1" x14ac:dyDescent="0.3">
      <c r="A2" s="36" t="s">
        <v>348</v>
      </c>
    </row>
    <row r="3" spans="1:1" ht="63" customHeight="1" x14ac:dyDescent="0.3">
      <c r="A3" s="26" t="s">
        <v>355</v>
      </c>
    </row>
    <row r="4" spans="1:1" ht="64" customHeight="1" x14ac:dyDescent="0.3">
      <c r="A4" s="39" t="s">
        <v>353</v>
      </c>
    </row>
    <row r="5" spans="1:1" ht="54.5" customHeight="1" x14ac:dyDescent="0.3">
      <c r="A5" s="43" t="s">
        <v>360</v>
      </c>
    </row>
    <row r="6" spans="1:1" ht="52" customHeight="1" x14ac:dyDescent="0.3">
      <c r="A6" s="43" t="s">
        <v>356</v>
      </c>
    </row>
    <row r="8" spans="1:1" ht="14.5" x14ac:dyDescent="0.35">
      <c r="A8" s="37"/>
    </row>
    <row r="9" spans="1:1" x14ac:dyDescent="0.3">
      <c r="A9" s="35"/>
    </row>
    <row r="10" spans="1:1" x14ac:dyDescent="0.3">
      <c r="A10" s="35"/>
    </row>
    <row r="11" spans="1:1" x14ac:dyDescent="0.3">
      <c r="A11" s="36"/>
    </row>
    <row r="14" spans="1:1" x14ac:dyDescent="0.3">
      <c r="A14" s="3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S1048287"/>
  <sheetViews>
    <sheetView zoomScale="65" zoomScaleNormal="80" workbookViewId="0">
      <pane ySplit="8" topLeftCell="A9" activePane="bottomLeft" state="frozen"/>
      <selection pane="bottomLeft" activeCell="A3" sqref="A3"/>
    </sheetView>
  </sheetViews>
  <sheetFormatPr defaultRowHeight="14" x14ac:dyDescent="0.3"/>
  <cols>
    <col min="1" max="1" width="20.58203125" customWidth="1"/>
    <col min="2" max="2" width="20.58203125" style="1" customWidth="1"/>
    <col min="3" max="5" width="20.58203125" customWidth="1"/>
    <col min="6" max="6" width="20.58203125" style="20" customWidth="1"/>
    <col min="7" max="11" width="20.58203125" customWidth="1"/>
    <col min="12" max="12" width="20.58203125" style="20" customWidth="1"/>
    <col min="13" max="14" width="20.58203125" customWidth="1"/>
    <col min="15" max="15" width="64" style="34" customWidth="1"/>
    <col min="16" max="16" width="20.58203125" customWidth="1"/>
  </cols>
  <sheetData>
    <row r="1" spans="1:19" s="3" customFormat="1" ht="21" customHeight="1" x14ac:dyDescent="0.4">
      <c r="A1" s="25" t="s">
        <v>354</v>
      </c>
      <c r="O1" s="40"/>
    </row>
    <row r="2" spans="1:19" x14ac:dyDescent="0.3">
      <c r="A2" s="36" t="s">
        <v>348</v>
      </c>
      <c r="S2" s="24"/>
    </row>
    <row r="3" spans="1:19" x14ac:dyDescent="0.3">
      <c r="A3" t="s">
        <v>358</v>
      </c>
      <c r="S3" s="24"/>
    </row>
    <row r="4" spans="1:19" x14ac:dyDescent="0.3">
      <c r="A4" t="s">
        <v>359</v>
      </c>
      <c r="S4" s="24"/>
    </row>
    <row r="5" spans="1:19" x14ac:dyDescent="0.3">
      <c r="A5" s="20" t="s">
        <v>352</v>
      </c>
      <c r="S5" s="24"/>
    </row>
    <row r="6" spans="1:19" x14ac:dyDescent="0.3">
      <c r="A6" t="s">
        <v>357</v>
      </c>
      <c r="S6" s="24"/>
    </row>
    <row r="7" spans="1:19" ht="14.5" thickBot="1" x14ac:dyDescent="0.35">
      <c r="G7" s="2"/>
    </row>
    <row r="8" spans="1:19" ht="56.5" thickTop="1" x14ac:dyDescent="0.3">
      <c r="A8" s="13" t="s">
        <v>293</v>
      </c>
      <c r="B8" s="13" t="s">
        <v>294</v>
      </c>
      <c r="C8" s="14" t="s">
        <v>312</v>
      </c>
      <c r="D8" s="15" t="s">
        <v>323</v>
      </c>
      <c r="E8" s="15" t="s">
        <v>313</v>
      </c>
      <c r="F8" s="16" t="s">
        <v>319</v>
      </c>
      <c r="G8" s="15" t="s">
        <v>322</v>
      </c>
      <c r="H8" s="15" t="s">
        <v>298</v>
      </c>
      <c r="I8" s="42" t="s">
        <v>350</v>
      </c>
      <c r="J8" s="42" t="s">
        <v>351</v>
      </c>
      <c r="K8" s="42" t="s">
        <v>318</v>
      </c>
      <c r="L8" s="17" t="s">
        <v>320</v>
      </c>
      <c r="M8" s="18" t="s">
        <v>321</v>
      </c>
      <c r="N8" s="19" t="s">
        <v>299</v>
      </c>
      <c r="O8" s="41" t="s">
        <v>297</v>
      </c>
      <c r="P8" s="13" t="s">
        <v>326</v>
      </c>
    </row>
    <row r="9" spans="1:19" x14ac:dyDescent="0.3">
      <c r="A9">
        <v>5</v>
      </c>
      <c r="B9" s="1" t="s">
        <v>0</v>
      </c>
      <c r="C9" s="21">
        <v>40934786.619999997</v>
      </c>
      <c r="D9" s="21">
        <v>863000</v>
      </c>
      <c r="E9" s="21">
        <f t="shared" ref="E9:E72" si="0">C9-D9</f>
        <v>40071786.619999997</v>
      </c>
      <c r="F9" s="28"/>
      <c r="G9" s="22">
        <f t="shared" ref="G9:G72" si="1">E9+F9</f>
        <v>40071786.619999997</v>
      </c>
      <c r="H9" s="23">
        <v>964181.98</v>
      </c>
      <c r="I9" s="22">
        <f>41043427.55-2043568</f>
        <v>38999859.549999997</v>
      </c>
      <c r="J9" s="22">
        <v>1050000</v>
      </c>
      <c r="K9" s="22">
        <f t="shared" ref="K9:K72" si="2">I9-J9</f>
        <v>37949859.549999997</v>
      </c>
      <c r="L9" s="27"/>
      <c r="M9" s="7">
        <f>K9+L9</f>
        <v>37949859.549999997</v>
      </c>
      <c r="N9" s="6">
        <v>955756.07000000007</v>
      </c>
      <c r="O9" s="47" t="s">
        <v>365</v>
      </c>
      <c r="P9" t="s">
        <v>301</v>
      </c>
    </row>
    <row r="10" spans="1:19" x14ac:dyDescent="0.3">
      <c r="A10">
        <v>9</v>
      </c>
      <c r="B10" s="1" t="s">
        <v>1</v>
      </c>
      <c r="C10" s="7">
        <v>10607173.58</v>
      </c>
      <c r="D10" s="7">
        <v>0</v>
      </c>
      <c r="E10" s="7">
        <f t="shared" si="0"/>
        <v>10607173.58</v>
      </c>
      <c r="F10" s="27">
        <v>146177.5534</v>
      </c>
      <c r="G10" s="6">
        <f t="shared" si="1"/>
        <v>10753351.133400001</v>
      </c>
      <c r="H10" s="5">
        <v>433059.76</v>
      </c>
      <c r="I10" s="6">
        <v>10417007.789999999</v>
      </c>
      <c r="J10" s="22">
        <v>0</v>
      </c>
      <c r="K10" s="22">
        <f t="shared" si="2"/>
        <v>10417007.789999999</v>
      </c>
      <c r="L10" s="27">
        <v>-13078.115</v>
      </c>
      <c r="M10" s="7">
        <f t="shared" ref="M10:M73" si="3">K10+L10</f>
        <v>10403929.674999999</v>
      </c>
      <c r="N10" s="6">
        <v>333521.96999999997</v>
      </c>
      <c r="O10" s="47" t="s">
        <v>349</v>
      </c>
      <c r="P10" t="s">
        <v>309</v>
      </c>
    </row>
    <row r="11" spans="1:19" x14ac:dyDescent="0.3">
      <c r="A11">
        <v>10</v>
      </c>
      <c r="B11" s="1" t="s">
        <v>2</v>
      </c>
      <c r="C11" s="7">
        <v>50889913.950000003</v>
      </c>
      <c r="D11" s="7">
        <v>9000</v>
      </c>
      <c r="E11" s="7">
        <f t="shared" si="0"/>
        <v>50880913.950000003</v>
      </c>
      <c r="F11" s="27"/>
      <c r="G11" s="6">
        <f t="shared" si="1"/>
        <v>50880913.950000003</v>
      </c>
      <c r="H11" s="5">
        <v>1154672.6299999999</v>
      </c>
      <c r="I11" s="6">
        <v>49730888.63000001</v>
      </c>
      <c r="J11" s="22">
        <v>11000</v>
      </c>
      <c r="K11" s="22">
        <f t="shared" si="2"/>
        <v>49719888.63000001</v>
      </c>
      <c r="L11" s="27"/>
      <c r="M11" s="7">
        <f t="shared" si="3"/>
        <v>49719888.63000001</v>
      </c>
      <c r="N11" s="6">
        <v>1205716.78</v>
      </c>
      <c r="O11" s="47" t="s">
        <v>327</v>
      </c>
      <c r="P11" t="s">
        <v>301</v>
      </c>
    </row>
    <row r="12" spans="1:19" x14ac:dyDescent="0.3">
      <c r="A12">
        <v>16</v>
      </c>
      <c r="B12" s="1" t="s">
        <v>3</v>
      </c>
      <c r="C12" s="7">
        <v>32115552.859999999</v>
      </c>
      <c r="D12" s="7">
        <v>4000</v>
      </c>
      <c r="E12" s="7">
        <f t="shared" si="0"/>
        <v>32111552.859999999</v>
      </c>
      <c r="F12" s="27">
        <v>862479.45673762495</v>
      </c>
      <c r="G12" s="6">
        <f t="shared" si="1"/>
        <v>32974032.316737626</v>
      </c>
      <c r="H12" s="5">
        <v>879720.01</v>
      </c>
      <c r="I12" s="6">
        <v>28546271.930000007</v>
      </c>
      <c r="J12" s="22">
        <v>4000</v>
      </c>
      <c r="K12" s="22">
        <f t="shared" si="2"/>
        <v>28542271.930000007</v>
      </c>
      <c r="L12" s="27">
        <v>8586.1013207534997</v>
      </c>
      <c r="M12" s="7">
        <f t="shared" si="3"/>
        <v>28550858.031320762</v>
      </c>
      <c r="N12" s="6">
        <v>846012.58000000007</v>
      </c>
      <c r="O12" s="47" t="s">
        <v>329</v>
      </c>
      <c r="P12" t="s">
        <v>295</v>
      </c>
    </row>
    <row r="13" spans="1:19" x14ac:dyDescent="0.3">
      <c r="A13">
        <v>18</v>
      </c>
      <c r="B13" s="1" t="s">
        <v>4</v>
      </c>
      <c r="C13" s="7">
        <v>16716081.73</v>
      </c>
      <c r="D13" s="7">
        <v>57000</v>
      </c>
      <c r="E13" s="7">
        <f t="shared" si="0"/>
        <v>16659081.73</v>
      </c>
      <c r="F13" s="27"/>
      <c r="G13" s="6">
        <f t="shared" si="1"/>
        <v>16659081.73</v>
      </c>
      <c r="H13" s="5">
        <v>428216.76</v>
      </c>
      <c r="I13" s="6">
        <v>15180794.720000001</v>
      </c>
      <c r="J13" s="22">
        <v>5000</v>
      </c>
      <c r="K13" s="22">
        <f t="shared" si="2"/>
        <v>15175794.720000001</v>
      </c>
      <c r="L13" s="27"/>
      <c r="M13" s="7">
        <f t="shared" si="3"/>
        <v>15175794.720000001</v>
      </c>
      <c r="N13" s="6">
        <v>461466.39999999997</v>
      </c>
      <c r="O13" s="47" t="s">
        <v>332</v>
      </c>
      <c r="P13" t="s">
        <v>302</v>
      </c>
    </row>
    <row r="14" spans="1:19" x14ac:dyDescent="0.3">
      <c r="A14">
        <v>19</v>
      </c>
      <c r="B14" s="1" t="s">
        <v>5</v>
      </c>
      <c r="C14" s="7">
        <v>13522474.65</v>
      </c>
      <c r="D14" s="7">
        <v>0</v>
      </c>
      <c r="E14" s="7">
        <f t="shared" si="0"/>
        <v>13522474.65</v>
      </c>
      <c r="F14" s="28"/>
      <c r="G14" s="6">
        <f t="shared" si="1"/>
        <v>13522474.65</v>
      </c>
      <c r="H14" s="5">
        <v>344466.27</v>
      </c>
      <c r="I14" s="6">
        <v>12544570.08</v>
      </c>
      <c r="J14" s="22">
        <v>0</v>
      </c>
      <c r="K14" s="22">
        <f t="shared" si="2"/>
        <v>12544570.08</v>
      </c>
      <c r="L14" s="27"/>
      <c r="M14" s="7">
        <f t="shared" si="3"/>
        <v>12544570.08</v>
      </c>
      <c r="N14" s="6">
        <v>318414.58</v>
      </c>
      <c r="O14" s="47" t="s">
        <v>363</v>
      </c>
      <c r="P14" t="s">
        <v>303</v>
      </c>
    </row>
    <row r="15" spans="1:19" x14ac:dyDescent="0.3">
      <c r="A15">
        <v>20</v>
      </c>
      <c r="B15" s="1" t="s">
        <v>6</v>
      </c>
      <c r="C15" s="7">
        <v>66359007.189999998</v>
      </c>
      <c r="D15" s="7">
        <v>0</v>
      </c>
      <c r="E15" s="7">
        <f t="shared" si="0"/>
        <v>66359007.189999998</v>
      </c>
      <c r="F15" s="27"/>
      <c r="G15" s="6">
        <f t="shared" si="1"/>
        <v>66359007.189999998</v>
      </c>
      <c r="H15" s="5">
        <v>1355112.1</v>
      </c>
      <c r="I15" s="6">
        <v>59133545.219999991</v>
      </c>
      <c r="J15" s="22">
        <v>0</v>
      </c>
      <c r="K15" s="22">
        <f t="shared" si="2"/>
        <v>59133545.219999991</v>
      </c>
      <c r="L15" s="27"/>
      <c r="M15" s="7">
        <f t="shared" si="3"/>
        <v>59133545.219999991</v>
      </c>
      <c r="N15" s="6">
        <v>1305298.58</v>
      </c>
      <c r="O15" s="47" t="s">
        <v>340</v>
      </c>
      <c r="P15" t="s">
        <v>300</v>
      </c>
    </row>
    <row r="16" spans="1:19" x14ac:dyDescent="0.3">
      <c r="A16">
        <v>46</v>
      </c>
      <c r="B16" s="1" t="s">
        <v>7</v>
      </c>
      <c r="C16" s="7">
        <v>6703051.6100000003</v>
      </c>
      <c r="D16" s="7">
        <v>0</v>
      </c>
      <c r="E16" s="7">
        <f t="shared" si="0"/>
        <v>6703051.6100000003</v>
      </c>
      <c r="F16" s="27"/>
      <c r="G16" s="6">
        <f t="shared" si="1"/>
        <v>6703051.6100000003</v>
      </c>
      <c r="H16" s="5">
        <v>153200.62</v>
      </c>
      <c r="I16" s="6">
        <v>6019633.4899999984</v>
      </c>
      <c r="J16" s="22">
        <v>0</v>
      </c>
      <c r="K16" s="22">
        <f t="shared" si="2"/>
        <v>6019633.4899999984</v>
      </c>
      <c r="L16" s="27"/>
      <c r="M16" s="7">
        <f t="shared" si="3"/>
        <v>6019633.4899999984</v>
      </c>
      <c r="N16" s="6">
        <v>136428.15</v>
      </c>
      <c r="O16" s="47" t="s">
        <v>333</v>
      </c>
      <c r="P16" t="s">
        <v>307</v>
      </c>
    </row>
    <row r="17" spans="1:16" x14ac:dyDescent="0.3">
      <c r="A17">
        <v>47</v>
      </c>
      <c r="B17" s="1" t="s">
        <v>8</v>
      </c>
      <c r="C17" s="7">
        <v>9557253.1799999997</v>
      </c>
      <c r="D17" s="7">
        <v>48000</v>
      </c>
      <c r="E17" s="7">
        <f t="shared" si="0"/>
        <v>9509253.1799999997</v>
      </c>
      <c r="F17" s="27"/>
      <c r="G17" s="6">
        <f t="shared" si="1"/>
        <v>9509253.1799999997</v>
      </c>
      <c r="H17" s="5">
        <v>372267.76</v>
      </c>
      <c r="I17" s="6">
        <v>8954430.0800000001</v>
      </c>
      <c r="J17" s="22">
        <v>49000</v>
      </c>
      <c r="K17" s="22">
        <f t="shared" si="2"/>
        <v>8905430.0800000001</v>
      </c>
      <c r="L17" s="27"/>
      <c r="M17" s="7">
        <f t="shared" si="3"/>
        <v>8905430.0800000001</v>
      </c>
      <c r="N17" s="6">
        <v>333251.82</v>
      </c>
      <c r="O17" s="47" t="s">
        <v>336</v>
      </c>
      <c r="P17" t="s">
        <v>308</v>
      </c>
    </row>
    <row r="18" spans="1:16" x14ac:dyDescent="0.3">
      <c r="A18">
        <v>49</v>
      </c>
      <c r="B18" s="1" t="s">
        <v>9</v>
      </c>
      <c r="C18" s="7">
        <v>880762696.83000004</v>
      </c>
      <c r="D18" s="7">
        <v>560000</v>
      </c>
      <c r="E18" s="7">
        <f t="shared" si="0"/>
        <v>880202696.83000004</v>
      </c>
      <c r="F18" s="27"/>
      <c r="G18" s="6">
        <f t="shared" si="1"/>
        <v>880202696.83000004</v>
      </c>
      <c r="H18" s="5">
        <v>10426028.449999999</v>
      </c>
      <c r="I18" s="6">
        <v>811331334.48000002</v>
      </c>
      <c r="J18" s="22">
        <v>0</v>
      </c>
      <c r="K18" s="22">
        <f t="shared" si="2"/>
        <v>811331334.48000002</v>
      </c>
      <c r="L18" s="27"/>
      <c r="M18" s="7">
        <f t="shared" si="3"/>
        <v>811331334.48000002</v>
      </c>
      <c r="N18" s="6">
        <v>21524130.320000004</v>
      </c>
      <c r="O18" s="47" t="s">
        <v>332</v>
      </c>
      <c r="P18" t="s">
        <v>302</v>
      </c>
    </row>
    <row r="19" spans="1:16" x14ac:dyDescent="0.3">
      <c r="A19">
        <v>50</v>
      </c>
      <c r="B19" s="1" t="s">
        <v>10</v>
      </c>
      <c r="C19" s="7">
        <v>47235700.25</v>
      </c>
      <c r="D19" s="7">
        <v>50000</v>
      </c>
      <c r="E19" s="7">
        <f t="shared" si="0"/>
        <v>47185700.25</v>
      </c>
      <c r="F19" s="27"/>
      <c r="G19" s="6">
        <f t="shared" si="1"/>
        <v>47185700.25</v>
      </c>
      <c r="H19" s="5">
        <v>1429674.78</v>
      </c>
      <c r="I19" s="6">
        <v>43836768.089999981</v>
      </c>
      <c r="J19" s="22">
        <v>0</v>
      </c>
      <c r="K19" s="22">
        <f t="shared" si="2"/>
        <v>43836768.089999981</v>
      </c>
      <c r="L19" s="27"/>
      <c r="M19" s="7">
        <f t="shared" si="3"/>
        <v>43836768.089999981</v>
      </c>
      <c r="N19" s="6">
        <v>1335255.3500000001</v>
      </c>
      <c r="O19" s="47" t="s">
        <v>343</v>
      </c>
      <c r="P19" t="s">
        <v>311</v>
      </c>
    </row>
    <row r="20" spans="1:16" x14ac:dyDescent="0.3">
      <c r="A20">
        <v>51</v>
      </c>
      <c r="B20" s="1" t="s">
        <v>11</v>
      </c>
      <c r="C20" s="7">
        <v>41427674.759999998</v>
      </c>
      <c r="D20" s="7">
        <v>176000</v>
      </c>
      <c r="E20" s="7">
        <f t="shared" si="0"/>
        <v>41251674.759999998</v>
      </c>
      <c r="F20" s="27"/>
      <c r="G20" s="6">
        <f t="shared" si="1"/>
        <v>41251674.759999998</v>
      </c>
      <c r="H20" s="5">
        <v>965123.41</v>
      </c>
      <c r="I20" s="6">
        <v>37441412.149999999</v>
      </c>
      <c r="J20" s="22">
        <v>79000</v>
      </c>
      <c r="K20" s="22">
        <f t="shared" si="2"/>
        <v>37362412.149999999</v>
      </c>
      <c r="L20" s="27"/>
      <c r="M20" s="7">
        <f t="shared" si="3"/>
        <v>37362412.149999999</v>
      </c>
      <c r="N20" s="6">
        <v>916257.93</v>
      </c>
      <c r="O20" s="47" t="s">
        <v>343</v>
      </c>
      <c r="P20" t="s">
        <v>311</v>
      </c>
    </row>
    <row r="21" spans="1:16" x14ac:dyDescent="0.3">
      <c r="A21">
        <v>52</v>
      </c>
      <c r="B21" s="1" t="s">
        <v>12</v>
      </c>
      <c r="C21" s="7">
        <v>10732414.17</v>
      </c>
      <c r="D21" s="7">
        <v>172000</v>
      </c>
      <c r="E21" s="7">
        <f t="shared" si="0"/>
        <v>10560414.17</v>
      </c>
      <c r="F21" s="27"/>
      <c r="G21" s="6">
        <f t="shared" si="1"/>
        <v>10560414.17</v>
      </c>
      <c r="H21" s="5">
        <v>275317.77</v>
      </c>
      <c r="I21" s="6">
        <v>10436227.800000001</v>
      </c>
      <c r="J21" s="22">
        <v>132000</v>
      </c>
      <c r="K21" s="22">
        <f t="shared" si="2"/>
        <v>10304227.800000001</v>
      </c>
      <c r="L21" s="27"/>
      <c r="M21" s="7">
        <f t="shared" si="3"/>
        <v>10304227.800000001</v>
      </c>
      <c r="N21" s="6">
        <v>253212.59999999998</v>
      </c>
      <c r="O21" s="47" t="s">
        <v>327</v>
      </c>
      <c r="P21" t="s">
        <v>301</v>
      </c>
    </row>
    <row r="22" spans="1:16" x14ac:dyDescent="0.3">
      <c r="A22" s="1">
        <v>61</v>
      </c>
      <c r="B22" s="1" t="s">
        <v>13</v>
      </c>
      <c r="C22" s="21">
        <v>72659667.650000006</v>
      </c>
      <c r="D22" s="21">
        <v>0</v>
      </c>
      <c r="E22" s="21">
        <f t="shared" si="0"/>
        <v>72659667.650000006</v>
      </c>
      <c r="F22" s="28"/>
      <c r="G22" s="22">
        <f t="shared" si="1"/>
        <v>72659667.650000006</v>
      </c>
      <c r="H22" s="23">
        <v>1659587.27</v>
      </c>
      <c r="I22" s="22">
        <v>69213092.780000016</v>
      </c>
      <c r="J22" s="22">
        <v>0</v>
      </c>
      <c r="K22" s="22">
        <f t="shared" si="2"/>
        <v>69213092.780000016</v>
      </c>
      <c r="L22" s="28"/>
      <c r="M22" s="7">
        <f t="shared" si="3"/>
        <v>69213092.780000016</v>
      </c>
      <c r="N22" s="22">
        <v>1568368.49</v>
      </c>
      <c r="O22" s="48" t="s">
        <v>333</v>
      </c>
      <c r="P22" s="1" t="s">
        <v>304</v>
      </c>
    </row>
    <row r="23" spans="1:16" x14ac:dyDescent="0.3">
      <c r="A23">
        <v>69</v>
      </c>
      <c r="B23" s="1" t="s">
        <v>14</v>
      </c>
      <c r="C23" s="7">
        <v>31730207.649999999</v>
      </c>
      <c r="D23" s="7">
        <v>0</v>
      </c>
      <c r="E23" s="7">
        <f t="shared" si="0"/>
        <v>31730207.649999999</v>
      </c>
      <c r="F23" s="27">
        <v>555474.70291999995</v>
      </c>
      <c r="G23" s="6">
        <f t="shared" si="1"/>
        <v>32285682.35292</v>
      </c>
      <c r="H23" s="5">
        <v>1069363.3600000001</v>
      </c>
      <c r="I23" s="6">
        <v>31028320.499999996</v>
      </c>
      <c r="J23" s="22">
        <v>0</v>
      </c>
      <c r="K23" s="22">
        <f t="shared" si="2"/>
        <v>31028320.499999996</v>
      </c>
      <c r="L23" s="27">
        <v>-49696.837</v>
      </c>
      <c r="M23" s="7">
        <f t="shared" si="3"/>
        <v>30978623.662999995</v>
      </c>
      <c r="N23" s="6">
        <v>879801.45</v>
      </c>
      <c r="O23" s="47" t="s">
        <v>349</v>
      </c>
      <c r="P23" t="s">
        <v>309</v>
      </c>
    </row>
    <row r="24" spans="1:16" x14ac:dyDescent="0.3">
      <c r="A24">
        <v>71</v>
      </c>
      <c r="B24" s="1" t="s">
        <v>15</v>
      </c>
      <c r="C24" s="7">
        <v>29783944.850000001</v>
      </c>
      <c r="D24" s="7">
        <v>0</v>
      </c>
      <c r="E24" s="7">
        <f t="shared" si="0"/>
        <v>29783944.850000001</v>
      </c>
      <c r="F24" s="27">
        <v>526239.19224</v>
      </c>
      <c r="G24" s="6">
        <f t="shared" si="1"/>
        <v>30310184.042240001</v>
      </c>
      <c r="H24" s="5">
        <v>1063439.28</v>
      </c>
      <c r="I24" s="6">
        <v>27650953.670000006</v>
      </c>
      <c r="J24" s="22">
        <v>0</v>
      </c>
      <c r="K24" s="22">
        <f t="shared" si="2"/>
        <v>27650953.670000006</v>
      </c>
      <c r="L24" s="27">
        <v>-47081.214000000007</v>
      </c>
      <c r="M24" s="7">
        <f t="shared" si="3"/>
        <v>27603872.456000004</v>
      </c>
      <c r="N24" s="6">
        <v>855597.52</v>
      </c>
      <c r="O24" s="47" t="s">
        <v>349</v>
      </c>
      <c r="P24" t="s">
        <v>309</v>
      </c>
    </row>
    <row r="25" spans="1:16" x14ac:dyDescent="0.3">
      <c r="A25">
        <v>72</v>
      </c>
      <c r="B25" s="1" t="s">
        <v>16</v>
      </c>
      <c r="C25" s="7">
        <v>5072814.4000000004</v>
      </c>
      <c r="D25" s="7">
        <v>0</v>
      </c>
      <c r="E25" s="7">
        <f t="shared" si="0"/>
        <v>5072814.4000000004</v>
      </c>
      <c r="F25" s="27">
        <v>87706.532040000006</v>
      </c>
      <c r="G25" s="6">
        <f t="shared" si="1"/>
        <v>5160520.9320400003</v>
      </c>
      <c r="H25" s="5">
        <v>66983.740000000005</v>
      </c>
      <c r="I25" s="6">
        <v>4310935.78</v>
      </c>
      <c r="J25" s="22">
        <v>0</v>
      </c>
      <c r="K25" s="22">
        <f t="shared" si="2"/>
        <v>4310935.78</v>
      </c>
      <c r="L25" s="27">
        <v>-7846.8690000000006</v>
      </c>
      <c r="M25" s="7">
        <f t="shared" si="3"/>
        <v>4303088.9110000003</v>
      </c>
      <c r="N25" s="6">
        <v>66739.320000000007</v>
      </c>
      <c r="O25" s="47" t="s">
        <v>349</v>
      </c>
      <c r="P25" t="s">
        <v>309</v>
      </c>
    </row>
    <row r="26" spans="1:16" x14ac:dyDescent="0.3">
      <c r="A26">
        <v>74</v>
      </c>
      <c r="B26" s="1" t="s">
        <v>17</v>
      </c>
      <c r="C26" s="7">
        <v>5172311.3</v>
      </c>
      <c r="D26" s="7">
        <v>9000</v>
      </c>
      <c r="E26" s="7">
        <f t="shared" si="0"/>
        <v>5163311.3</v>
      </c>
      <c r="F26" s="27"/>
      <c r="G26" s="6">
        <f t="shared" si="1"/>
        <v>5163311.3</v>
      </c>
      <c r="H26" s="5">
        <v>162139.21</v>
      </c>
      <c r="I26" s="6">
        <v>5247563.68</v>
      </c>
      <c r="J26" s="22">
        <v>19000</v>
      </c>
      <c r="K26" s="22">
        <f t="shared" si="2"/>
        <v>5228563.68</v>
      </c>
      <c r="L26" s="27"/>
      <c r="M26" s="7">
        <f t="shared" si="3"/>
        <v>5228563.68</v>
      </c>
      <c r="N26" s="6">
        <v>146520.79</v>
      </c>
      <c r="O26" s="47" t="s">
        <v>334</v>
      </c>
      <c r="P26" t="s">
        <v>316</v>
      </c>
    </row>
    <row r="27" spans="1:16" x14ac:dyDescent="0.3">
      <c r="A27">
        <v>75</v>
      </c>
      <c r="B27" s="1" t="s">
        <v>18</v>
      </c>
      <c r="C27" s="7">
        <v>94439463.629999995</v>
      </c>
      <c r="D27" s="7">
        <v>773000</v>
      </c>
      <c r="E27" s="7">
        <f t="shared" si="0"/>
        <v>93666463.629999995</v>
      </c>
      <c r="F27" s="27"/>
      <c r="G27" s="6">
        <f t="shared" si="1"/>
        <v>93666463.629999995</v>
      </c>
      <c r="H27" s="5">
        <v>3186632.74</v>
      </c>
      <c r="I27" s="6">
        <v>88605369.130000025</v>
      </c>
      <c r="J27" s="22">
        <v>349000</v>
      </c>
      <c r="K27" s="22">
        <f t="shared" si="2"/>
        <v>88256369.130000025</v>
      </c>
      <c r="L27" s="27"/>
      <c r="M27" s="7">
        <f t="shared" si="3"/>
        <v>88256369.130000025</v>
      </c>
      <c r="N27" s="6">
        <v>2650532.6800000002</v>
      </c>
      <c r="O27" s="47" t="s">
        <v>335</v>
      </c>
      <c r="P27" t="s">
        <v>317</v>
      </c>
    </row>
    <row r="28" spans="1:16" x14ac:dyDescent="0.3">
      <c r="A28">
        <v>77</v>
      </c>
      <c r="B28" s="1" t="s">
        <v>19</v>
      </c>
      <c r="C28" s="7">
        <v>23889083.710000001</v>
      </c>
      <c r="D28" s="7">
        <v>45000</v>
      </c>
      <c r="E28" s="7">
        <f t="shared" si="0"/>
        <v>23844083.710000001</v>
      </c>
      <c r="F28" s="27"/>
      <c r="G28" s="6">
        <f t="shared" si="1"/>
        <v>23844083.710000001</v>
      </c>
      <c r="H28" s="5">
        <v>471927.53</v>
      </c>
      <c r="I28" s="6">
        <v>22380641.080000002</v>
      </c>
      <c r="J28" s="22">
        <v>49000</v>
      </c>
      <c r="K28" s="22">
        <f t="shared" si="2"/>
        <v>22331641.080000002</v>
      </c>
      <c r="L28" s="27"/>
      <c r="M28" s="7">
        <f t="shared" si="3"/>
        <v>22331641.080000002</v>
      </c>
      <c r="N28" s="6">
        <v>463383.08</v>
      </c>
      <c r="O28" s="47" t="s">
        <v>331</v>
      </c>
      <c r="P28" t="s">
        <v>305</v>
      </c>
    </row>
    <row r="29" spans="1:16" x14ac:dyDescent="0.3">
      <c r="A29">
        <v>78</v>
      </c>
      <c r="B29" s="1" t="s">
        <v>20</v>
      </c>
      <c r="C29" s="7">
        <v>38544932.229999997</v>
      </c>
      <c r="D29" s="7">
        <v>35000</v>
      </c>
      <c r="E29" s="7">
        <f t="shared" si="0"/>
        <v>38509932.229999997</v>
      </c>
      <c r="F29" s="27"/>
      <c r="G29" s="6">
        <f t="shared" si="1"/>
        <v>38509932.229999997</v>
      </c>
      <c r="H29" s="5">
        <v>761484.55</v>
      </c>
      <c r="I29" s="6">
        <v>34970866.499999993</v>
      </c>
      <c r="J29" s="22">
        <v>35000</v>
      </c>
      <c r="K29" s="22">
        <f t="shared" si="2"/>
        <v>34935866.499999993</v>
      </c>
      <c r="L29" s="27"/>
      <c r="M29" s="7">
        <f t="shared" si="3"/>
        <v>34935866.499999993</v>
      </c>
      <c r="N29" s="6">
        <v>747346.57000000007</v>
      </c>
      <c r="O29" s="47" t="s">
        <v>332</v>
      </c>
      <c r="P29" t="s">
        <v>302</v>
      </c>
    </row>
    <row r="30" spans="1:16" x14ac:dyDescent="0.3">
      <c r="A30">
        <v>79</v>
      </c>
      <c r="B30" s="1" t="s">
        <v>21</v>
      </c>
      <c r="C30" s="7">
        <v>32706770.140000001</v>
      </c>
      <c r="D30" s="7">
        <v>0</v>
      </c>
      <c r="E30" s="7">
        <f t="shared" si="0"/>
        <v>32706770.140000001</v>
      </c>
      <c r="F30" s="27"/>
      <c r="G30" s="6">
        <f t="shared" si="1"/>
        <v>32706770.140000001</v>
      </c>
      <c r="H30" s="5">
        <v>736986.37</v>
      </c>
      <c r="I30" s="6">
        <v>31293049.360000007</v>
      </c>
      <c r="J30" s="22">
        <v>0</v>
      </c>
      <c r="K30" s="22">
        <f t="shared" si="2"/>
        <v>31293049.360000007</v>
      </c>
      <c r="L30" s="27"/>
      <c r="M30" s="7">
        <f t="shared" si="3"/>
        <v>31293049.360000007</v>
      </c>
      <c r="N30" s="6">
        <v>717850.42</v>
      </c>
      <c r="O30" s="47" t="s">
        <v>343</v>
      </c>
      <c r="P30" t="s">
        <v>311</v>
      </c>
    </row>
    <row r="31" spans="1:16" x14ac:dyDescent="0.3">
      <c r="A31">
        <v>81</v>
      </c>
      <c r="B31" s="1" t="s">
        <v>22</v>
      </c>
      <c r="C31" s="7">
        <v>14467845.939999999</v>
      </c>
      <c r="D31" s="7">
        <v>1000</v>
      </c>
      <c r="E31" s="7">
        <f t="shared" si="0"/>
        <v>14466845.939999999</v>
      </c>
      <c r="F31" s="27">
        <v>392107.74236099998</v>
      </c>
      <c r="G31" s="6">
        <f t="shared" si="1"/>
        <v>14858953.682360999</v>
      </c>
      <c r="H31" s="5">
        <v>280845.36</v>
      </c>
      <c r="I31" s="6">
        <v>12951876.599999998</v>
      </c>
      <c r="J31" s="22">
        <v>9000</v>
      </c>
      <c r="K31" s="22">
        <f t="shared" si="2"/>
        <v>12942876.599999998</v>
      </c>
      <c r="L31" s="27">
        <v>3903.486370908</v>
      </c>
      <c r="M31" s="7">
        <f t="shared" si="3"/>
        <v>12946780.086370906</v>
      </c>
      <c r="N31" s="6">
        <v>268719.94</v>
      </c>
      <c r="O31" s="47" t="s">
        <v>329</v>
      </c>
      <c r="P31" t="s">
        <v>295</v>
      </c>
    </row>
    <row r="32" spans="1:16" x14ac:dyDescent="0.3">
      <c r="A32">
        <v>82</v>
      </c>
      <c r="B32" s="1" t="s">
        <v>23</v>
      </c>
      <c r="C32" s="7">
        <v>31810339.859999999</v>
      </c>
      <c r="D32" s="7">
        <v>70000</v>
      </c>
      <c r="E32" s="7">
        <f t="shared" si="0"/>
        <v>31740339.859999999</v>
      </c>
      <c r="F32" s="27"/>
      <c r="G32" s="6">
        <f t="shared" si="1"/>
        <v>31740339.859999999</v>
      </c>
      <c r="H32" s="5">
        <v>768381</v>
      </c>
      <c r="I32" s="6">
        <v>28123839.620000008</v>
      </c>
      <c r="J32" s="22">
        <v>0</v>
      </c>
      <c r="K32" s="22">
        <f t="shared" si="2"/>
        <v>28123839.620000008</v>
      </c>
      <c r="L32" s="27"/>
      <c r="M32" s="7">
        <f t="shared" si="3"/>
        <v>28123839.620000008</v>
      </c>
      <c r="N32" s="6">
        <v>708639.96</v>
      </c>
      <c r="O32" s="48" t="s">
        <v>333</v>
      </c>
      <c r="P32" t="s">
        <v>304</v>
      </c>
    </row>
    <row r="33" spans="1:16" x14ac:dyDescent="0.3">
      <c r="A33">
        <v>86</v>
      </c>
      <c r="B33" s="1" t="s">
        <v>24</v>
      </c>
      <c r="C33" s="7">
        <v>30516345.859999999</v>
      </c>
      <c r="D33" s="7">
        <v>0</v>
      </c>
      <c r="E33" s="7">
        <f t="shared" si="0"/>
        <v>30516345.859999999</v>
      </c>
      <c r="F33" s="27"/>
      <c r="G33" s="6">
        <f t="shared" si="1"/>
        <v>30516345.859999999</v>
      </c>
      <c r="H33" s="5">
        <v>760736.35</v>
      </c>
      <c r="I33" s="6">
        <v>27616935.219999999</v>
      </c>
      <c r="J33" s="22">
        <v>0</v>
      </c>
      <c r="K33" s="22">
        <f t="shared" si="2"/>
        <v>27616935.219999999</v>
      </c>
      <c r="L33" s="27"/>
      <c r="M33" s="7">
        <f t="shared" si="3"/>
        <v>27616935.219999999</v>
      </c>
      <c r="N33" s="6">
        <v>681815.22</v>
      </c>
      <c r="O33" s="48" t="s">
        <v>333</v>
      </c>
      <c r="P33" t="s">
        <v>304</v>
      </c>
    </row>
    <row r="34" spans="1:16" x14ac:dyDescent="0.3">
      <c r="A34">
        <v>90</v>
      </c>
      <c r="B34" s="1" t="s">
        <v>25</v>
      </c>
      <c r="C34" s="7">
        <v>19483304.109999999</v>
      </c>
      <c r="D34" s="7">
        <v>0</v>
      </c>
      <c r="E34" s="7">
        <f t="shared" si="0"/>
        <v>19483304.109999999</v>
      </c>
      <c r="F34" s="27">
        <v>-298733.72884353739</v>
      </c>
      <c r="G34" s="6">
        <f t="shared" si="1"/>
        <v>19184570.381156463</v>
      </c>
      <c r="H34" s="5">
        <v>329208</v>
      </c>
      <c r="I34" s="6">
        <v>17596153.150000002</v>
      </c>
      <c r="J34" s="22">
        <v>0</v>
      </c>
      <c r="K34" s="22">
        <f t="shared" si="2"/>
        <v>17596153.150000002</v>
      </c>
      <c r="L34" s="27">
        <v>592691.09725281794</v>
      </c>
      <c r="M34" s="7">
        <f t="shared" si="3"/>
        <v>18188844.247252822</v>
      </c>
      <c r="N34" s="6">
        <v>317780.81</v>
      </c>
      <c r="O34" s="45" t="s">
        <v>361</v>
      </c>
      <c r="P34" t="s">
        <v>324</v>
      </c>
    </row>
    <row r="35" spans="1:16" x14ac:dyDescent="0.3">
      <c r="A35">
        <v>91</v>
      </c>
      <c r="B35" s="1" t="s">
        <v>26</v>
      </c>
      <c r="C35" s="21">
        <v>2409317168.6300001</v>
      </c>
      <c r="D35" s="7">
        <v>0</v>
      </c>
      <c r="E35" s="7">
        <f t="shared" si="0"/>
        <v>2409317168.6300001</v>
      </c>
      <c r="F35" s="27"/>
      <c r="G35" s="6">
        <f t="shared" si="1"/>
        <v>2409317168.6300001</v>
      </c>
      <c r="H35" s="5">
        <v>48105824.630000003</v>
      </c>
      <c r="I35" s="22">
        <f>2256502056.13+10265989.92</f>
        <v>2266768046.0500002</v>
      </c>
      <c r="J35" s="22">
        <v>0</v>
      </c>
      <c r="K35" s="22">
        <f t="shared" si="2"/>
        <v>2266768046.0500002</v>
      </c>
      <c r="L35" s="27"/>
      <c r="M35" s="7">
        <f t="shared" si="3"/>
        <v>2266768046.0500002</v>
      </c>
      <c r="N35" s="6">
        <v>44093601.219999999</v>
      </c>
      <c r="O35" s="47" t="s">
        <v>366</v>
      </c>
      <c r="P35" t="s">
        <v>302</v>
      </c>
    </row>
    <row r="36" spans="1:16" x14ac:dyDescent="0.3">
      <c r="A36">
        <v>92</v>
      </c>
      <c r="B36" s="1" t="s">
        <v>27</v>
      </c>
      <c r="C36" s="7">
        <v>805421750.72000003</v>
      </c>
      <c r="D36" s="7">
        <v>420000</v>
      </c>
      <c r="E36" s="7">
        <f t="shared" si="0"/>
        <v>805001750.72000003</v>
      </c>
      <c r="F36" s="27"/>
      <c r="G36" s="6">
        <f t="shared" si="1"/>
        <v>805001750.72000003</v>
      </c>
      <c r="H36" s="5">
        <v>11967285.57</v>
      </c>
      <c r="I36" s="6">
        <v>723260642.8599999</v>
      </c>
      <c r="J36" s="22">
        <v>471000</v>
      </c>
      <c r="K36" s="22">
        <f t="shared" si="2"/>
        <v>722789642.8599999</v>
      </c>
      <c r="L36" s="27"/>
      <c r="M36" s="7">
        <f t="shared" si="3"/>
        <v>722789642.8599999</v>
      </c>
      <c r="N36" s="6">
        <v>9918714.5800000019</v>
      </c>
      <c r="O36" s="47" t="s">
        <v>332</v>
      </c>
      <c r="P36" t="s">
        <v>302</v>
      </c>
    </row>
    <row r="37" spans="1:16" x14ac:dyDescent="0.3">
      <c r="A37">
        <v>97</v>
      </c>
      <c r="B37" s="1" t="s">
        <v>28</v>
      </c>
      <c r="C37" s="7">
        <v>10986721.189999999</v>
      </c>
      <c r="D37" s="7">
        <v>150000</v>
      </c>
      <c r="E37" s="7">
        <f t="shared" si="0"/>
        <v>10836721.189999999</v>
      </c>
      <c r="F37" s="27">
        <v>-178995.06</v>
      </c>
      <c r="G37" s="6">
        <f t="shared" si="1"/>
        <v>10657726.129999999</v>
      </c>
      <c r="H37" s="5">
        <v>223544.95</v>
      </c>
      <c r="I37" s="6">
        <v>10963401.5</v>
      </c>
      <c r="J37" s="22">
        <v>0</v>
      </c>
      <c r="K37" s="22">
        <f t="shared" si="2"/>
        <v>10963401.5</v>
      </c>
      <c r="L37" s="27">
        <v>115764.85</v>
      </c>
      <c r="M37" s="7">
        <f t="shared" si="3"/>
        <v>11079166.35</v>
      </c>
      <c r="N37" s="6">
        <v>208935.67</v>
      </c>
      <c r="O37" s="47" t="s">
        <v>346</v>
      </c>
      <c r="P37" t="s">
        <v>315</v>
      </c>
    </row>
    <row r="38" spans="1:16" x14ac:dyDescent="0.3">
      <c r="A38">
        <v>98</v>
      </c>
      <c r="B38" s="1" t="s">
        <v>29</v>
      </c>
      <c r="C38" s="7">
        <v>80706107.540000007</v>
      </c>
      <c r="D38" s="7">
        <v>80000</v>
      </c>
      <c r="E38" s="7">
        <f t="shared" si="0"/>
        <v>80626107.540000007</v>
      </c>
      <c r="F38" s="27">
        <v>2182702.5424916251</v>
      </c>
      <c r="G38" s="6">
        <f t="shared" si="1"/>
        <v>82808810.082491636</v>
      </c>
      <c r="H38" s="5">
        <v>2442549.66</v>
      </c>
      <c r="I38" s="6">
        <v>74837182.010000005</v>
      </c>
      <c r="J38" s="22">
        <v>90000</v>
      </c>
      <c r="K38" s="22">
        <f t="shared" si="2"/>
        <v>74747182.010000005</v>
      </c>
      <c r="L38" s="27">
        <v>21729.103269065501</v>
      </c>
      <c r="M38" s="7">
        <f t="shared" si="3"/>
        <v>74768911.113269076</v>
      </c>
      <c r="N38" s="6">
        <v>2365657.4</v>
      </c>
      <c r="O38" s="47" t="s">
        <v>329</v>
      </c>
      <c r="P38" t="s">
        <v>295</v>
      </c>
    </row>
    <row r="39" spans="1:16" x14ac:dyDescent="0.3">
      <c r="A39">
        <v>102</v>
      </c>
      <c r="B39" s="1" t="s">
        <v>30</v>
      </c>
      <c r="C39" s="7">
        <v>40817113.32</v>
      </c>
      <c r="D39" s="7">
        <v>0</v>
      </c>
      <c r="E39" s="7">
        <f t="shared" si="0"/>
        <v>40817113.32</v>
      </c>
      <c r="F39" s="27"/>
      <c r="G39" s="6">
        <f t="shared" si="1"/>
        <v>40817113.32</v>
      </c>
      <c r="H39" s="5">
        <v>1179551.33</v>
      </c>
      <c r="I39" s="6">
        <v>36966321.560000002</v>
      </c>
      <c r="J39" s="22">
        <v>0</v>
      </c>
      <c r="K39" s="22">
        <f t="shared" si="2"/>
        <v>36966321.560000002</v>
      </c>
      <c r="L39" s="27"/>
      <c r="M39" s="7">
        <f t="shared" si="3"/>
        <v>36966321.560000002</v>
      </c>
      <c r="N39" s="6">
        <v>1147856.8700000001</v>
      </c>
      <c r="O39" s="47" t="s">
        <v>343</v>
      </c>
      <c r="P39" t="s">
        <v>311</v>
      </c>
    </row>
    <row r="40" spans="1:16" x14ac:dyDescent="0.3">
      <c r="A40">
        <v>103</v>
      </c>
      <c r="B40" s="1" t="s">
        <v>31</v>
      </c>
      <c r="C40" s="7">
        <v>8470383.2599999998</v>
      </c>
      <c r="D40" s="7">
        <v>0</v>
      </c>
      <c r="E40" s="7">
        <f t="shared" si="0"/>
        <v>8470383.2599999998</v>
      </c>
      <c r="F40" s="27"/>
      <c r="G40" s="6">
        <f t="shared" si="1"/>
        <v>8470383.2599999998</v>
      </c>
      <c r="H40" s="5">
        <v>217008.54</v>
      </c>
      <c r="I40" s="6">
        <v>8106752</v>
      </c>
      <c r="J40" s="22">
        <v>0</v>
      </c>
      <c r="K40" s="22">
        <f t="shared" si="2"/>
        <v>8106752</v>
      </c>
      <c r="L40" s="27"/>
      <c r="M40" s="7">
        <f t="shared" si="3"/>
        <v>8106752</v>
      </c>
      <c r="N40" s="6">
        <v>197647.31</v>
      </c>
      <c r="O40" s="48" t="s">
        <v>333</v>
      </c>
      <c r="P40" t="s">
        <v>304</v>
      </c>
    </row>
    <row r="41" spans="1:16" x14ac:dyDescent="0.3">
      <c r="A41">
        <v>105</v>
      </c>
      <c r="B41" s="1" t="s">
        <v>32</v>
      </c>
      <c r="C41" s="7">
        <v>13057451.5</v>
      </c>
      <c r="D41" s="7">
        <v>300000</v>
      </c>
      <c r="E41" s="7">
        <f t="shared" si="0"/>
        <v>12757451.5</v>
      </c>
      <c r="F41" s="27">
        <f>205869-175150.745224609</f>
        <v>30718.254775390989</v>
      </c>
      <c r="G41" s="6">
        <f t="shared" si="1"/>
        <v>12788169.754775392</v>
      </c>
      <c r="H41" s="5">
        <v>297797.96000000002</v>
      </c>
      <c r="I41" s="6">
        <v>12728564.75</v>
      </c>
      <c r="J41" s="22">
        <v>0</v>
      </c>
      <c r="K41" s="22">
        <f t="shared" si="2"/>
        <v>12728564.75</v>
      </c>
      <c r="L41" s="27">
        <v>-12161.592161850058</v>
      </c>
      <c r="M41" s="7">
        <f t="shared" si="3"/>
        <v>12716403.157838151</v>
      </c>
      <c r="N41" s="6">
        <v>307997.19</v>
      </c>
      <c r="O41" s="46" t="s">
        <v>362</v>
      </c>
      <c r="P41" t="s">
        <v>306</v>
      </c>
    </row>
    <row r="42" spans="1:16" x14ac:dyDescent="0.3">
      <c r="A42">
        <v>106</v>
      </c>
      <c r="B42" s="1" t="s">
        <v>33</v>
      </c>
      <c r="C42" s="7">
        <v>189876446.74000001</v>
      </c>
      <c r="D42" s="7">
        <v>363000</v>
      </c>
      <c r="E42" s="7">
        <f t="shared" si="0"/>
        <v>189513446.74000001</v>
      </c>
      <c r="F42" s="27"/>
      <c r="G42" s="6">
        <f t="shared" si="1"/>
        <v>189513446.74000001</v>
      </c>
      <c r="H42" s="5">
        <v>2770880.67</v>
      </c>
      <c r="I42" s="6">
        <v>168764903.75999996</v>
      </c>
      <c r="J42" s="22">
        <v>115000</v>
      </c>
      <c r="K42" s="22">
        <f t="shared" si="2"/>
        <v>168649903.75999996</v>
      </c>
      <c r="L42" s="28"/>
      <c r="M42" s="7">
        <f t="shared" si="3"/>
        <v>168649903.75999996</v>
      </c>
      <c r="N42" s="6">
        <v>3486302.3899999997</v>
      </c>
      <c r="O42" s="47" t="s">
        <v>332</v>
      </c>
      <c r="P42" t="s">
        <v>302</v>
      </c>
    </row>
    <row r="43" spans="1:16" x14ac:dyDescent="0.3">
      <c r="A43">
        <v>108</v>
      </c>
      <c r="B43" s="1" t="s">
        <v>34</v>
      </c>
      <c r="C43" s="7">
        <v>37721957.329999998</v>
      </c>
      <c r="D43" s="7">
        <v>30000</v>
      </c>
      <c r="E43" s="7">
        <f t="shared" si="0"/>
        <v>37691957.329999998</v>
      </c>
      <c r="F43" s="27"/>
      <c r="G43" s="6">
        <f t="shared" si="1"/>
        <v>37691957.329999998</v>
      </c>
      <c r="H43" s="5">
        <v>819524.68</v>
      </c>
      <c r="I43" s="6">
        <v>36028907.240000002</v>
      </c>
      <c r="J43" s="22">
        <v>30000</v>
      </c>
      <c r="K43" s="22">
        <f t="shared" si="2"/>
        <v>35998907.240000002</v>
      </c>
      <c r="L43" s="28"/>
      <c r="M43" s="7">
        <f t="shared" si="3"/>
        <v>35998907.240000002</v>
      </c>
      <c r="N43" s="6">
        <v>783768</v>
      </c>
      <c r="O43" s="47" t="s">
        <v>340</v>
      </c>
      <c r="P43" t="s">
        <v>300</v>
      </c>
    </row>
    <row r="44" spans="1:16" x14ac:dyDescent="0.3">
      <c r="A44">
        <v>109</v>
      </c>
      <c r="B44" s="1" t="s">
        <v>35</v>
      </c>
      <c r="C44" s="7">
        <v>268609928.41000003</v>
      </c>
      <c r="D44" s="7">
        <v>759000</v>
      </c>
      <c r="E44" s="7">
        <f t="shared" si="0"/>
        <v>267850928.41000003</v>
      </c>
      <c r="F44" s="27"/>
      <c r="G44" s="6">
        <f t="shared" si="1"/>
        <v>267850928.41000003</v>
      </c>
      <c r="H44" s="5">
        <v>4762642.88</v>
      </c>
      <c r="I44" s="6">
        <v>255433419.87000006</v>
      </c>
      <c r="J44" s="22">
        <v>929000</v>
      </c>
      <c r="K44" s="22">
        <f t="shared" si="2"/>
        <v>254504419.87000006</v>
      </c>
      <c r="L44" s="28"/>
      <c r="M44" s="7">
        <f t="shared" si="3"/>
        <v>254504419.87000006</v>
      </c>
      <c r="N44" s="6">
        <v>4939575.7500000009</v>
      </c>
      <c r="O44" s="48" t="s">
        <v>333</v>
      </c>
      <c r="P44" t="s">
        <v>304</v>
      </c>
    </row>
    <row r="45" spans="1:16" x14ac:dyDescent="0.3">
      <c r="A45">
        <v>111</v>
      </c>
      <c r="B45" s="1" t="s">
        <v>36</v>
      </c>
      <c r="C45" s="7">
        <v>82128195.189999998</v>
      </c>
      <c r="D45" s="7">
        <v>205000</v>
      </c>
      <c r="E45" s="7">
        <f t="shared" si="0"/>
        <v>81923195.189999998</v>
      </c>
      <c r="F45" s="27">
        <v>724597.06148437504</v>
      </c>
      <c r="G45" s="6">
        <f t="shared" si="1"/>
        <v>82647792.251484379</v>
      </c>
      <c r="H45" s="5">
        <v>2108328.35</v>
      </c>
      <c r="I45" s="6">
        <v>76709263.310000017</v>
      </c>
      <c r="J45" s="22">
        <v>177000</v>
      </c>
      <c r="K45" s="22">
        <f t="shared" si="2"/>
        <v>76532263.310000017</v>
      </c>
      <c r="L45" s="27">
        <v>7213.4631590625004</v>
      </c>
      <c r="M45" s="7">
        <f t="shared" si="3"/>
        <v>76539476.773159087</v>
      </c>
      <c r="N45" s="6">
        <v>2253614.91</v>
      </c>
      <c r="O45" s="47" t="s">
        <v>329</v>
      </c>
      <c r="P45" t="s">
        <v>295</v>
      </c>
    </row>
    <row r="46" spans="1:16" x14ac:dyDescent="0.3">
      <c r="A46">
        <v>139</v>
      </c>
      <c r="B46" s="1" t="s">
        <v>37</v>
      </c>
      <c r="C46" s="7">
        <v>37573914.780000001</v>
      </c>
      <c r="D46" s="7">
        <v>0</v>
      </c>
      <c r="E46" s="7">
        <f t="shared" si="0"/>
        <v>37573914.780000001</v>
      </c>
      <c r="F46" s="27">
        <v>789358.78836000012</v>
      </c>
      <c r="G46" s="6">
        <f t="shared" si="1"/>
        <v>38363273.568360001</v>
      </c>
      <c r="H46" s="5">
        <v>775489.21</v>
      </c>
      <c r="I46" s="6">
        <v>36358037.780000009</v>
      </c>
      <c r="J46" s="22">
        <v>0</v>
      </c>
      <c r="K46" s="22">
        <f t="shared" si="2"/>
        <v>36358037.780000009</v>
      </c>
      <c r="L46" s="27">
        <v>-70621.821000000011</v>
      </c>
      <c r="M46" s="7">
        <f t="shared" si="3"/>
        <v>36287415.959000006</v>
      </c>
      <c r="N46" s="6">
        <v>830678.24</v>
      </c>
      <c r="O46" s="47" t="s">
        <v>349</v>
      </c>
      <c r="P46" t="s">
        <v>309</v>
      </c>
    </row>
    <row r="47" spans="1:16" x14ac:dyDescent="0.3">
      <c r="A47">
        <v>140</v>
      </c>
      <c r="B47" s="1" t="s">
        <v>38</v>
      </c>
      <c r="C47" s="7">
        <v>86601664.140000001</v>
      </c>
      <c r="D47" s="7">
        <v>100000</v>
      </c>
      <c r="E47" s="7">
        <f t="shared" si="0"/>
        <v>86501664.140000001</v>
      </c>
      <c r="F47" s="27"/>
      <c r="G47" s="6">
        <f t="shared" si="1"/>
        <v>86501664.140000001</v>
      </c>
      <c r="H47" s="5">
        <v>2234557.9500000002</v>
      </c>
      <c r="I47" s="6">
        <v>80502126.450000003</v>
      </c>
      <c r="J47" s="22">
        <v>100000</v>
      </c>
      <c r="K47" s="22">
        <f t="shared" si="2"/>
        <v>80402126.450000003</v>
      </c>
      <c r="L47" s="27"/>
      <c r="M47" s="7">
        <f t="shared" si="3"/>
        <v>80402126.450000003</v>
      </c>
      <c r="N47" s="6">
        <v>1975545</v>
      </c>
      <c r="O47" s="47" t="s">
        <v>341</v>
      </c>
      <c r="P47" t="s">
        <v>310</v>
      </c>
    </row>
    <row r="48" spans="1:16" x14ac:dyDescent="0.3">
      <c r="A48">
        <v>142</v>
      </c>
      <c r="B48" s="1" t="s">
        <v>39</v>
      </c>
      <c r="C48" s="7">
        <v>26641528.07</v>
      </c>
      <c r="D48" s="7">
        <v>0</v>
      </c>
      <c r="E48" s="7">
        <f t="shared" si="0"/>
        <v>26641528.07</v>
      </c>
      <c r="F48" s="27">
        <v>733576.32319237501</v>
      </c>
      <c r="G48" s="6">
        <f t="shared" si="1"/>
        <v>27375104.393192377</v>
      </c>
      <c r="H48" s="5">
        <v>683237.14</v>
      </c>
      <c r="I48" s="6">
        <v>26033994.470000003</v>
      </c>
      <c r="J48" s="22">
        <v>0</v>
      </c>
      <c r="K48" s="22">
        <f t="shared" si="2"/>
        <v>26033994.470000003</v>
      </c>
      <c r="L48" s="27">
        <v>7302.8529412865009</v>
      </c>
      <c r="M48" s="7">
        <f t="shared" si="3"/>
        <v>26041297.322941288</v>
      </c>
      <c r="N48" s="6">
        <v>666428.07999999996</v>
      </c>
      <c r="O48" s="47" t="s">
        <v>329</v>
      </c>
      <c r="P48" t="s">
        <v>295</v>
      </c>
    </row>
    <row r="49" spans="1:16" x14ac:dyDescent="0.3">
      <c r="A49">
        <v>143</v>
      </c>
      <c r="B49" s="1" t="s">
        <v>40</v>
      </c>
      <c r="C49" s="7">
        <v>30092064.989999998</v>
      </c>
      <c r="D49" s="7">
        <v>18000</v>
      </c>
      <c r="E49" s="7">
        <f t="shared" si="0"/>
        <v>30074064.989999998</v>
      </c>
      <c r="F49" s="27"/>
      <c r="G49" s="6">
        <f t="shared" si="1"/>
        <v>30074064.989999998</v>
      </c>
      <c r="H49" s="5">
        <v>563367.67000000004</v>
      </c>
      <c r="I49" s="6">
        <v>28996624.760000005</v>
      </c>
      <c r="J49" s="22">
        <v>27000</v>
      </c>
      <c r="K49" s="22">
        <f t="shared" si="2"/>
        <v>28969624.760000005</v>
      </c>
      <c r="L49" s="27"/>
      <c r="M49" s="7">
        <f t="shared" si="3"/>
        <v>28969624.760000005</v>
      </c>
      <c r="N49" s="6">
        <v>545821.68000000005</v>
      </c>
      <c r="O49" s="47" t="s">
        <v>340</v>
      </c>
      <c r="P49" t="s">
        <v>300</v>
      </c>
    </row>
    <row r="50" spans="1:16" x14ac:dyDescent="0.3">
      <c r="A50">
        <v>145</v>
      </c>
      <c r="B50" s="1" t="s">
        <v>41</v>
      </c>
      <c r="C50" s="7">
        <v>46203312.090000004</v>
      </c>
      <c r="D50" s="7">
        <v>1000</v>
      </c>
      <c r="E50" s="7">
        <f t="shared" si="0"/>
        <v>46202312.090000004</v>
      </c>
      <c r="F50" s="27"/>
      <c r="G50" s="6">
        <f t="shared" si="1"/>
        <v>46202312.090000004</v>
      </c>
      <c r="H50" s="5">
        <v>1236772.49</v>
      </c>
      <c r="I50" s="6">
        <v>42890037.710000001</v>
      </c>
      <c r="J50" s="22">
        <v>8000</v>
      </c>
      <c r="K50" s="22">
        <f t="shared" si="2"/>
        <v>42882037.710000001</v>
      </c>
      <c r="L50" s="27"/>
      <c r="M50" s="7">
        <f t="shared" si="3"/>
        <v>42882037.710000001</v>
      </c>
      <c r="N50" s="6">
        <v>1204840.1599999999</v>
      </c>
      <c r="O50" s="47" t="s">
        <v>327</v>
      </c>
      <c r="P50" t="s">
        <v>301</v>
      </c>
    </row>
    <row r="51" spans="1:16" x14ac:dyDescent="0.3">
      <c r="A51">
        <v>146</v>
      </c>
      <c r="B51" s="1" t="s">
        <v>42</v>
      </c>
      <c r="C51" s="7">
        <v>27304396.129999999</v>
      </c>
      <c r="D51" s="7">
        <v>3000</v>
      </c>
      <c r="E51" s="7">
        <f t="shared" si="0"/>
        <v>27301396.129999999</v>
      </c>
      <c r="F51" s="27">
        <v>323650.06664791633</v>
      </c>
      <c r="G51" s="6">
        <f t="shared" si="1"/>
        <v>27625046.196647916</v>
      </c>
      <c r="H51" s="5">
        <v>478742.82</v>
      </c>
      <c r="I51" s="6">
        <v>25888502.290000003</v>
      </c>
      <c r="J51" s="22">
        <v>0</v>
      </c>
      <c r="K51" s="22">
        <f t="shared" si="2"/>
        <v>25888502.290000003</v>
      </c>
      <c r="L51" s="27">
        <v>491096.63432995812</v>
      </c>
      <c r="M51" s="7">
        <f t="shared" si="3"/>
        <v>26379598.924329963</v>
      </c>
      <c r="N51" s="6">
        <v>574016.12</v>
      </c>
      <c r="O51" s="45" t="s">
        <v>361</v>
      </c>
      <c r="P51" t="s">
        <v>324</v>
      </c>
    </row>
    <row r="52" spans="1:16" x14ac:dyDescent="0.3">
      <c r="A52">
        <v>148</v>
      </c>
      <c r="B52" s="1" t="s">
        <v>43</v>
      </c>
      <c r="C52" s="7">
        <v>32329541.68</v>
      </c>
      <c r="D52" s="7">
        <v>62000</v>
      </c>
      <c r="E52" s="7">
        <f t="shared" si="0"/>
        <v>32267541.68</v>
      </c>
      <c r="F52" s="27"/>
      <c r="G52" s="6">
        <f t="shared" si="1"/>
        <v>32267541.68</v>
      </c>
      <c r="H52" s="5">
        <v>869774.64</v>
      </c>
      <c r="I52" s="6">
        <v>30479608.870000001</v>
      </c>
      <c r="J52" s="22">
        <v>2000</v>
      </c>
      <c r="K52" s="22">
        <f t="shared" si="2"/>
        <v>30477608.870000001</v>
      </c>
      <c r="L52" s="27"/>
      <c r="M52" s="7">
        <f t="shared" si="3"/>
        <v>30477608.870000001</v>
      </c>
      <c r="N52" s="6">
        <v>845096.33000000007</v>
      </c>
      <c r="O52" s="47" t="s">
        <v>336</v>
      </c>
      <c r="P52" t="s">
        <v>308</v>
      </c>
    </row>
    <row r="53" spans="1:16" x14ac:dyDescent="0.3">
      <c r="A53">
        <v>149</v>
      </c>
      <c r="B53" s="1" t="s">
        <v>44</v>
      </c>
      <c r="C53" s="7">
        <v>20457493.300000001</v>
      </c>
      <c r="D53" s="7">
        <v>0</v>
      </c>
      <c r="E53" s="7">
        <f t="shared" si="0"/>
        <v>20457493.300000001</v>
      </c>
      <c r="F53" s="27"/>
      <c r="G53" s="6">
        <f t="shared" si="1"/>
        <v>20457493.300000001</v>
      </c>
      <c r="H53" s="5">
        <v>392832.69</v>
      </c>
      <c r="I53" s="6">
        <v>18359401.940000005</v>
      </c>
      <c r="J53" s="22">
        <v>0</v>
      </c>
      <c r="K53" s="22">
        <f t="shared" si="2"/>
        <v>18359401.940000005</v>
      </c>
      <c r="L53" s="27"/>
      <c r="M53" s="7">
        <f t="shared" si="3"/>
        <v>18359401.940000005</v>
      </c>
      <c r="N53" s="6">
        <v>372452.32</v>
      </c>
      <c r="O53" s="47" t="s">
        <v>332</v>
      </c>
      <c r="P53" t="s">
        <v>302</v>
      </c>
    </row>
    <row r="54" spans="1:16" x14ac:dyDescent="0.3">
      <c r="A54">
        <v>151</v>
      </c>
      <c r="B54" s="1" t="s">
        <v>45</v>
      </c>
      <c r="C54" s="7">
        <v>10911512.939999999</v>
      </c>
      <c r="D54" s="7">
        <v>5000</v>
      </c>
      <c r="E54" s="7">
        <f t="shared" si="0"/>
        <v>10906512.939999999</v>
      </c>
      <c r="F54" s="27">
        <v>160041.03</v>
      </c>
      <c r="G54" s="6">
        <f t="shared" si="1"/>
        <v>11066553.969999999</v>
      </c>
      <c r="H54" s="5">
        <v>195610.8</v>
      </c>
      <c r="I54" s="6">
        <v>10209238.52</v>
      </c>
      <c r="J54" s="22">
        <v>5000</v>
      </c>
      <c r="K54" s="22">
        <f t="shared" si="2"/>
        <v>10204238.52</v>
      </c>
      <c r="L54" s="27">
        <v>-131241.03</v>
      </c>
      <c r="M54" s="7">
        <f t="shared" si="3"/>
        <v>10072997.49</v>
      </c>
      <c r="N54" s="6">
        <v>193577.11</v>
      </c>
      <c r="O54" s="47" t="s">
        <v>327</v>
      </c>
      <c r="P54" t="s">
        <v>301</v>
      </c>
    </row>
    <row r="55" spans="1:16" x14ac:dyDescent="0.3">
      <c r="A55">
        <v>152</v>
      </c>
      <c r="B55" s="1" t="s">
        <v>46</v>
      </c>
      <c r="C55" s="7">
        <v>18141649.059999999</v>
      </c>
      <c r="D55" s="7">
        <v>62000</v>
      </c>
      <c r="E55" s="7">
        <f t="shared" si="0"/>
        <v>18079649.059999999</v>
      </c>
      <c r="F55" s="27">
        <v>402684.9</v>
      </c>
      <c r="G55" s="6">
        <f t="shared" si="1"/>
        <v>18482333.959999997</v>
      </c>
      <c r="H55" s="5">
        <v>452521.32</v>
      </c>
      <c r="I55" s="6">
        <v>18663902.149999999</v>
      </c>
      <c r="J55" s="22">
        <v>93000</v>
      </c>
      <c r="K55" s="22">
        <f t="shared" si="2"/>
        <v>18570902.149999999</v>
      </c>
      <c r="L55" s="27">
        <v>-334784.90000000002</v>
      </c>
      <c r="M55" s="7">
        <f t="shared" si="3"/>
        <v>18236117.25</v>
      </c>
      <c r="N55" s="6">
        <v>510370.22000000003</v>
      </c>
      <c r="O55" s="47" t="s">
        <v>327</v>
      </c>
      <c r="P55" t="s">
        <v>301</v>
      </c>
    </row>
    <row r="56" spans="1:16" x14ac:dyDescent="0.3">
      <c r="A56">
        <v>153</v>
      </c>
      <c r="B56" s="1" t="s">
        <v>47</v>
      </c>
      <c r="C56" s="7">
        <v>110363940.81</v>
      </c>
      <c r="D56" s="7">
        <v>136000</v>
      </c>
      <c r="E56" s="7">
        <f t="shared" si="0"/>
        <v>110227940.81</v>
      </c>
      <c r="F56" s="27">
        <v>-7912.63</v>
      </c>
      <c r="G56" s="6">
        <f t="shared" si="1"/>
        <v>110220028.18000001</v>
      </c>
      <c r="H56" s="5">
        <v>3025628.58</v>
      </c>
      <c r="I56" s="6">
        <v>101716755.85999998</v>
      </c>
      <c r="J56" s="22">
        <v>0</v>
      </c>
      <c r="K56" s="22">
        <f t="shared" si="2"/>
        <v>101716755.85999998</v>
      </c>
      <c r="L56" s="27">
        <v>-169012.72</v>
      </c>
      <c r="M56" s="7">
        <f t="shared" si="3"/>
        <v>101547743.13999999</v>
      </c>
      <c r="N56" s="6">
        <v>2794349.26</v>
      </c>
      <c r="O56" s="47" t="s">
        <v>345</v>
      </c>
      <c r="P56" t="s">
        <v>314</v>
      </c>
    </row>
    <row r="57" spans="1:16" x14ac:dyDescent="0.3">
      <c r="A57">
        <v>165</v>
      </c>
      <c r="B57" s="1" t="s">
        <v>48</v>
      </c>
      <c r="C57" s="7">
        <v>60664467.619999997</v>
      </c>
      <c r="D57" s="7">
        <v>106000</v>
      </c>
      <c r="E57" s="7">
        <f t="shared" si="0"/>
        <v>60558467.619999997</v>
      </c>
      <c r="F57" s="27"/>
      <c r="G57" s="6">
        <f t="shared" si="1"/>
        <v>60558467.619999997</v>
      </c>
      <c r="H57" s="5">
        <v>1353452.33</v>
      </c>
      <c r="I57" s="6">
        <v>54526976.390000001</v>
      </c>
      <c r="J57" s="22">
        <v>94000</v>
      </c>
      <c r="K57" s="22">
        <f t="shared" si="2"/>
        <v>54432976.390000001</v>
      </c>
      <c r="L57" s="27"/>
      <c r="M57" s="7">
        <f t="shared" si="3"/>
        <v>54432976.390000001</v>
      </c>
      <c r="N57" s="6">
        <v>1255633.79</v>
      </c>
      <c r="O57" s="48" t="s">
        <v>333</v>
      </c>
      <c r="P57" t="s">
        <v>304</v>
      </c>
    </row>
    <row r="58" spans="1:16" x14ac:dyDescent="0.3">
      <c r="A58">
        <v>167</v>
      </c>
      <c r="B58" s="1" t="s">
        <v>49</v>
      </c>
      <c r="C58" s="7">
        <v>288372376.04000002</v>
      </c>
      <c r="D58" s="7">
        <v>112000</v>
      </c>
      <c r="E58" s="7">
        <f t="shared" si="0"/>
        <v>288260376.04000002</v>
      </c>
      <c r="F58" s="27">
        <v>305469.17245893553</v>
      </c>
      <c r="G58" s="6">
        <f t="shared" si="1"/>
        <v>288565845.21245897</v>
      </c>
      <c r="H58" s="5">
        <v>8178025.5999999996</v>
      </c>
      <c r="I58" s="6">
        <v>264717078.97000003</v>
      </c>
      <c r="J58" s="22">
        <v>0</v>
      </c>
      <c r="K58" s="22">
        <f t="shared" si="2"/>
        <v>264717078.97000003</v>
      </c>
      <c r="L58" s="27">
        <v>5177345.8207434956</v>
      </c>
      <c r="M58" s="7">
        <f t="shared" si="3"/>
        <v>269894424.79074353</v>
      </c>
      <c r="N58" s="6">
        <v>6674728.9199999999</v>
      </c>
      <c r="O58" s="45" t="s">
        <v>361</v>
      </c>
      <c r="P58" t="s">
        <v>324</v>
      </c>
    </row>
    <row r="59" spans="1:16" x14ac:dyDescent="0.3">
      <c r="A59">
        <v>169</v>
      </c>
      <c r="B59" s="1" t="s">
        <v>50</v>
      </c>
      <c r="C59" s="7">
        <v>18893735.469999999</v>
      </c>
      <c r="D59" s="7">
        <v>6000</v>
      </c>
      <c r="E59" s="7">
        <f t="shared" si="0"/>
        <v>18887735.469999999</v>
      </c>
      <c r="F59" s="27"/>
      <c r="G59" s="6">
        <f t="shared" si="1"/>
        <v>18887735.469999999</v>
      </c>
      <c r="H59" s="5">
        <v>315108.96000000002</v>
      </c>
      <c r="I59" s="6">
        <v>17689982.870000001</v>
      </c>
      <c r="J59" s="22">
        <v>30000</v>
      </c>
      <c r="K59" s="22">
        <f t="shared" si="2"/>
        <v>17659982.870000001</v>
      </c>
      <c r="L59" s="27"/>
      <c r="M59" s="7">
        <f t="shared" si="3"/>
        <v>17659982.870000001</v>
      </c>
      <c r="N59" s="6">
        <v>413712.64000000001</v>
      </c>
      <c r="O59" s="48" t="s">
        <v>333</v>
      </c>
      <c r="P59" t="s">
        <v>304</v>
      </c>
    </row>
    <row r="60" spans="1:16" x14ac:dyDescent="0.3">
      <c r="A60">
        <v>171</v>
      </c>
      <c r="B60" s="1" t="s">
        <v>51</v>
      </c>
      <c r="C60" s="7">
        <v>20539170.649999999</v>
      </c>
      <c r="D60" s="7">
        <v>3000</v>
      </c>
      <c r="E60" s="7">
        <f t="shared" si="0"/>
        <v>20536170.649999999</v>
      </c>
      <c r="F60" s="27">
        <v>-331603.99</v>
      </c>
      <c r="G60" s="6">
        <f t="shared" si="1"/>
        <v>20204566.66</v>
      </c>
      <c r="H60" s="5">
        <v>469505.84</v>
      </c>
      <c r="I60" s="6">
        <v>19667818.629999999</v>
      </c>
      <c r="J60" s="22">
        <v>20000</v>
      </c>
      <c r="K60" s="22">
        <f t="shared" si="2"/>
        <v>19647818.629999999</v>
      </c>
      <c r="L60" s="27">
        <v>214464.47</v>
      </c>
      <c r="M60" s="7">
        <f t="shared" si="3"/>
        <v>19862283.099999998</v>
      </c>
      <c r="N60" s="6">
        <v>414887.49</v>
      </c>
      <c r="O60" s="47" t="s">
        <v>346</v>
      </c>
      <c r="P60" t="s">
        <v>315</v>
      </c>
    </row>
    <row r="61" spans="1:16" x14ac:dyDescent="0.3">
      <c r="A61">
        <v>172</v>
      </c>
      <c r="B61" s="1" t="s">
        <v>52</v>
      </c>
      <c r="C61" s="7">
        <v>23280927.539999999</v>
      </c>
      <c r="D61" s="7">
        <v>476000</v>
      </c>
      <c r="E61" s="7">
        <f t="shared" si="0"/>
        <v>22804927.539999999</v>
      </c>
      <c r="F61" s="27">
        <v>-369741</v>
      </c>
      <c r="G61" s="6">
        <f t="shared" si="1"/>
        <v>22435186.539999999</v>
      </c>
      <c r="H61" s="5">
        <v>386585.54</v>
      </c>
      <c r="I61" s="6">
        <v>20845494.48</v>
      </c>
      <c r="J61" s="22">
        <v>400000</v>
      </c>
      <c r="K61" s="22">
        <f t="shared" si="2"/>
        <v>20445494.48</v>
      </c>
      <c r="L61" s="27">
        <v>232081.15</v>
      </c>
      <c r="M61" s="7">
        <f t="shared" si="3"/>
        <v>20677575.629999999</v>
      </c>
      <c r="N61" s="6">
        <v>365386.59</v>
      </c>
      <c r="O61" s="47" t="s">
        <v>331</v>
      </c>
      <c r="P61" t="s">
        <v>305</v>
      </c>
    </row>
    <row r="62" spans="1:16" x14ac:dyDescent="0.3">
      <c r="A62">
        <v>176</v>
      </c>
      <c r="B62" s="1" t="s">
        <v>53</v>
      </c>
      <c r="C62" s="7">
        <v>26370303.059999999</v>
      </c>
      <c r="D62" s="7">
        <v>0</v>
      </c>
      <c r="E62" s="7">
        <f t="shared" si="0"/>
        <v>26370303.059999999</v>
      </c>
      <c r="F62" s="27">
        <v>373176.46195651055</v>
      </c>
      <c r="G62" s="6">
        <f t="shared" si="1"/>
        <v>26743479.521956511</v>
      </c>
      <c r="H62" s="5">
        <v>526611.72</v>
      </c>
      <c r="I62" s="6">
        <v>25305332.240000006</v>
      </c>
      <c r="J62" s="22">
        <v>0</v>
      </c>
      <c r="K62" s="22">
        <f t="shared" si="2"/>
        <v>25305332.240000006</v>
      </c>
      <c r="L62" s="27">
        <v>508374.94349063467</v>
      </c>
      <c r="M62" s="7">
        <f t="shared" si="3"/>
        <v>25813707.183490641</v>
      </c>
      <c r="N62" s="6">
        <v>392760.96</v>
      </c>
      <c r="O62" s="45" t="s">
        <v>361</v>
      </c>
      <c r="P62" t="s">
        <v>324</v>
      </c>
    </row>
    <row r="63" spans="1:16" x14ac:dyDescent="0.3">
      <c r="A63">
        <v>177</v>
      </c>
      <c r="B63" s="1" t="s">
        <v>54</v>
      </c>
      <c r="C63" s="7">
        <v>7175262.04</v>
      </c>
      <c r="D63" s="7">
        <v>0</v>
      </c>
      <c r="E63" s="7">
        <f t="shared" si="0"/>
        <v>7175262.04</v>
      </c>
      <c r="F63" s="27"/>
      <c r="G63" s="6">
        <f t="shared" si="1"/>
        <v>7175262.04</v>
      </c>
      <c r="H63" s="5">
        <v>140046.60999999999</v>
      </c>
      <c r="I63" s="6">
        <v>7118446.2699999996</v>
      </c>
      <c r="J63" s="22">
        <v>0</v>
      </c>
      <c r="K63" s="22">
        <f t="shared" si="2"/>
        <v>7118446.2699999996</v>
      </c>
      <c r="L63" s="27"/>
      <c r="M63" s="7">
        <f t="shared" si="3"/>
        <v>7118446.2699999996</v>
      </c>
      <c r="N63" s="6">
        <v>129508.89999999998</v>
      </c>
      <c r="O63" s="47" t="s">
        <v>340</v>
      </c>
      <c r="P63" t="s">
        <v>300</v>
      </c>
    </row>
    <row r="64" spans="1:16" x14ac:dyDescent="0.3">
      <c r="A64">
        <v>178</v>
      </c>
      <c r="B64" s="1" t="s">
        <v>55</v>
      </c>
      <c r="C64" s="7">
        <v>30474124.850000001</v>
      </c>
      <c r="D64" s="7">
        <v>127000</v>
      </c>
      <c r="E64" s="7">
        <f t="shared" si="0"/>
        <v>30347124.850000001</v>
      </c>
      <c r="F64" s="27">
        <v>-492092.89</v>
      </c>
      <c r="G64" s="6">
        <f t="shared" si="1"/>
        <v>29855031.960000001</v>
      </c>
      <c r="H64" s="5">
        <v>548961.32999999996</v>
      </c>
      <c r="I64" s="6">
        <v>29577645.350000001</v>
      </c>
      <c r="J64" s="22">
        <v>0</v>
      </c>
      <c r="K64" s="22">
        <f t="shared" si="2"/>
        <v>29577645.350000001</v>
      </c>
      <c r="L64" s="27">
        <v>318260.46999999997</v>
      </c>
      <c r="M64" s="7">
        <f t="shared" si="3"/>
        <v>29895905.82</v>
      </c>
      <c r="N64" s="6">
        <v>516303.65000000008</v>
      </c>
      <c r="O64" s="47" t="s">
        <v>346</v>
      </c>
      <c r="P64" t="s">
        <v>315</v>
      </c>
    </row>
    <row r="65" spans="1:16" x14ac:dyDescent="0.3">
      <c r="A65">
        <v>179</v>
      </c>
      <c r="B65" s="1" t="s">
        <v>56</v>
      </c>
      <c r="C65" s="7">
        <v>516179253.57999998</v>
      </c>
      <c r="D65" s="7">
        <v>407000</v>
      </c>
      <c r="E65" s="7">
        <f t="shared" si="0"/>
        <v>515772253.57999998</v>
      </c>
      <c r="F65" s="27"/>
      <c r="G65" s="6">
        <f t="shared" si="1"/>
        <v>515772253.57999998</v>
      </c>
      <c r="H65" s="5">
        <v>14284958.789999999</v>
      </c>
      <c r="I65" s="6">
        <v>471045281.53999996</v>
      </c>
      <c r="J65" s="22">
        <v>407000</v>
      </c>
      <c r="K65" s="22">
        <f t="shared" si="2"/>
        <v>470638281.53999996</v>
      </c>
      <c r="L65" s="27"/>
      <c r="M65" s="7">
        <f t="shared" si="3"/>
        <v>470638281.53999996</v>
      </c>
      <c r="N65" s="6">
        <v>13283139.610000001</v>
      </c>
      <c r="O65" s="47" t="s">
        <v>331</v>
      </c>
      <c r="P65" t="s">
        <v>305</v>
      </c>
    </row>
    <row r="66" spans="1:16" x14ac:dyDescent="0.3">
      <c r="A66">
        <v>181</v>
      </c>
      <c r="B66" s="1" t="s">
        <v>57</v>
      </c>
      <c r="C66" s="7">
        <v>6461457.5300000003</v>
      </c>
      <c r="D66" s="7">
        <v>0</v>
      </c>
      <c r="E66" s="7">
        <f t="shared" si="0"/>
        <v>6461457.5300000003</v>
      </c>
      <c r="F66" s="27"/>
      <c r="G66" s="6">
        <f t="shared" si="1"/>
        <v>6461457.5300000003</v>
      </c>
      <c r="H66" s="5">
        <v>172811.26</v>
      </c>
      <c r="I66" s="6">
        <v>6319918.3000000007</v>
      </c>
      <c r="J66" s="22">
        <v>0</v>
      </c>
      <c r="K66" s="22">
        <f t="shared" si="2"/>
        <v>6319918.3000000007</v>
      </c>
      <c r="L66" s="27"/>
      <c r="M66" s="7">
        <f t="shared" si="3"/>
        <v>6319918.3000000007</v>
      </c>
      <c r="N66" s="6">
        <v>146287.51</v>
      </c>
      <c r="O66" s="47" t="s">
        <v>343</v>
      </c>
      <c r="P66" t="s">
        <v>311</v>
      </c>
    </row>
    <row r="67" spans="1:16" x14ac:dyDescent="0.3">
      <c r="A67">
        <v>182</v>
      </c>
      <c r="B67" s="1" t="s">
        <v>58</v>
      </c>
      <c r="C67" s="7">
        <v>92664382.019999996</v>
      </c>
      <c r="D67" s="7">
        <v>0</v>
      </c>
      <c r="E67" s="7">
        <f t="shared" si="0"/>
        <v>92664382.019999996</v>
      </c>
      <c r="F67" s="27"/>
      <c r="G67" s="6">
        <f t="shared" si="1"/>
        <v>92664382.019999996</v>
      </c>
      <c r="H67" s="5">
        <v>2049781.44</v>
      </c>
      <c r="I67" s="6">
        <v>84482508.560000002</v>
      </c>
      <c r="J67" s="22">
        <v>0</v>
      </c>
      <c r="K67" s="22">
        <f t="shared" si="2"/>
        <v>84482508.560000002</v>
      </c>
      <c r="L67" s="27"/>
      <c r="M67" s="7">
        <f t="shared" si="3"/>
        <v>84482508.560000002</v>
      </c>
      <c r="N67" s="6">
        <v>1849896.03</v>
      </c>
      <c r="O67" s="47" t="s">
        <v>340</v>
      </c>
      <c r="P67" t="s">
        <v>300</v>
      </c>
    </row>
    <row r="68" spans="1:16" x14ac:dyDescent="0.3">
      <c r="A68">
        <v>186</v>
      </c>
      <c r="B68" s="1" t="s">
        <v>59</v>
      </c>
      <c r="C68" s="7">
        <v>168834931.77000001</v>
      </c>
      <c r="D68" s="7">
        <v>673000</v>
      </c>
      <c r="E68" s="7">
        <f t="shared" si="0"/>
        <v>168161931.77000001</v>
      </c>
      <c r="F68" s="27"/>
      <c r="G68" s="6">
        <f t="shared" si="1"/>
        <v>168161931.77000001</v>
      </c>
      <c r="H68" s="5">
        <v>2347187.48</v>
      </c>
      <c r="I68" s="6">
        <v>146903828.43000001</v>
      </c>
      <c r="J68" s="22">
        <v>1185000</v>
      </c>
      <c r="K68" s="22">
        <f t="shared" si="2"/>
        <v>145718828.43000001</v>
      </c>
      <c r="L68" s="27"/>
      <c r="M68" s="7">
        <f t="shared" si="3"/>
        <v>145718828.43000001</v>
      </c>
      <c r="N68" s="6">
        <v>3062387.64</v>
      </c>
      <c r="O68" s="47" t="s">
        <v>332</v>
      </c>
      <c r="P68" t="s">
        <v>302</v>
      </c>
    </row>
    <row r="69" spans="1:16" x14ac:dyDescent="0.3">
      <c r="A69">
        <v>202</v>
      </c>
      <c r="B69" s="1" t="s">
        <v>60</v>
      </c>
      <c r="C69" s="7">
        <v>113799182.02</v>
      </c>
      <c r="D69" s="7">
        <v>171000</v>
      </c>
      <c r="E69" s="7">
        <f t="shared" si="0"/>
        <v>113628182.02</v>
      </c>
      <c r="F69" s="28"/>
      <c r="G69" s="6">
        <f t="shared" si="1"/>
        <v>113628182.02</v>
      </c>
      <c r="H69" s="5">
        <v>2695647.17</v>
      </c>
      <c r="I69" s="6">
        <v>105542642.83</v>
      </c>
      <c r="J69" s="22">
        <v>201000</v>
      </c>
      <c r="K69" s="22">
        <f t="shared" si="2"/>
        <v>105341642.83</v>
      </c>
      <c r="L69" s="27"/>
      <c r="M69" s="7">
        <f t="shared" si="3"/>
        <v>105341642.83</v>
      </c>
      <c r="N69" s="6">
        <v>2535895.7200000002</v>
      </c>
      <c r="O69" s="47" t="s">
        <v>363</v>
      </c>
      <c r="P69" t="s">
        <v>303</v>
      </c>
    </row>
    <row r="70" spans="1:16" x14ac:dyDescent="0.3">
      <c r="A70">
        <v>204</v>
      </c>
      <c r="B70" s="1" t="s">
        <v>61</v>
      </c>
      <c r="C70" s="7">
        <v>16989236.48</v>
      </c>
      <c r="D70" s="7">
        <v>0</v>
      </c>
      <c r="E70" s="7">
        <f t="shared" si="0"/>
        <v>16989236.48</v>
      </c>
      <c r="F70" s="27"/>
      <c r="G70" s="6">
        <f t="shared" si="1"/>
        <v>16989236.48</v>
      </c>
      <c r="H70" s="5">
        <v>339402.53</v>
      </c>
      <c r="I70" s="6">
        <v>16310915.449999996</v>
      </c>
      <c r="J70" s="22">
        <v>0</v>
      </c>
      <c r="K70" s="22">
        <f t="shared" si="2"/>
        <v>16310915.449999996</v>
      </c>
      <c r="L70" s="27"/>
      <c r="M70" s="7">
        <f t="shared" si="3"/>
        <v>16310915.449999996</v>
      </c>
      <c r="N70" s="6">
        <v>300325.15999999997</v>
      </c>
      <c r="O70" s="47" t="s">
        <v>341</v>
      </c>
      <c r="P70" t="s">
        <v>310</v>
      </c>
    </row>
    <row r="71" spans="1:16" x14ac:dyDescent="0.3">
      <c r="A71">
        <v>205</v>
      </c>
      <c r="B71" s="1" t="s">
        <v>62</v>
      </c>
      <c r="C71" s="7">
        <v>150121182.78</v>
      </c>
      <c r="D71" s="7">
        <v>78000</v>
      </c>
      <c r="E71" s="7">
        <f t="shared" si="0"/>
        <v>150043182.78</v>
      </c>
      <c r="F71" s="27">
        <f>2399419-2047190.41414074</f>
        <v>352228.58585926006</v>
      </c>
      <c r="G71" s="6">
        <f t="shared" si="1"/>
        <v>150395411.36585927</v>
      </c>
      <c r="H71" s="5">
        <v>4842406.82</v>
      </c>
      <c r="I71" s="6">
        <v>150163032.31999999</v>
      </c>
      <c r="J71" s="22">
        <v>18000</v>
      </c>
      <c r="K71" s="22">
        <f t="shared" si="2"/>
        <v>150145032.31999999</v>
      </c>
      <c r="L71" s="27">
        <v>-145228.8967381157</v>
      </c>
      <c r="M71" s="7">
        <f t="shared" si="3"/>
        <v>149999803.42326188</v>
      </c>
      <c r="N71" s="6">
        <v>5071921.26</v>
      </c>
      <c r="O71" s="46" t="s">
        <v>362</v>
      </c>
      <c r="P71" t="s">
        <v>306</v>
      </c>
    </row>
    <row r="72" spans="1:16" x14ac:dyDescent="0.3">
      <c r="A72">
        <v>208</v>
      </c>
      <c r="B72" s="1" t="s">
        <v>63</v>
      </c>
      <c r="C72" s="7">
        <v>45453161.009999998</v>
      </c>
      <c r="D72" s="7">
        <v>2000</v>
      </c>
      <c r="E72" s="7">
        <f t="shared" si="0"/>
        <v>45451161.009999998</v>
      </c>
      <c r="F72" s="27">
        <v>584710.21360000002</v>
      </c>
      <c r="G72" s="6">
        <f t="shared" si="1"/>
        <v>46035871.2236</v>
      </c>
      <c r="H72" s="5">
        <v>1827997.21</v>
      </c>
      <c r="I72" s="6">
        <v>44601210.019999996</v>
      </c>
      <c r="J72" s="22">
        <v>4000</v>
      </c>
      <c r="K72" s="22">
        <f t="shared" si="2"/>
        <v>44597210.019999996</v>
      </c>
      <c r="L72" s="27">
        <v>-52312.46</v>
      </c>
      <c r="M72" s="7">
        <f t="shared" si="3"/>
        <v>44544897.559999995</v>
      </c>
      <c r="N72" s="6">
        <v>1461022.52</v>
      </c>
      <c r="O72" s="47" t="s">
        <v>349</v>
      </c>
      <c r="P72" t="s">
        <v>309</v>
      </c>
    </row>
    <row r="73" spans="1:16" x14ac:dyDescent="0.3">
      <c r="A73">
        <v>211</v>
      </c>
      <c r="B73" s="1" t="s">
        <v>64</v>
      </c>
      <c r="C73" s="7">
        <v>111762452.86</v>
      </c>
      <c r="D73" s="7">
        <v>0</v>
      </c>
      <c r="E73" s="7">
        <f t="shared" ref="E73:E136" si="4">C73-D73</f>
        <v>111762452.86</v>
      </c>
      <c r="F73" s="27"/>
      <c r="G73" s="6">
        <f t="shared" ref="G73:G136" si="5">E73+F73</f>
        <v>111762452.86</v>
      </c>
      <c r="H73" s="5">
        <v>2572476.16</v>
      </c>
      <c r="I73" s="6">
        <v>102878824.84999999</v>
      </c>
      <c r="J73" s="22">
        <v>0</v>
      </c>
      <c r="K73" s="22">
        <f t="shared" ref="K73:K136" si="6">I73-J73</f>
        <v>102878824.84999999</v>
      </c>
      <c r="L73" s="27"/>
      <c r="M73" s="7">
        <f t="shared" si="3"/>
        <v>102878824.84999999</v>
      </c>
      <c r="N73" s="6">
        <v>2400794.21</v>
      </c>
      <c r="O73" s="47" t="s">
        <v>340</v>
      </c>
      <c r="P73" t="s">
        <v>300</v>
      </c>
    </row>
    <row r="74" spans="1:16" x14ac:dyDescent="0.3">
      <c r="A74">
        <v>213</v>
      </c>
      <c r="B74" s="1" t="s">
        <v>65</v>
      </c>
      <c r="C74" s="7">
        <v>27729669.449999999</v>
      </c>
      <c r="D74" s="7">
        <v>0</v>
      </c>
      <c r="E74" s="7">
        <f t="shared" si="4"/>
        <v>27729669.449999999</v>
      </c>
      <c r="F74" s="27">
        <v>-443940.04000000004</v>
      </c>
      <c r="G74" s="6">
        <f t="shared" si="5"/>
        <v>27285729.41</v>
      </c>
      <c r="H74" s="5">
        <v>395885.7</v>
      </c>
      <c r="I74" s="6">
        <v>26901952.239999998</v>
      </c>
      <c r="J74" s="22">
        <v>0</v>
      </c>
      <c r="K74" s="22">
        <f t="shared" si="6"/>
        <v>26901952.239999998</v>
      </c>
      <c r="L74" s="27">
        <v>287117.67000000004</v>
      </c>
      <c r="M74" s="7">
        <f t="shared" ref="M74:M137" si="7">K74+L74</f>
        <v>27189069.91</v>
      </c>
      <c r="N74" s="6">
        <v>452791.08</v>
      </c>
      <c r="O74" s="47" t="s">
        <v>346</v>
      </c>
      <c r="P74" t="s">
        <v>315</v>
      </c>
    </row>
    <row r="75" spans="1:16" x14ac:dyDescent="0.3">
      <c r="A75">
        <v>214</v>
      </c>
      <c r="B75" s="1" t="s">
        <v>66</v>
      </c>
      <c r="C75" s="7">
        <v>52068231.280000001</v>
      </c>
      <c r="D75" s="7">
        <v>0</v>
      </c>
      <c r="E75" s="7">
        <f t="shared" si="4"/>
        <v>52068231.280000001</v>
      </c>
      <c r="F75" s="27"/>
      <c r="G75" s="6">
        <f t="shared" si="5"/>
        <v>52068231.280000001</v>
      </c>
      <c r="H75" s="5">
        <v>1423879.29</v>
      </c>
      <c r="I75" s="6">
        <v>48131184.700000003</v>
      </c>
      <c r="J75" s="22">
        <v>0</v>
      </c>
      <c r="K75" s="22">
        <f t="shared" si="6"/>
        <v>48131184.700000003</v>
      </c>
      <c r="L75" s="27"/>
      <c r="M75" s="7">
        <f t="shared" si="7"/>
        <v>48131184.700000003</v>
      </c>
      <c r="N75" s="6">
        <v>1339671.5</v>
      </c>
      <c r="O75" s="47" t="s">
        <v>343</v>
      </c>
      <c r="P75" t="s">
        <v>311</v>
      </c>
    </row>
    <row r="76" spans="1:16" x14ac:dyDescent="0.3">
      <c r="A76">
        <v>216</v>
      </c>
      <c r="B76" s="1" t="s">
        <v>67</v>
      </c>
      <c r="C76" s="7">
        <v>7483593.5499999998</v>
      </c>
      <c r="D76" s="7">
        <v>0</v>
      </c>
      <c r="E76" s="7">
        <f t="shared" si="4"/>
        <v>7483593.5499999998</v>
      </c>
      <c r="F76" s="27"/>
      <c r="G76" s="6">
        <f t="shared" si="5"/>
        <v>7483593.5499999998</v>
      </c>
      <c r="H76" s="5">
        <v>130943</v>
      </c>
      <c r="I76" s="6">
        <v>6964310.2799999993</v>
      </c>
      <c r="J76" s="22">
        <v>0</v>
      </c>
      <c r="K76" s="22">
        <f t="shared" si="6"/>
        <v>6964310.2799999993</v>
      </c>
      <c r="L76" s="27"/>
      <c r="M76" s="7">
        <f t="shared" si="7"/>
        <v>6964310.2799999993</v>
      </c>
      <c r="N76" s="6">
        <v>127616.04</v>
      </c>
      <c r="O76" s="47" t="s">
        <v>331</v>
      </c>
      <c r="P76" t="s">
        <v>305</v>
      </c>
    </row>
    <row r="77" spans="1:16" x14ac:dyDescent="0.3">
      <c r="A77">
        <v>217</v>
      </c>
      <c r="B77" s="1" t="s">
        <v>68</v>
      </c>
      <c r="C77" s="7">
        <v>22132277.510000002</v>
      </c>
      <c r="D77" s="7">
        <v>0</v>
      </c>
      <c r="E77" s="7">
        <f t="shared" si="4"/>
        <v>22132277.510000002</v>
      </c>
      <c r="F77" s="27"/>
      <c r="G77" s="6">
        <f t="shared" si="5"/>
        <v>22132277.510000002</v>
      </c>
      <c r="H77" s="5">
        <v>683093.97</v>
      </c>
      <c r="I77" s="6">
        <v>20815597.100000001</v>
      </c>
      <c r="J77" s="22">
        <v>0</v>
      </c>
      <c r="K77" s="22">
        <f t="shared" si="6"/>
        <v>20815597.100000001</v>
      </c>
      <c r="L77" s="27"/>
      <c r="M77" s="7">
        <f t="shared" si="7"/>
        <v>20815597.100000001</v>
      </c>
      <c r="N77" s="6">
        <v>611343</v>
      </c>
      <c r="O77" s="47" t="s">
        <v>334</v>
      </c>
      <c r="P77" t="s">
        <v>316</v>
      </c>
    </row>
    <row r="78" spans="1:16" x14ac:dyDescent="0.3">
      <c r="A78">
        <v>218</v>
      </c>
      <c r="B78" s="1" t="s">
        <v>69</v>
      </c>
      <c r="C78" s="7">
        <v>6502561.46</v>
      </c>
      <c r="D78" s="7">
        <v>1000</v>
      </c>
      <c r="E78" s="7">
        <f t="shared" si="4"/>
        <v>6501561.46</v>
      </c>
      <c r="F78" s="27">
        <v>101613.42</v>
      </c>
      <c r="G78" s="6">
        <f t="shared" si="5"/>
        <v>6603174.8799999999</v>
      </c>
      <c r="H78" s="5">
        <v>124917.18</v>
      </c>
      <c r="I78" s="6">
        <v>6083003.209999999</v>
      </c>
      <c r="J78" s="22">
        <v>15000</v>
      </c>
      <c r="K78" s="22">
        <f t="shared" si="6"/>
        <v>6068003.209999999</v>
      </c>
      <c r="L78" s="27">
        <v>-92213.42</v>
      </c>
      <c r="M78" s="7">
        <f t="shared" si="7"/>
        <v>5975789.7899999991</v>
      </c>
      <c r="N78" s="6">
        <v>125115.29</v>
      </c>
      <c r="O78" s="47" t="s">
        <v>327</v>
      </c>
      <c r="P78" t="s">
        <v>301</v>
      </c>
    </row>
    <row r="79" spans="1:16" x14ac:dyDescent="0.3">
      <c r="A79">
        <v>224</v>
      </c>
      <c r="B79" s="1" t="s">
        <v>70</v>
      </c>
      <c r="C79" s="7">
        <v>33719877.899999999</v>
      </c>
      <c r="D79" s="7">
        <v>0</v>
      </c>
      <c r="E79" s="7">
        <f t="shared" si="4"/>
        <v>33719877.899999999</v>
      </c>
      <c r="F79" s="27"/>
      <c r="G79" s="6">
        <f t="shared" si="5"/>
        <v>33719877.899999999</v>
      </c>
      <c r="H79" s="5">
        <v>672843.46</v>
      </c>
      <c r="I79" s="6">
        <v>32576100.220000006</v>
      </c>
      <c r="J79" s="22">
        <v>0</v>
      </c>
      <c r="K79" s="22">
        <f t="shared" si="6"/>
        <v>32576100.220000006</v>
      </c>
      <c r="L79" s="27"/>
      <c r="M79" s="7">
        <f t="shared" si="7"/>
        <v>32576100.220000006</v>
      </c>
      <c r="N79" s="6">
        <v>628476.1100000001</v>
      </c>
      <c r="O79" s="47" t="s">
        <v>332</v>
      </c>
      <c r="P79" t="s">
        <v>302</v>
      </c>
    </row>
    <row r="80" spans="1:16" x14ac:dyDescent="0.3">
      <c r="A80">
        <v>226</v>
      </c>
      <c r="B80" s="1" t="s">
        <v>71</v>
      </c>
      <c r="C80" s="7">
        <v>19559416.25</v>
      </c>
      <c r="D80" s="7">
        <v>79000</v>
      </c>
      <c r="E80" s="7">
        <f t="shared" si="4"/>
        <v>19480416.25</v>
      </c>
      <c r="F80" s="27"/>
      <c r="G80" s="6">
        <f t="shared" si="5"/>
        <v>19480416.25</v>
      </c>
      <c r="H80" s="5">
        <v>366295.28</v>
      </c>
      <c r="I80" s="6">
        <v>17735504.649999999</v>
      </c>
      <c r="J80" s="22">
        <v>65000</v>
      </c>
      <c r="K80" s="22">
        <f t="shared" si="6"/>
        <v>17670504.649999999</v>
      </c>
      <c r="L80" s="27"/>
      <c r="M80" s="7">
        <f t="shared" si="7"/>
        <v>17670504.649999999</v>
      </c>
      <c r="N80" s="6">
        <v>361041</v>
      </c>
      <c r="O80" s="47" t="s">
        <v>331</v>
      </c>
      <c r="P80" t="s">
        <v>305</v>
      </c>
    </row>
    <row r="81" spans="1:16" x14ac:dyDescent="0.3">
      <c r="A81">
        <v>230</v>
      </c>
      <c r="B81" s="1" t="s">
        <v>72</v>
      </c>
      <c r="C81" s="7">
        <v>10403715.609999999</v>
      </c>
      <c r="D81" s="7">
        <v>0</v>
      </c>
      <c r="E81" s="7">
        <f t="shared" si="4"/>
        <v>10403715.609999999</v>
      </c>
      <c r="F81" s="27"/>
      <c r="G81" s="6">
        <f t="shared" si="5"/>
        <v>10403715.609999999</v>
      </c>
      <c r="H81" s="5">
        <v>365420.87</v>
      </c>
      <c r="I81" s="6">
        <v>9674265.1400000006</v>
      </c>
      <c r="J81" s="22">
        <v>0</v>
      </c>
      <c r="K81" s="22">
        <f t="shared" si="6"/>
        <v>9674265.1400000006</v>
      </c>
      <c r="L81" s="27"/>
      <c r="M81" s="7">
        <f t="shared" si="7"/>
        <v>9674265.1400000006</v>
      </c>
      <c r="N81" s="6">
        <v>350595.69</v>
      </c>
      <c r="O81" s="47" t="s">
        <v>343</v>
      </c>
      <c r="P81" t="s">
        <v>311</v>
      </c>
    </row>
    <row r="82" spans="1:16" x14ac:dyDescent="0.3">
      <c r="A82">
        <v>231</v>
      </c>
      <c r="B82" s="1" t="s">
        <v>73</v>
      </c>
      <c r="C82" s="7">
        <v>6716409.0199999996</v>
      </c>
      <c r="D82" s="7">
        <v>33000</v>
      </c>
      <c r="E82" s="7">
        <f t="shared" si="4"/>
        <v>6683409.0199999996</v>
      </c>
      <c r="F82" s="27"/>
      <c r="G82" s="6">
        <f t="shared" si="5"/>
        <v>6683409.0199999996</v>
      </c>
      <c r="H82" s="5">
        <v>122606.83</v>
      </c>
      <c r="I82" s="6">
        <v>7013673.6799999997</v>
      </c>
      <c r="J82" s="22">
        <v>0</v>
      </c>
      <c r="K82" s="22">
        <f t="shared" si="6"/>
        <v>7013673.6799999997</v>
      </c>
      <c r="L82" s="27"/>
      <c r="M82" s="7">
        <f t="shared" si="7"/>
        <v>7013673.6799999997</v>
      </c>
      <c r="N82" s="6">
        <v>124759.43</v>
      </c>
      <c r="O82" s="47" t="s">
        <v>344</v>
      </c>
      <c r="P82" t="s">
        <v>273</v>
      </c>
    </row>
    <row r="83" spans="1:16" x14ac:dyDescent="0.3">
      <c r="A83">
        <v>232</v>
      </c>
      <c r="B83" s="1" t="s">
        <v>74</v>
      </c>
      <c r="C83" s="7">
        <v>56985444.229999997</v>
      </c>
      <c r="D83" s="7">
        <v>0</v>
      </c>
      <c r="E83" s="7">
        <f t="shared" si="4"/>
        <v>56985444.229999997</v>
      </c>
      <c r="F83" s="27">
        <v>1142270.3999999999</v>
      </c>
      <c r="G83" s="6">
        <f t="shared" si="5"/>
        <v>58127714.629999995</v>
      </c>
      <c r="H83" s="5">
        <v>1350896.47</v>
      </c>
      <c r="I83" s="6">
        <v>56341001.239999995</v>
      </c>
      <c r="J83" s="22">
        <v>0</v>
      </c>
      <c r="K83" s="22">
        <f t="shared" si="6"/>
        <v>56341001.239999995</v>
      </c>
      <c r="L83" s="27">
        <v>-952670.4</v>
      </c>
      <c r="M83" s="7">
        <f t="shared" si="7"/>
        <v>55388330.839999996</v>
      </c>
      <c r="N83" s="6">
        <v>1345572.14</v>
      </c>
      <c r="O83" s="47" t="s">
        <v>327</v>
      </c>
      <c r="P83" t="s">
        <v>301</v>
      </c>
    </row>
    <row r="84" spans="1:16" x14ac:dyDescent="0.3">
      <c r="A84">
        <v>233</v>
      </c>
      <c r="B84" s="1" t="s">
        <v>75</v>
      </c>
      <c r="C84" s="7">
        <v>69695639.370000005</v>
      </c>
      <c r="D84" s="7">
        <v>754000</v>
      </c>
      <c r="E84" s="7">
        <f t="shared" si="4"/>
        <v>68941639.370000005</v>
      </c>
      <c r="F84" s="27"/>
      <c r="G84" s="6">
        <f t="shared" si="5"/>
        <v>68941639.370000005</v>
      </c>
      <c r="H84" s="5">
        <v>1562688.84</v>
      </c>
      <c r="I84" s="6">
        <v>64656660.729999989</v>
      </c>
      <c r="J84" s="22">
        <v>0</v>
      </c>
      <c r="K84" s="22">
        <f t="shared" si="6"/>
        <v>64656660.729999989</v>
      </c>
      <c r="L84" s="27"/>
      <c r="M84" s="7">
        <f t="shared" si="7"/>
        <v>64656660.729999989</v>
      </c>
      <c r="N84" s="6">
        <v>1548437.96</v>
      </c>
      <c r="O84" s="47" t="s">
        <v>327</v>
      </c>
      <c r="P84" t="s">
        <v>301</v>
      </c>
    </row>
    <row r="85" spans="1:16" x14ac:dyDescent="0.3">
      <c r="A85">
        <v>235</v>
      </c>
      <c r="B85" s="1" t="s">
        <v>76</v>
      </c>
      <c r="C85" s="7">
        <v>37298163.439999998</v>
      </c>
      <c r="D85" s="7">
        <v>0</v>
      </c>
      <c r="E85" s="7">
        <f t="shared" si="4"/>
        <v>37298163.439999998</v>
      </c>
      <c r="F85" s="27"/>
      <c r="G85" s="6">
        <f t="shared" si="5"/>
        <v>37298163.439999998</v>
      </c>
      <c r="H85" s="5">
        <v>1236622.6200000001</v>
      </c>
      <c r="I85" s="6">
        <v>36630861.420000002</v>
      </c>
      <c r="J85" s="22">
        <v>0</v>
      </c>
      <c r="K85" s="22">
        <f t="shared" si="6"/>
        <v>36630861.420000002</v>
      </c>
      <c r="L85" s="27"/>
      <c r="M85" s="7">
        <f t="shared" si="7"/>
        <v>36630861.420000002</v>
      </c>
      <c r="N85" s="6">
        <v>1009181.22</v>
      </c>
      <c r="O85" s="47" t="s">
        <v>332</v>
      </c>
      <c r="P85" t="s">
        <v>302</v>
      </c>
    </row>
    <row r="86" spans="1:16" x14ac:dyDescent="0.3">
      <c r="A86">
        <v>236</v>
      </c>
      <c r="B86" s="1" t="s">
        <v>77</v>
      </c>
      <c r="C86" s="7">
        <v>15631266.710000001</v>
      </c>
      <c r="D86" s="7">
        <v>0</v>
      </c>
      <c r="E86" s="7">
        <f t="shared" si="4"/>
        <v>15631266.710000001</v>
      </c>
      <c r="F86" s="27"/>
      <c r="G86" s="6">
        <f t="shared" si="5"/>
        <v>15631266.710000001</v>
      </c>
      <c r="H86" s="5">
        <v>388469.23</v>
      </c>
      <c r="I86" s="6">
        <v>15315128.029999999</v>
      </c>
      <c r="J86" s="22">
        <v>0</v>
      </c>
      <c r="K86" s="22">
        <f t="shared" si="6"/>
        <v>15315128.029999999</v>
      </c>
      <c r="L86" s="27"/>
      <c r="M86" s="7">
        <f t="shared" si="7"/>
        <v>15315128.029999999</v>
      </c>
      <c r="N86" s="6">
        <v>333754.44</v>
      </c>
      <c r="O86" s="47" t="s">
        <v>334</v>
      </c>
      <c r="P86" t="s">
        <v>316</v>
      </c>
    </row>
    <row r="87" spans="1:16" x14ac:dyDescent="0.3">
      <c r="A87">
        <v>239</v>
      </c>
      <c r="B87" s="1" t="s">
        <v>78</v>
      </c>
      <c r="C87" s="7">
        <v>10653551.23</v>
      </c>
      <c r="D87" s="7">
        <v>0</v>
      </c>
      <c r="E87" s="7">
        <f t="shared" si="4"/>
        <v>10653551.23</v>
      </c>
      <c r="F87" s="27"/>
      <c r="G87" s="6">
        <f t="shared" si="5"/>
        <v>10653551.23</v>
      </c>
      <c r="H87" s="5">
        <v>270416.75</v>
      </c>
      <c r="I87" s="6">
        <v>10929001.429999996</v>
      </c>
      <c r="J87" s="22">
        <v>0</v>
      </c>
      <c r="K87" s="22">
        <f t="shared" si="6"/>
        <v>10929001.429999996</v>
      </c>
      <c r="L87" s="27"/>
      <c r="M87" s="7">
        <f t="shared" si="7"/>
        <v>10929001.429999996</v>
      </c>
      <c r="N87" s="6">
        <v>237310.58000000002</v>
      </c>
      <c r="O87" s="47" t="s">
        <v>341</v>
      </c>
      <c r="P87" t="s">
        <v>310</v>
      </c>
    </row>
    <row r="88" spans="1:16" x14ac:dyDescent="0.3">
      <c r="A88">
        <v>240</v>
      </c>
      <c r="B88" s="1" t="s">
        <v>79</v>
      </c>
      <c r="C88" s="7">
        <v>100258556.47</v>
      </c>
      <c r="D88" s="7">
        <v>222000</v>
      </c>
      <c r="E88" s="7">
        <f t="shared" si="4"/>
        <v>100036556.47</v>
      </c>
      <c r="F88" s="27"/>
      <c r="G88" s="6">
        <f t="shared" si="5"/>
        <v>100036556.47</v>
      </c>
      <c r="H88" s="5">
        <v>2539918.04</v>
      </c>
      <c r="I88" s="6">
        <v>97128864.01000002</v>
      </c>
      <c r="J88" s="22">
        <v>41000</v>
      </c>
      <c r="K88" s="22">
        <f t="shared" si="6"/>
        <v>97087864.01000002</v>
      </c>
      <c r="L88" s="27"/>
      <c r="M88" s="7">
        <f t="shared" si="7"/>
        <v>97087864.01000002</v>
      </c>
      <c r="N88" s="6">
        <v>2379614.2400000002</v>
      </c>
      <c r="O88" s="47" t="s">
        <v>338</v>
      </c>
      <c r="P88" t="s">
        <v>296</v>
      </c>
    </row>
    <row r="89" spans="1:16" x14ac:dyDescent="0.3">
      <c r="A89">
        <v>241</v>
      </c>
      <c r="B89" s="1" t="s">
        <v>80</v>
      </c>
      <c r="C89" s="7">
        <v>33852667.009999998</v>
      </c>
      <c r="D89" s="7">
        <v>0</v>
      </c>
      <c r="E89" s="7">
        <f t="shared" si="4"/>
        <v>33852667.009999998</v>
      </c>
      <c r="F89" s="27"/>
      <c r="G89" s="6">
        <f t="shared" si="5"/>
        <v>33852667.009999998</v>
      </c>
      <c r="H89" s="5">
        <v>587324.84</v>
      </c>
      <c r="I89" s="6">
        <v>31878960.259999998</v>
      </c>
      <c r="J89" s="22">
        <v>149000</v>
      </c>
      <c r="K89" s="22">
        <f t="shared" si="6"/>
        <v>31729960.259999998</v>
      </c>
      <c r="L89" s="27"/>
      <c r="M89" s="7">
        <f t="shared" si="7"/>
        <v>31729960.259999998</v>
      </c>
      <c r="N89" s="6">
        <v>552809.84</v>
      </c>
      <c r="O89" s="47" t="s">
        <v>338</v>
      </c>
      <c r="P89" t="s">
        <v>296</v>
      </c>
    </row>
    <row r="90" spans="1:16" x14ac:dyDescent="0.3">
      <c r="A90">
        <v>244</v>
      </c>
      <c r="B90" s="1" t="s">
        <v>81</v>
      </c>
      <c r="C90" s="7">
        <v>57015695.200000003</v>
      </c>
      <c r="D90" s="7">
        <v>0</v>
      </c>
      <c r="E90" s="7">
        <f t="shared" si="4"/>
        <v>57015695.200000003</v>
      </c>
      <c r="F90" s="27">
        <v>1286362.4699200001</v>
      </c>
      <c r="G90" s="6">
        <f t="shared" si="5"/>
        <v>58302057.669920005</v>
      </c>
      <c r="H90" s="5">
        <v>1388391.71</v>
      </c>
      <c r="I90" s="6">
        <v>55175107.440000005</v>
      </c>
      <c r="J90" s="22">
        <v>0</v>
      </c>
      <c r="K90" s="22">
        <f t="shared" si="6"/>
        <v>55175107.440000005</v>
      </c>
      <c r="L90" s="27">
        <v>-115087.41200000001</v>
      </c>
      <c r="M90" s="7">
        <f t="shared" si="7"/>
        <v>55060020.028000005</v>
      </c>
      <c r="N90" s="6">
        <v>1348777.77</v>
      </c>
      <c r="O90" s="47" t="s">
        <v>349</v>
      </c>
      <c r="P90" t="s">
        <v>309</v>
      </c>
    </row>
    <row r="91" spans="1:16" x14ac:dyDescent="0.3">
      <c r="A91">
        <v>245</v>
      </c>
      <c r="B91" s="1" t="s">
        <v>82</v>
      </c>
      <c r="C91" s="7">
        <v>132562068.20999999</v>
      </c>
      <c r="D91" s="7">
        <v>0</v>
      </c>
      <c r="E91" s="7">
        <f t="shared" si="4"/>
        <v>132562068.20999999</v>
      </c>
      <c r="F91" s="27"/>
      <c r="G91" s="6">
        <f t="shared" si="5"/>
        <v>132562068.20999999</v>
      </c>
      <c r="H91" s="5">
        <v>2164632.21</v>
      </c>
      <c r="I91" s="6">
        <v>121190344.00999999</v>
      </c>
      <c r="J91" s="22">
        <v>0</v>
      </c>
      <c r="K91" s="22">
        <f t="shared" si="6"/>
        <v>121190344.00999999</v>
      </c>
      <c r="L91" s="27"/>
      <c r="M91" s="7">
        <f t="shared" si="7"/>
        <v>121190344.00999999</v>
      </c>
      <c r="N91" s="6">
        <v>2842036.89</v>
      </c>
      <c r="O91" s="47" t="s">
        <v>332</v>
      </c>
      <c r="P91" t="s">
        <v>302</v>
      </c>
    </row>
    <row r="92" spans="1:16" x14ac:dyDescent="0.3">
      <c r="A92" s="1">
        <v>249</v>
      </c>
      <c r="B92" s="1" t="s">
        <v>83</v>
      </c>
      <c r="C92" s="21">
        <v>41688199.479999997</v>
      </c>
      <c r="D92" s="21">
        <v>309000</v>
      </c>
      <c r="E92" s="21">
        <f t="shared" si="4"/>
        <v>41379199.479999997</v>
      </c>
      <c r="F92" s="28"/>
      <c r="G92" s="22">
        <f t="shared" si="5"/>
        <v>41379199.479999997</v>
      </c>
      <c r="H92" s="23">
        <v>890624.7</v>
      </c>
      <c r="I92" s="22">
        <v>41768287.379999995</v>
      </c>
      <c r="J92" s="22">
        <v>0</v>
      </c>
      <c r="K92" s="22">
        <f t="shared" si="6"/>
        <v>41768287.379999995</v>
      </c>
      <c r="L92" s="28"/>
      <c r="M92" s="7">
        <f t="shared" si="7"/>
        <v>41768287.379999995</v>
      </c>
      <c r="N92" s="22">
        <v>836362.46</v>
      </c>
      <c r="O92" s="47" t="s">
        <v>367</v>
      </c>
      <c r="P92" s="1" t="s">
        <v>305</v>
      </c>
    </row>
    <row r="93" spans="1:16" x14ac:dyDescent="0.3">
      <c r="A93">
        <v>250</v>
      </c>
      <c r="B93" s="1" t="s">
        <v>84</v>
      </c>
      <c r="C93" s="21">
        <v>9126438.1999999993</v>
      </c>
      <c r="D93" s="7">
        <v>38000</v>
      </c>
      <c r="E93" s="7">
        <f t="shared" si="4"/>
        <v>9088438.1999999993</v>
      </c>
      <c r="F93" s="27"/>
      <c r="G93" s="6">
        <f t="shared" si="5"/>
        <v>9088438.1999999993</v>
      </c>
      <c r="H93" s="5">
        <v>162902.54</v>
      </c>
      <c r="I93" s="6">
        <v>8696723.0600000005</v>
      </c>
      <c r="J93" s="22">
        <v>16000</v>
      </c>
      <c r="K93" s="22">
        <f t="shared" si="6"/>
        <v>8680723.0600000005</v>
      </c>
      <c r="L93" s="27"/>
      <c r="M93" s="7">
        <f t="shared" si="7"/>
        <v>8680723.0600000005</v>
      </c>
      <c r="N93" s="6">
        <v>158553.48000000001</v>
      </c>
      <c r="O93" s="47" t="s">
        <v>340</v>
      </c>
      <c r="P93" t="s">
        <v>300</v>
      </c>
    </row>
    <row r="94" spans="1:16" x14ac:dyDescent="0.3">
      <c r="A94">
        <v>256</v>
      </c>
      <c r="B94" s="1" t="s">
        <v>85</v>
      </c>
      <c r="C94" s="21">
        <v>8144664.75</v>
      </c>
      <c r="D94" s="7">
        <v>0</v>
      </c>
      <c r="E94" s="7">
        <f t="shared" si="4"/>
        <v>8144664.75</v>
      </c>
      <c r="F94" s="27">
        <v>125173.59</v>
      </c>
      <c r="G94" s="6">
        <f t="shared" si="5"/>
        <v>8269838.3399999999</v>
      </c>
      <c r="H94" s="5">
        <v>185887.24</v>
      </c>
      <c r="I94" s="6">
        <v>8063609.5299999993</v>
      </c>
      <c r="J94" s="22">
        <v>0</v>
      </c>
      <c r="K94" s="22">
        <f t="shared" si="6"/>
        <v>8063609.5299999993</v>
      </c>
      <c r="L94" s="27">
        <v>-82838.51999999999</v>
      </c>
      <c r="M94" s="7">
        <f t="shared" si="7"/>
        <v>7980771.0099999998</v>
      </c>
      <c r="N94" s="6">
        <v>143823.82</v>
      </c>
      <c r="O94" s="47" t="s">
        <v>331</v>
      </c>
      <c r="P94" t="s">
        <v>305</v>
      </c>
    </row>
    <row r="95" spans="1:16" x14ac:dyDescent="0.3">
      <c r="A95">
        <v>257</v>
      </c>
      <c r="B95" s="1" t="s">
        <v>86</v>
      </c>
      <c r="C95" s="21">
        <v>128196870.37</v>
      </c>
      <c r="D95" s="7">
        <v>0</v>
      </c>
      <c r="E95" s="7">
        <f t="shared" si="4"/>
        <v>128196870.37</v>
      </c>
      <c r="F95" s="27"/>
      <c r="G95" s="6">
        <f t="shared" si="5"/>
        <v>128196870.37</v>
      </c>
      <c r="H95" s="5">
        <v>3075087.55</v>
      </c>
      <c r="I95" s="6">
        <v>114788727.48999999</v>
      </c>
      <c r="J95" s="22">
        <v>0</v>
      </c>
      <c r="K95" s="22">
        <f t="shared" si="6"/>
        <v>114788727.48999999</v>
      </c>
      <c r="L95" s="27"/>
      <c r="M95" s="7">
        <f t="shared" si="7"/>
        <v>114788727.48999999</v>
      </c>
      <c r="N95" s="6">
        <v>2815934.6900000004</v>
      </c>
      <c r="O95" s="47" t="s">
        <v>332</v>
      </c>
      <c r="P95" t="s">
        <v>302</v>
      </c>
    </row>
    <row r="96" spans="1:16" x14ac:dyDescent="0.3">
      <c r="A96">
        <v>260</v>
      </c>
      <c r="B96" s="1" t="s">
        <v>87</v>
      </c>
      <c r="C96" s="21">
        <v>48682677.350000001</v>
      </c>
      <c r="D96" s="7">
        <v>0</v>
      </c>
      <c r="E96" s="7">
        <f t="shared" si="4"/>
        <v>48682677.350000001</v>
      </c>
      <c r="F96" s="27">
        <v>-6053.7989900647663</v>
      </c>
      <c r="G96" s="6">
        <f t="shared" si="5"/>
        <v>48676623.551009938</v>
      </c>
      <c r="H96" s="5">
        <v>989687.09</v>
      </c>
      <c r="I96" s="6">
        <v>45290754.420000002</v>
      </c>
      <c r="J96" s="22">
        <v>0</v>
      </c>
      <c r="K96" s="22">
        <f t="shared" si="6"/>
        <v>45290754.420000002</v>
      </c>
      <c r="L96" s="27">
        <v>937598.32161190547</v>
      </c>
      <c r="M96" s="7">
        <f t="shared" si="7"/>
        <v>46228352.741611905</v>
      </c>
      <c r="N96" s="6">
        <v>892542.94</v>
      </c>
      <c r="O96" s="45" t="s">
        <v>361</v>
      </c>
      <c r="P96" t="s">
        <v>324</v>
      </c>
    </row>
    <row r="97" spans="1:16" x14ac:dyDescent="0.3">
      <c r="A97">
        <v>261</v>
      </c>
      <c r="B97" s="1" t="s">
        <v>88</v>
      </c>
      <c r="C97" s="21">
        <v>28096681.09</v>
      </c>
      <c r="D97" s="7">
        <v>31000</v>
      </c>
      <c r="E97" s="7">
        <f t="shared" si="4"/>
        <v>28065681.09</v>
      </c>
      <c r="F97" s="27"/>
      <c r="G97" s="6">
        <f t="shared" si="5"/>
        <v>28065681.09</v>
      </c>
      <c r="H97" s="5">
        <v>983929.58</v>
      </c>
      <c r="I97" s="6">
        <v>28001759.470000006</v>
      </c>
      <c r="J97" s="22">
        <v>0</v>
      </c>
      <c r="K97" s="22">
        <f t="shared" si="6"/>
        <v>28001759.470000006</v>
      </c>
      <c r="L97" s="27"/>
      <c r="M97" s="7">
        <f t="shared" si="7"/>
        <v>28001759.470000006</v>
      </c>
      <c r="N97" s="6">
        <v>949663.56</v>
      </c>
      <c r="O97" s="47" t="s">
        <v>336</v>
      </c>
      <c r="P97" t="s">
        <v>308</v>
      </c>
    </row>
    <row r="98" spans="1:16" x14ac:dyDescent="0.3">
      <c r="A98">
        <v>263</v>
      </c>
      <c r="B98" s="1" t="s">
        <v>89</v>
      </c>
      <c r="C98" s="21">
        <v>36996611.100000001</v>
      </c>
      <c r="D98" s="7">
        <v>149000</v>
      </c>
      <c r="E98" s="7">
        <f t="shared" si="4"/>
        <v>36847611.100000001</v>
      </c>
      <c r="F98" s="27"/>
      <c r="G98" s="6">
        <f t="shared" si="5"/>
        <v>36847611.100000001</v>
      </c>
      <c r="H98" s="5">
        <v>770538.65</v>
      </c>
      <c r="I98" s="22">
        <f>35532997.6-28268.15</f>
        <v>35504729.450000003</v>
      </c>
      <c r="J98" s="22">
        <v>120000</v>
      </c>
      <c r="K98" s="22">
        <f t="shared" si="6"/>
        <v>35384729.450000003</v>
      </c>
      <c r="L98" s="27"/>
      <c r="M98" s="7">
        <f t="shared" si="7"/>
        <v>35384729.450000003</v>
      </c>
      <c r="N98" s="22">
        <f>856335.55-113072.59</f>
        <v>743262.96000000008</v>
      </c>
      <c r="O98" s="47" t="s">
        <v>368</v>
      </c>
      <c r="P98" t="s">
        <v>310</v>
      </c>
    </row>
    <row r="99" spans="1:16" x14ac:dyDescent="0.3">
      <c r="A99">
        <v>265</v>
      </c>
      <c r="B99" s="1" t="s">
        <v>90</v>
      </c>
      <c r="C99" s="21">
        <v>5371103.29</v>
      </c>
      <c r="D99" s="7">
        <v>0</v>
      </c>
      <c r="E99" s="7">
        <f t="shared" si="4"/>
        <v>5371103.29</v>
      </c>
      <c r="F99" s="27"/>
      <c r="G99" s="6">
        <f t="shared" si="5"/>
        <v>5371103.29</v>
      </c>
      <c r="H99" s="5">
        <v>108952.88</v>
      </c>
      <c r="I99" s="6">
        <v>5456736.7599999998</v>
      </c>
      <c r="J99" s="22">
        <v>0</v>
      </c>
      <c r="K99" s="22">
        <f t="shared" si="6"/>
        <v>5456736.7599999998</v>
      </c>
      <c r="L99" s="27"/>
      <c r="M99" s="7">
        <f t="shared" si="7"/>
        <v>5456736.7599999998</v>
      </c>
      <c r="N99" s="6">
        <v>98779.950000000012</v>
      </c>
      <c r="O99" s="47" t="s">
        <v>331</v>
      </c>
      <c r="P99" t="s">
        <v>305</v>
      </c>
    </row>
    <row r="100" spans="1:16" x14ac:dyDescent="0.3">
      <c r="A100">
        <v>271</v>
      </c>
      <c r="B100" s="1" t="s">
        <v>91</v>
      </c>
      <c r="C100" s="21">
        <v>30921190.489999998</v>
      </c>
      <c r="D100" s="7">
        <v>0</v>
      </c>
      <c r="E100" s="7">
        <f t="shared" si="4"/>
        <v>30921190.489999998</v>
      </c>
      <c r="F100" s="27"/>
      <c r="G100" s="6">
        <f t="shared" si="5"/>
        <v>30921190.489999998</v>
      </c>
      <c r="H100" s="5">
        <v>839081.82</v>
      </c>
      <c r="I100" s="6">
        <v>29920069.139999997</v>
      </c>
      <c r="J100" s="22">
        <v>0</v>
      </c>
      <c r="K100" s="22">
        <f t="shared" si="6"/>
        <v>29920069.139999997</v>
      </c>
      <c r="L100" s="27"/>
      <c r="M100" s="7">
        <f t="shared" si="7"/>
        <v>29920069.139999997</v>
      </c>
      <c r="N100" s="6">
        <v>840797.79</v>
      </c>
      <c r="O100" s="47" t="s">
        <v>343</v>
      </c>
      <c r="P100" t="s">
        <v>311</v>
      </c>
    </row>
    <row r="101" spans="1:16" x14ac:dyDescent="0.3">
      <c r="A101">
        <v>272</v>
      </c>
      <c r="B101" s="1" t="s">
        <v>92</v>
      </c>
      <c r="C101" s="7">
        <v>193555503.88999999</v>
      </c>
      <c r="D101" s="7">
        <v>0</v>
      </c>
      <c r="E101" s="7">
        <f t="shared" si="4"/>
        <v>193555503.88999999</v>
      </c>
      <c r="F101" s="27"/>
      <c r="G101" s="6">
        <f t="shared" si="5"/>
        <v>193555503.88999999</v>
      </c>
      <c r="H101" s="5">
        <v>4619403.24</v>
      </c>
      <c r="I101" s="6">
        <v>180161931.28</v>
      </c>
      <c r="J101" s="22">
        <v>0</v>
      </c>
      <c r="K101" s="22">
        <f t="shared" si="6"/>
        <v>180161931.28</v>
      </c>
      <c r="L101" s="27"/>
      <c r="M101" s="7">
        <f t="shared" si="7"/>
        <v>180161931.28</v>
      </c>
      <c r="N101" s="6">
        <v>4139248.4399999985</v>
      </c>
      <c r="O101" s="47" t="s">
        <v>334</v>
      </c>
      <c r="P101" t="s">
        <v>316</v>
      </c>
    </row>
    <row r="102" spans="1:16" x14ac:dyDescent="0.3">
      <c r="A102">
        <v>273</v>
      </c>
      <c r="B102" s="1" t="s">
        <v>93</v>
      </c>
      <c r="C102" s="7">
        <v>19550269.280000001</v>
      </c>
      <c r="D102" s="7">
        <v>0</v>
      </c>
      <c r="E102" s="7">
        <f t="shared" si="4"/>
        <v>19550269.280000001</v>
      </c>
      <c r="F102" s="27"/>
      <c r="G102" s="6">
        <f t="shared" si="5"/>
        <v>19550269.280000001</v>
      </c>
      <c r="H102" s="5">
        <v>559588</v>
      </c>
      <c r="I102" s="6">
        <v>19522007.749999996</v>
      </c>
      <c r="J102" s="22">
        <v>0</v>
      </c>
      <c r="K102" s="22">
        <f t="shared" si="6"/>
        <v>19522007.749999996</v>
      </c>
      <c r="L102" s="27"/>
      <c r="M102" s="7">
        <f t="shared" si="7"/>
        <v>19522007.749999996</v>
      </c>
      <c r="N102" s="6">
        <v>523191.00000000006</v>
      </c>
      <c r="O102" s="47" t="s">
        <v>336</v>
      </c>
      <c r="P102" t="s">
        <v>308</v>
      </c>
    </row>
    <row r="103" spans="1:16" x14ac:dyDescent="0.3">
      <c r="A103">
        <v>275</v>
      </c>
      <c r="B103" s="1" t="s">
        <v>94</v>
      </c>
      <c r="C103" s="7">
        <v>12266971.83</v>
      </c>
      <c r="D103" s="7">
        <v>21000</v>
      </c>
      <c r="E103" s="7">
        <f t="shared" si="4"/>
        <v>12245971.83</v>
      </c>
      <c r="F103" s="27">
        <v>-61001</v>
      </c>
      <c r="G103" s="6">
        <f t="shared" si="5"/>
        <v>12184970.83</v>
      </c>
      <c r="H103" s="5">
        <v>255603.58</v>
      </c>
      <c r="I103" s="6">
        <v>11298831.539999999</v>
      </c>
      <c r="J103" s="22">
        <v>6000</v>
      </c>
      <c r="K103" s="22">
        <f t="shared" si="6"/>
        <v>11292831.539999999</v>
      </c>
      <c r="L103" s="27">
        <v>270785</v>
      </c>
      <c r="M103" s="7">
        <f t="shared" si="7"/>
        <v>11563616.539999999</v>
      </c>
      <c r="N103" s="6">
        <v>242696.94999999998</v>
      </c>
      <c r="O103" s="47" t="s">
        <v>331</v>
      </c>
      <c r="P103" t="s">
        <v>305</v>
      </c>
    </row>
    <row r="104" spans="1:16" x14ac:dyDescent="0.3">
      <c r="A104">
        <v>276</v>
      </c>
      <c r="B104" s="1" t="s">
        <v>95</v>
      </c>
      <c r="C104" s="7">
        <v>43737628.460000001</v>
      </c>
      <c r="D104" s="7">
        <v>18000</v>
      </c>
      <c r="E104" s="7">
        <f t="shared" si="4"/>
        <v>43719628.460000001</v>
      </c>
      <c r="F104" s="27">
        <v>-193004.11008101143</v>
      </c>
      <c r="G104" s="6">
        <f t="shared" si="5"/>
        <v>43526624.349918991</v>
      </c>
      <c r="H104" s="5">
        <v>1574294.14</v>
      </c>
      <c r="I104" s="6">
        <v>39748661.489999995</v>
      </c>
      <c r="J104" s="22">
        <v>6000</v>
      </c>
      <c r="K104" s="22">
        <f t="shared" si="6"/>
        <v>39742661.489999995</v>
      </c>
      <c r="L104" s="27">
        <v>1073397.4486444525</v>
      </c>
      <c r="M104" s="7">
        <f t="shared" si="7"/>
        <v>40816058.938644446</v>
      </c>
      <c r="N104" s="6">
        <v>1263124</v>
      </c>
      <c r="O104" s="45" t="s">
        <v>361</v>
      </c>
      <c r="P104" t="s">
        <v>324</v>
      </c>
    </row>
    <row r="105" spans="1:16" x14ac:dyDescent="0.3">
      <c r="A105">
        <v>280</v>
      </c>
      <c r="B105" s="1" t="s">
        <v>96</v>
      </c>
      <c r="C105" s="7">
        <v>8178607.1799999997</v>
      </c>
      <c r="D105" s="7">
        <v>0</v>
      </c>
      <c r="E105" s="7">
        <f t="shared" si="4"/>
        <v>8178607.1799999997</v>
      </c>
      <c r="F105" s="27"/>
      <c r="G105" s="6">
        <f t="shared" si="5"/>
        <v>8178607.1799999997</v>
      </c>
      <c r="H105" s="5">
        <v>168458.76</v>
      </c>
      <c r="I105" s="6">
        <v>7892900.7199999997</v>
      </c>
      <c r="J105" s="22">
        <v>0</v>
      </c>
      <c r="K105" s="22">
        <f t="shared" si="6"/>
        <v>7892900.7199999997</v>
      </c>
      <c r="L105" s="27"/>
      <c r="M105" s="7">
        <f t="shared" si="7"/>
        <v>7892900.7199999997</v>
      </c>
      <c r="N105" s="6">
        <v>164503.62</v>
      </c>
      <c r="O105" s="47" t="s">
        <v>344</v>
      </c>
      <c r="P105" t="s">
        <v>273</v>
      </c>
    </row>
    <row r="106" spans="1:16" x14ac:dyDescent="0.3">
      <c r="A106">
        <v>284</v>
      </c>
      <c r="B106" s="1" t="s">
        <v>97</v>
      </c>
      <c r="C106" s="7">
        <v>10728114.710000001</v>
      </c>
      <c r="D106" s="7">
        <v>76000</v>
      </c>
      <c r="E106" s="7">
        <f t="shared" si="4"/>
        <v>10652114.710000001</v>
      </c>
      <c r="F106" s="28">
        <v>150249.12677999999</v>
      </c>
      <c r="G106" s="6">
        <f t="shared" si="5"/>
        <v>10802363.83678</v>
      </c>
      <c r="H106" s="5">
        <v>228590.77</v>
      </c>
      <c r="I106" s="6">
        <v>8929999.0199999996</v>
      </c>
      <c r="J106" s="22">
        <v>56000</v>
      </c>
      <c r="K106" s="22">
        <f t="shared" si="6"/>
        <v>8873999.0199999996</v>
      </c>
      <c r="L106" s="27">
        <v>-86621.246159999995</v>
      </c>
      <c r="M106" s="7">
        <f t="shared" si="7"/>
        <v>8787377.773839999</v>
      </c>
      <c r="N106" s="6">
        <v>157714.73000000001</v>
      </c>
      <c r="O106" s="47" t="s">
        <v>363</v>
      </c>
      <c r="P106" t="s">
        <v>303</v>
      </c>
    </row>
    <row r="107" spans="1:16" x14ac:dyDescent="0.3">
      <c r="A107">
        <v>285</v>
      </c>
      <c r="B107" s="1" t="s">
        <v>98</v>
      </c>
      <c r="C107" s="21">
        <v>250754558.03999999</v>
      </c>
      <c r="D107" s="21">
        <f>984000+125000</f>
        <v>1109000</v>
      </c>
      <c r="E107" s="21">
        <f t="shared" si="4"/>
        <v>249645558.03999999</v>
      </c>
      <c r="F107" s="28"/>
      <c r="G107" s="22">
        <f t="shared" si="5"/>
        <v>249645558.03999999</v>
      </c>
      <c r="H107" s="23">
        <v>5368178.18</v>
      </c>
      <c r="I107" s="22">
        <v>228369570.18000004</v>
      </c>
      <c r="J107" s="22">
        <v>1319000</v>
      </c>
      <c r="K107" s="22">
        <f t="shared" si="6"/>
        <v>227050570.18000004</v>
      </c>
      <c r="L107" s="27"/>
      <c r="M107" s="7">
        <f t="shared" si="7"/>
        <v>227050570.18000004</v>
      </c>
      <c r="N107" s="6">
        <v>6227941.7999999989</v>
      </c>
      <c r="O107" s="47" t="s">
        <v>369</v>
      </c>
      <c r="P107" t="s">
        <v>317</v>
      </c>
    </row>
    <row r="108" spans="1:16" x14ac:dyDescent="0.3">
      <c r="A108">
        <v>286</v>
      </c>
      <c r="B108" s="1" t="s">
        <v>99</v>
      </c>
      <c r="C108" s="7">
        <v>372639804.50999999</v>
      </c>
      <c r="D108" s="7">
        <v>916000</v>
      </c>
      <c r="E108" s="7">
        <f t="shared" si="4"/>
        <v>371723804.50999999</v>
      </c>
      <c r="F108" s="27"/>
      <c r="G108" s="6">
        <f t="shared" si="5"/>
        <v>371723804.50999999</v>
      </c>
      <c r="H108" s="5">
        <v>9181657.3000000007</v>
      </c>
      <c r="I108" s="6">
        <v>342169618.13999999</v>
      </c>
      <c r="J108" s="22">
        <v>1126000</v>
      </c>
      <c r="K108" s="22">
        <f t="shared" si="6"/>
        <v>341043618.13999999</v>
      </c>
      <c r="L108" s="27"/>
      <c r="M108" s="7">
        <f t="shared" si="7"/>
        <v>341043618.13999999</v>
      </c>
      <c r="N108" s="6">
        <v>7852496.4499999993</v>
      </c>
      <c r="O108" s="47" t="s">
        <v>335</v>
      </c>
      <c r="P108" t="s">
        <v>317</v>
      </c>
    </row>
    <row r="109" spans="1:16" x14ac:dyDescent="0.3">
      <c r="A109">
        <v>287</v>
      </c>
      <c r="B109" s="1" t="s">
        <v>100</v>
      </c>
      <c r="C109" s="7">
        <v>29680550.449999999</v>
      </c>
      <c r="D109" s="7">
        <v>8000</v>
      </c>
      <c r="E109" s="7">
        <f t="shared" si="4"/>
        <v>29672550.449999999</v>
      </c>
      <c r="F109" s="27"/>
      <c r="G109" s="6">
        <f t="shared" si="5"/>
        <v>29672550.449999999</v>
      </c>
      <c r="H109" s="5">
        <v>535373.56000000006</v>
      </c>
      <c r="I109" s="6">
        <v>27541534.759999998</v>
      </c>
      <c r="J109" s="22">
        <v>0</v>
      </c>
      <c r="K109" s="22">
        <f t="shared" si="6"/>
        <v>27541534.759999998</v>
      </c>
      <c r="L109" s="27"/>
      <c r="M109" s="7">
        <f t="shared" si="7"/>
        <v>27541534.759999998</v>
      </c>
      <c r="N109" s="6">
        <v>498762.48000000004</v>
      </c>
      <c r="O109" s="47" t="s">
        <v>344</v>
      </c>
      <c r="P109" t="s">
        <v>273</v>
      </c>
    </row>
    <row r="110" spans="1:16" x14ac:dyDescent="0.3">
      <c r="A110">
        <v>288</v>
      </c>
      <c r="B110" s="1" t="s">
        <v>101</v>
      </c>
      <c r="C110" s="7">
        <v>24391803.989999998</v>
      </c>
      <c r="D110" s="7">
        <v>0</v>
      </c>
      <c r="E110" s="7">
        <f t="shared" si="4"/>
        <v>24391803.989999998</v>
      </c>
      <c r="F110" s="27"/>
      <c r="G110" s="6">
        <f t="shared" si="5"/>
        <v>24391803.989999998</v>
      </c>
      <c r="H110" s="5">
        <v>754091.42</v>
      </c>
      <c r="I110" s="6">
        <v>24386480.390000001</v>
      </c>
      <c r="J110" s="22">
        <v>0</v>
      </c>
      <c r="K110" s="22">
        <f t="shared" si="6"/>
        <v>24386480.390000001</v>
      </c>
      <c r="L110" s="27"/>
      <c r="M110" s="7">
        <f t="shared" si="7"/>
        <v>24386480.390000001</v>
      </c>
      <c r="N110" s="6">
        <v>595101.54</v>
      </c>
      <c r="O110" s="47" t="s">
        <v>334</v>
      </c>
      <c r="P110" t="s">
        <v>316</v>
      </c>
    </row>
    <row r="111" spans="1:16" x14ac:dyDescent="0.3">
      <c r="A111">
        <v>290</v>
      </c>
      <c r="B111" s="1" t="s">
        <v>102</v>
      </c>
      <c r="C111" s="7">
        <v>41132700.049999997</v>
      </c>
      <c r="D111" s="7">
        <v>0</v>
      </c>
      <c r="E111" s="7">
        <f t="shared" si="4"/>
        <v>41132700.049999997</v>
      </c>
      <c r="F111" s="27">
        <f>665796-566819.670470834</f>
        <v>98976.329529165989</v>
      </c>
      <c r="G111" s="6">
        <f t="shared" si="5"/>
        <v>41231676.379529163</v>
      </c>
      <c r="H111" s="5">
        <v>1083449.9099999999</v>
      </c>
      <c r="I111" s="6">
        <v>40808538.090000004</v>
      </c>
      <c r="J111" s="22">
        <v>0</v>
      </c>
      <c r="K111" s="22">
        <f t="shared" si="6"/>
        <v>40808538.090000004</v>
      </c>
      <c r="L111" s="27">
        <v>-39805.705466735701</v>
      </c>
      <c r="M111" s="7">
        <f t="shared" si="7"/>
        <v>40768732.384533271</v>
      </c>
      <c r="N111" s="6">
        <v>1094942.52</v>
      </c>
      <c r="O111" s="46" t="s">
        <v>362</v>
      </c>
      <c r="P111" t="s">
        <v>306</v>
      </c>
    </row>
    <row r="112" spans="1:16" x14ac:dyDescent="0.3">
      <c r="A112">
        <v>291</v>
      </c>
      <c r="B112" s="1" t="s">
        <v>103</v>
      </c>
      <c r="C112" s="7">
        <v>11785509.689999999</v>
      </c>
      <c r="D112" s="7">
        <v>410000</v>
      </c>
      <c r="E112" s="7">
        <f t="shared" si="4"/>
        <v>11375509.689999999</v>
      </c>
      <c r="F112" s="27"/>
      <c r="G112" s="6">
        <f t="shared" si="5"/>
        <v>11375509.689999999</v>
      </c>
      <c r="H112" s="5">
        <v>176717.2</v>
      </c>
      <c r="I112" s="6">
        <v>10498785.790000001</v>
      </c>
      <c r="J112" s="22">
        <v>465000</v>
      </c>
      <c r="K112" s="22">
        <f t="shared" si="6"/>
        <v>10033785.790000001</v>
      </c>
      <c r="L112" s="27"/>
      <c r="M112" s="7">
        <f t="shared" si="7"/>
        <v>10033785.790000001</v>
      </c>
      <c r="N112" s="6">
        <v>170479.2</v>
      </c>
      <c r="O112" s="47" t="s">
        <v>340</v>
      </c>
      <c r="P112" t="s">
        <v>300</v>
      </c>
    </row>
    <row r="113" spans="1:16" x14ac:dyDescent="0.3">
      <c r="A113">
        <v>297</v>
      </c>
      <c r="B113" s="1" t="s">
        <v>104</v>
      </c>
      <c r="C113" s="7">
        <v>494976190.29000002</v>
      </c>
      <c r="D113" s="7">
        <v>967000</v>
      </c>
      <c r="E113" s="7">
        <f t="shared" si="4"/>
        <v>494009190.29000002</v>
      </c>
      <c r="F113" s="27"/>
      <c r="G113" s="6">
        <f t="shared" si="5"/>
        <v>494009190.29000002</v>
      </c>
      <c r="H113" s="5">
        <v>13824334.689999999</v>
      </c>
      <c r="I113" s="6">
        <v>457431870.26999998</v>
      </c>
      <c r="J113" s="22">
        <v>922000</v>
      </c>
      <c r="K113" s="22">
        <f t="shared" si="6"/>
        <v>456509870.26999998</v>
      </c>
      <c r="L113" s="27"/>
      <c r="M113" s="7">
        <f t="shared" si="7"/>
        <v>456509870.26999998</v>
      </c>
      <c r="N113" s="6">
        <v>7630322.379999999</v>
      </c>
      <c r="O113" s="47" t="s">
        <v>341</v>
      </c>
      <c r="P113" t="s">
        <v>310</v>
      </c>
    </row>
    <row r="114" spans="1:16" x14ac:dyDescent="0.3">
      <c r="A114">
        <v>300</v>
      </c>
      <c r="B114" s="1" t="s">
        <v>105</v>
      </c>
      <c r="C114" s="21">
        <v>15491211.630000001</v>
      </c>
      <c r="D114" s="21">
        <v>0</v>
      </c>
      <c r="E114" s="21">
        <f t="shared" si="4"/>
        <v>15491211.630000001</v>
      </c>
      <c r="F114" s="28"/>
      <c r="G114" s="22">
        <f t="shared" si="5"/>
        <v>15491211.630000001</v>
      </c>
      <c r="H114" s="23">
        <v>299520.93</v>
      </c>
      <c r="I114" s="22">
        <v>15284192.66</v>
      </c>
      <c r="J114" s="22">
        <v>0</v>
      </c>
      <c r="K114" s="22">
        <f t="shared" si="6"/>
        <v>15284192.66</v>
      </c>
      <c r="L114" s="27"/>
      <c r="M114" s="7">
        <f t="shared" si="7"/>
        <v>15284192.66</v>
      </c>
      <c r="N114" s="6">
        <v>295625.83</v>
      </c>
      <c r="O114" s="47" t="s">
        <v>327</v>
      </c>
      <c r="P114" t="s">
        <v>301</v>
      </c>
    </row>
    <row r="115" spans="1:16" x14ac:dyDescent="0.3">
      <c r="A115">
        <v>301</v>
      </c>
      <c r="B115" s="1" t="s">
        <v>106</v>
      </c>
      <c r="C115" s="21">
        <v>94616191.989999995</v>
      </c>
      <c r="D115" s="21">
        <v>0</v>
      </c>
      <c r="E115" s="21">
        <f t="shared" si="4"/>
        <v>94616191.989999995</v>
      </c>
      <c r="F115" s="28"/>
      <c r="G115" s="22">
        <f t="shared" si="5"/>
        <v>94616191.989999995</v>
      </c>
      <c r="H115" s="23">
        <v>2085752.14</v>
      </c>
      <c r="I115" s="22">
        <v>93382236.939999998</v>
      </c>
      <c r="J115" s="22">
        <v>0</v>
      </c>
      <c r="K115" s="22">
        <f t="shared" si="6"/>
        <v>93382236.939999998</v>
      </c>
      <c r="L115" s="27"/>
      <c r="M115" s="7">
        <f t="shared" si="7"/>
        <v>93382236.939999998</v>
      </c>
      <c r="N115" s="6">
        <v>2058262.51</v>
      </c>
      <c r="O115" s="47" t="s">
        <v>327</v>
      </c>
      <c r="P115" t="s">
        <v>301</v>
      </c>
    </row>
    <row r="116" spans="1:16" x14ac:dyDescent="0.3">
      <c r="A116">
        <v>304</v>
      </c>
      <c r="B116" s="1" t="s">
        <v>107</v>
      </c>
      <c r="C116" s="21">
        <v>4990274.5599999996</v>
      </c>
      <c r="D116" s="21">
        <v>7000</v>
      </c>
      <c r="E116" s="21">
        <f t="shared" si="4"/>
        <v>4983274.5599999996</v>
      </c>
      <c r="F116" s="28">
        <v>100166.08452</v>
      </c>
      <c r="G116" s="22">
        <f t="shared" si="5"/>
        <v>5083440.6445199996</v>
      </c>
      <c r="H116" s="23">
        <v>102396.21</v>
      </c>
      <c r="I116" s="22">
        <v>4767375.83</v>
      </c>
      <c r="J116" s="22">
        <v>4000</v>
      </c>
      <c r="K116" s="22">
        <f t="shared" si="6"/>
        <v>4763375.83</v>
      </c>
      <c r="L116" s="27">
        <v>-57747.497439999999</v>
      </c>
      <c r="M116" s="7">
        <f t="shared" si="7"/>
        <v>4705628.33256</v>
      </c>
      <c r="N116" s="6">
        <v>96069.3</v>
      </c>
      <c r="O116" s="47" t="s">
        <v>363</v>
      </c>
      <c r="P116" t="s">
        <v>303</v>
      </c>
    </row>
    <row r="117" spans="1:16" x14ac:dyDescent="0.3">
      <c r="A117">
        <v>305</v>
      </c>
      <c r="B117" s="1" t="s">
        <v>108</v>
      </c>
      <c r="C117" s="21">
        <v>67622323.959999993</v>
      </c>
      <c r="D117" s="21">
        <v>0</v>
      </c>
      <c r="E117" s="21">
        <f t="shared" si="4"/>
        <v>67622323.959999993</v>
      </c>
      <c r="F117" s="28">
        <v>847829.8097199999</v>
      </c>
      <c r="G117" s="22">
        <f t="shared" si="5"/>
        <v>68470153.769719988</v>
      </c>
      <c r="H117" s="23">
        <v>1173569.31</v>
      </c>
      <c r="I117" s="22">
        <v>63539362.550000034</v>
      </c>
      <c r="J117" s="22">
        <v>0</v>
      </c>
      <c r="K117" s="22">
        <f t="shared" si="6"/>
        <v>63539362.550000034</v>
      </c>
      <c r="L117" s="27">
        <v>-75853.066999999995</v>
      </c>
      <c r="M117" s="7">
        <f t="shared" si="7"/>
        <v>63463509.483000033</v>
      </c>
      <c r="N117" s="6">
        <v>1054700.1599999999</v>
      </c>
      <c r="O117" s="47" t="s">
        <v>370</v>
      </c>
      <c r="P117" t="s">
        <v>309</v>
      </c>
    </row>
    <row r="118" spans="1:16" x14ac:dyDescent="0.3">
      <c r="A118">
        <v>309</v>
      </c>
      <c r="B118" s="1" t="s">
        <v>109</v>
      </c>
      <c r="C118" s="21">
        <v>32496575.23</v>
      </c>
      <c r="D118" s="21">
        <v>5000</v>
      </c>
      <c r="E118" s="21">
        <f t="shared" si="4"/>
        <v>32491575.23</v>
      </c>
      <c r="F118" s="28">
        <v>32740.523668172769</v>
      </c>
      <c r="G118" s="22">
        <f t="shared" si="5"/>
        <v>32524315.753668174</v>
      </c>
      <c r="H118" s="23">
        <v>689009.03</v>
      </c>
      <c r="I118" s="22">
        <v>30033413.589999996</v>
      </c>
      <c r="J118" s="22">
        <v>0</v>
      </c>
      <c r="K118" s="22">
        <f t="shared" si="6"/>
        <v>30033413.589999996</v>
      </c>
      <c r="L118" s="27">
        <v>633655.89824849321</v>
      </c>
      <c r="M118" s="7">
        <f t="shared" si="7"/>
        <v>30667069.48824849</v>
      </c>
      <c r="N118" s="6">
        <v>579952</v>
      </c>
      <c r="O118" s="45" t="s">
        <v>361</v>
      </c>
      <c r="P118" t="s">
        <v>324</v>
      </c>
    </row>
    <row r="119" spans="1:16" x14ac:dyDescent="0.3">
      <c r="A119">
        <v>312</v>
      </c>
      <c r="B119" s="1" t="s">
        <v>110</v>
      </c>
      <c r="C119" s="21">
        <v>6489818.2300000004</v>
      </c>
      <c r="D119" s="21">
        <v>3000</v>
      </c>
      <c r="E119" s="21">
        <f t="shared" si="4"/>
        <v>6486818.2300000004</v>
      </c>
      <c r="F119" s="28">
        <v>-84571</v>
      </c>
      <c r="G119" s="22">
        <f t="shared" si="5"/>
        <v>6402247.2300000004</v>
      </c>
      <c r="H119" s="23">
        <v>124660.28</v>
      </c>
      <c r="I119" s="22">
        <v>5933820.0500000007</v>
      </c>
      <c r="J119" s="22">
        <v>0</v>
      </c>
      <c r="K119" s="22">
        <f t="shared" si="6"/>
        <v>5933820.0500000007</v>
      </c>
      <c r="L119" s="27">
        <v>149103</v>
      </c>
      <c r="M119" s="7">
        <f t="shared" si="7"/>
        <v>6082923.0500000007</v>
      </c>
      <c r="N119" s="6">
        <v>120960.4</v>
      </c>
      <c r="O119" s="47" t="s">
        <v>331</v>
      </c>
      <c r="P119" t="s">
        <v>305</v>
      </c>
    </row>
    <row r="120" spans="1:16" x14ac:dyDescent="0.3">
      <c r="A120">
        <v>316</v>
      </c>
      <c r="B120" s="1" t="s">
        <v>111</v>
      </c>
      <c r="C120" s="21">
        <v>16846392.309999999</v>
      </c>
      <c r="D120" s="21">
        <v>334000</v>
      </c>
      <c r="E120" s="21">
        <f t="shared" si="4"/>
        <v>16512392.309999999</v>
      </c>
      <c r="F120" s="28">
        <v>454507.22029799997</v>
      </c>
      <c r="G120" s="22">
        <f t="shared" si="5"/>
        <v>16966899.530297998</v>
      </c>
      <c r="H120" s="23">
        <v>444768</v>
      </c>
      <c r="I120" s="22">
        <v>15452455.620000003</v>
      </c>
      <c r="J120" s="22">
        <v>261000</v>
      </c>
      <c r="K120" s="22">
        <f t="shared" si="6"/>
        <v>15191455.620000003</v>
      </c>
      <c r="L120" s="27">
        <v>4524.6817347440001</v>
      </c>
      <c r="M120" s="7">
        <f t="shared" si="7"/>
        <v>15195980.301734747</v>
      </c>
      <c r="N120" s="6">
        <v>432491</v>
      </c>
      <c r="O120" s="47" t="s">
        <v>329</v>
      </c>
      <c r="P120" t="s">
        <v>295</v>
      </c>
    </row>
    <row r="121" spans="1:16" x14ac:dyDescent="0.3">
      <c r="A121">
        <v>317</v>
      </c>
      <c r="B121" s="1" t="s">
        <v>112</v>
      </c>
      <c r="C121" s="21">
        <v>11350281.939999999</v>
      </c>
      <c r="D121" s="21">
        <v>0</v>
      </c>
      <c r="E121" s="21">
        <f t="shared" si="4"/>
        <v>11350281.939999999</v>
      </c>
      <c r="F121" s="28"/>
      <c r="G121" s="22">
        <f t="shared" si="5"/>
        <v>11350281.939999999</v>
      </c>
      <c r="H121" s="23">
        <v>332767.21000000002</v>
      </c>
      <c r="I121" s="22">
        <v>10998137.220000003</v>
      </c>
      <c r="J121" s="22">
        <v>0</v>
      </c>
      <c r="K121" s="22">
        <f t="shared" si="6"/>
        <v>10998137.220000003</v>
      </c>
      <c r="L121" s="28"/>
      <c r="M121" s="7">
        <f t="shared" si="7"/>
        <v>10998137.220000003</v>
      </c>
      <c r="N121" s="6">
        <v>269635.57</v>
      </c>
      <c r="O121" s="47" t="s">
        <v>349</v>
      </c>
      <c r="P121" t="s">
        <v>309</v>
      </c>
    </row>
    <row r="122" spans="1:16" x14ac:dyDescent="0.3">
      <c r="A122">
        <v>320</v>
      </c>
      <c r="B122" s="1" t="s">
        <v>113</v>
      </c>
      <c r="C122" s="21">
        <v>39989506.200000003</v>
      </c>
      <c r="D122" s="21">
        <v>75000</v>
      </c>
      <c r="E122" s="21">
        <f t="shared" si="4"/>
        <v>39914506.200000003</v>
      </c>
      <c r="F122" s="28"/>
      <c r="G122" s="22">
        <f t="shared" si="5"/>
        <v>39914506.200000003</v>
      </c>
      <c r="H122" s="23">
        <v>788219</v>
      </c>
      <c r="I122" s="22">
        <f>33771933.05+1312564</f>
        <v>35084497.049999997</v>
      </c>
      <c r="J122" s="22">
        <v>50000</v>
      </c>
      <c r="K122" s="22">
        <f t="shared" si="6"/>
        <v>35034497.049999997</v>
      </c>
      <c r="L122" s="27"/>
      <c r="M122" s="7">
        <f t="shared" si="7"/>
        <v>35034497.049999997</v>
      </c>
      <c r="N122" s="6">
        <v>732877</v>
      </c>
      <c r="O122" s="47" t="s">
        <v>371</v>
      </c>
      <c r="P122" t="s">
        <v>308</v>
      </c>
    </row>
    <row r="123" spans="1:16" x14ac:dyDescent="0.3">
      <c r="A123">
        <v>322</v>
      </c>
      <c r="B123" s="1" t="s">
        <v>114</v>
      </c>
      <c r="C123" s="21">
        <v>29287571.850000001</v>
      </c>
      <c r="D123" s="21">
        <v>31000</v>
      </c>
      <c r="E123" s="21">
        <f t="shared" si="4"/>
        <v>29256571.850000001</v>
      </c>
      <c r="F123" s="28">
        <v>500830.42259999999</v>
      </c>
      <c r="G123" s="22">
        <f t="shared" si="5"/>
        <v>29757402.272600003</v>
      </c>
      <c r="H123" s="23">
        <v>552666.67000000004</v>
      </c>
      <c r="I123" s="22">
        <v>26069096.390000004</v>
      </c>
      <c r="J123" s="22">
        <v>0</v>
      </c>
      <c r="K123" s="22">
        <f t="shared" si="6"/>
        <v>26069096.390000004</v>
      </c>
      <c r="L123" s="27">
        <v>-288737.48719999997</v>
      </c>
      <c r="M123" s="7">
        <f t="shared" si="7"/>
        <v>25780358.902800005</v>
      </c>
      <c r="N123" s="6">
        <v>499483.69</v>
      </c>
      <c r="O123" s="47" t="s">
        <v>363</v>
      </c>
      <c r="P123" t="s">
        <v>303</v>
      </c>
    </row>
    <row r="124" spans="1:16" x14ac:dyDescent="0.3">
      <c r="A124">
        <v>398</v>
      </c>
      <c r="B124" s="1" t="s">
        <v>115</v>
      </c>
      <c r="C124" s="21">
        <v>387397033.94999999</v>
      </c>
      <c r="D124" s="21">
        <v>924000</v>
      </c>
      <c r="E124" s="21">
        <f t="shared" si="4"/>
        <v>386473033.94999999</v>
      </c>
      <c r="F124" s="28">
        <f>12079558.5194456+53762055</f>
        <v>65841613.519445598</v>
      </c>
      <c r="G124" s="22">
        <f t="shared" si="5"/>
        <v>452314647.46944559</v>
      </c>
      <c r="H124" s="23">
        <v>11488386.23</v>
      </c>
      <c r="I124" s="22">
        <v>411217330.68000007</v>
      </c>
      <c r="J124" s="22">
        <v>467000</v>
      </c>
      <c r="K124" s="22">
        <f t="shared" si="6"/>
        <v>410750330.68000007</v>
      </c>
      <c r="L124" s="27">
        <v>120253.6623309775</v>
      </c>
      <c r="M124" s="7">
        <f t="shared" si="7"/>
        <v>410870584.34233105</v>
      </c>
      <c r="N124" s="6">
        <v>11284373.85</v>
      </c>
      <c r="O124" s="47" t="s">
        <v>330</v>
      </c>
      <c r="P124" t="s">
        <v>295</v>
      </c>
    </row>
    <row r="125" spans="1:16" x14ac:dyDescent="0.3">
      <c r="A125">
        <v>399</v>
      </c>
      <c r="B125" s="1" t="s">
        <v>116</v>
      </c>
      <c r="C125" s="21">
        <v>32799092.890000001</v>
      </c>
      <c r="D125" s="21">
        <v>30000</v>
      </c>
      <c r="E125" s="21">
        <f t="shared" si="4"/>
        <v>32769092.890000001</v>
      </c>
      <c r="F125" s="28"/>
      <c r="G125" s="22">
        <f t="shared" si="5"/>
        <v>32769092.890000001</v>
      </c>
      <c r="H125" s="23">
        <v>640015.03</v>
      </c>
      <c r="I125" s="22">
        <v>29817070.79999999</v>
      </c>
      <c r="J125" s="22">
        <v>0</v>
      </c>
      <c r="K125" s="22">
        <f t="shared" si="6"/>
        <v>29817070.79999999</v>
      </c>
      <c r="L125" s="27"/>
      <c r="M125" s="7">
        <f t="shared" si="7"/>
        <v>29817070.79999999</v>
      </c>
      <c r="N125" s="6">
        <v>625735.32000000007</v>
      </c>
      <c r="O125" s="47" t="s">
        <v>344</v>
      </c>
      <c r="P125" t="s">
        <v>273</v>
      </c>
    </row>
    <row r="126" spans="1:16" x14ac:dyDescent="0.3">
      <c r="A126">
        <v>400</v>
      </c>
      <c r="B126" s="1" t="s">
        <v>117</v>
      </c>
      <c r="C126" s="21">
        <v>33241364.489999998</v>
      </c>
      <c r="D126" s="21">
        <v>7000</v>
      </c>
      <c r="E126" s="21">
        <f t="shared" si="4"/>
        <v>33234364.489999998</v>
      </c>
      <c r="F126" s="28">
        <v>609566.78587999998</v>
      </c>
      <c r="G126" s="22">
        <f t="shared" si="5"/>
        <v>33843931.275880001</v>
      </c>
      <c r="H126" s="23">
        <v>759365.85</v>
      </c>
      <c r="I126" s="22">
        <v>27273457.190000001</v>
      </c>
      <c r="J126" s="22">
        <v>0</v>
      </c>
      <c r="K126" s="22">
        <f t="shared" si="6"/>
        <v>27273457.190000001</v>
      </c>
      <c r="L126" s="27">
        <v>-375358.73335999995</v>
      </c>
      <c r="M126" s="7">
        <f t="shared" si="7"/>
        <v>26898098.456640001</v>
      </c>
      <c r="N126" s="6">
        <v>633094.41</v>
      </c>
      <c r="O126" s="47" t="s">
        <v>363</v>
      </c>
      <c r="P126" t="s">
        <v>303</v>
      </c>
    </row>
    <row r="127" spans="1:16" x14ac:dyDescent="0.3">
      <c r="A127">
        <v>402</v>
      </c>
      <c r="B127" s="1" t="s">
        <v>118</v>
      </c>
      <c r="C127" s="21">
        <v>44121383.68</v>
      </c>
      <c r="D127" s="21">
        <v>0</v>
      </c>
      <c r="E127" s="21">
        <f t="shared" si="4"/>
        <v>44121383.68</v>
      </c>
      <c r="F127" s="28"/>
      <c r="G127" s="22">
        <f t="shared" si="5"/>
        <v>44121383.68</v>
      </c>
      <c r="H127" s="23">
        <v>800980.88</v>
      </c>
      <c r="I127" s="22">
        <v>42923918.989999995</v>
      </c>
      <c r="J127" s="22">
        <v>0</v>
      </c>
      <c r="K127" s="22">
        <f t="shared" si="6"/>
        <v>42923918.989999995</v>
      </c>
      <c r="L127" s="27"/>
      <c r="M127" s="7">
        <f t="shared" si="7"/>
        <v>42923918.989999995</v>
      </c>
      <c r="N127" s="6">
        <v>711350.19</v>
      </c>
      <c r="O127" s="47" t="s">
        <v>341</v>
      </c>
      <c r="P127" t="s">
        <v>310</v>
      </c>
    </row>
    <row r="128" spans="1:16" x14ac:dyDescent="0.3">
      <c r="A128">
        <v>403</v>
      </c>
      <c r="B128" s="1" t="s">
        <v>119</v>
      </c>
      <c r="C128" s="21">
        <v>14067352.52</v>
      </c>
      <c r="D128" s="21">
        <v>0</v>
      </c>
      <c r="E128" s="21">
        <f t="shared" si="4"/>
        <v>14067352.52</v>
      </c>
      <c r="F128" s="28"/>
      <c r="G128" s="22">
        <f t="shared" si="5"/>
        <v>14067352.52</v>
      </c>
      <c r="H128" s="23">
        <v>292685.3</v>
      </c>
      <c r="I128" s="22">
        <f>13847612.27-117420.49</f>
        <v>13730191.779999999</v>
      </c>
      <c r="J128" s="22">
        <v>0</v>
      </c>
      <c r="K128" s="22">
        <f t="shared" si="6"/>
        <v>13730191.779999999</v>
      </c>
      <c r="L128" s="27"/>
      <c r="M128" s="7">
        <f t="shared" si="7"/>
        <v>13730191.779999999</v>
      </c>
      <c r="N128" s="6">
        <v>289195</v>
      </c>
      <c r="O128" s="47" t="s">
        <v>372</v>
      </c>
      <c r="P128" t="s">
        <v>301</v>
      </c>
    </row>
    <row r="129" spans="1:16" x14ac:dyDescent="0.3">
      <c r="A129">
        <v>405</v>
      </c>
      <c r="B129" s="1" t="s">
        <v>120</v>
      </c>
      <c r="C129" s="21">
        <v>274113269.20999998</v>
      </c>
      <c r="D129" s="21">
        <v>234000</v>
      </c>
      <c r="E129" s="21">
        <f t="shared" si="4"/>
        <v>273879269.20999998</v>
      </c>
      <c r="F129" s="28">
        <v>-19582</v>
      </c>
      <c r="G129" s="22">
        <f t="shared" si="5"/>
        <v>273859687.20999998</v>
      </c>
      <c r="H129" s="23">
        <v>7952556.4000000004</v>
      </c>
      <c r="I129" s="22">
        <v>257576785.22999996</v>
      </c>
      <c r="J129" s="22">
        <v>193000</v>
      </c>
      <c r="K129" s="22">
        <f t="shared" si="6"/>
        <v>257383785.22999996</v>
      </c>
      <c r="L129" s="27">
        <v>-418144</v>
      </c>
      <c r="M129" s="7">
        <f t="shared" si="7"/>
        <v>256965641.22999996</v>
      </c>
      <c r="N129" s="6">
        <v>7318736.2199999997</v>
      </c>
      <c r="O129" s="47" t="s">
        <v>345</v>
      </c>
      <c r="P129" t="s">
        <v>314</v>
      </c>
    </row>
    <row r="130" spans="1:16" x14ac:dyDescent="0.3">
      <c r="A130">
        <v>407</v>
      </c>
      <c r="B130" s="1" t="s">
        <v>121</v>
      </c>
      <c r="C130" s="21">
        <v>10823432.4</v>
      </c>
      <c r="D130" s="21">
        <v>25000</v>
      </c>
      <c r="E130" s="21">
        <f t="shared" si="4"/>
        <v>10798432.4</v>
      </c>
      <c r="F130" s="28"/>
      <c r="G130" s="22">
        <f t="shared" si="5"/>
        <v>10798432.4</v>
      </c>
      <c r="H130" s="23">
        <v>256306.8</v>
      </c>
      <c r="I130" s="22">
        <v>10346099.23</v>
      </c>
      <c r="J130" s="22">
        <v>0</v>
      </c>
      <c r="K130" s="22">
        <f t="shared" si="6"/>
        <v>10346099.23</v>
      </c>
      <c r="L130" s="27"/>
      <c r="M130" s="7">
        <f t="shared" si="7"/>
        <v>10346099.23</v>
      </c>
      <c r="N130" s="6">
        <v>282183.06</v>
      </c>
      <c r="O130" s="47" t="s">
        <v>332</v>
      </c>
      <c r="P130" t="s">
        <v>302</v>
      </c>
    </row>
    <row r="131" spans="1:16" x14ac:dyDescent="0.3">
      <c r="A131">
        <v>408</v>
      </c>
      <c r="B131" s="1" t="s">
        <v>122</v>
      </c>
      <c r="C131" s="21">
        <v>57194849.609999999</v>
      </c>
      <c r="D131" s="21">
        <v>0</v>
      </c>
      <c r="E131" s="21">
        <f t="shared" si="4"/>
        <v>57194849.609999999</v>
      </c>
      <c r="F131" s="28"/>
      <c r="G131" s="22">
        <f t="shared" si="5"/>
        <v>57194849.609999999</v>
      </c>
      <c r="H131" s="23">
        <v>1420406.5</v>
      </c>
      <c r="I131" s="22">
        <v>53196960.129999988</v>
      </c>
      <c r="J131" s="22">
        <v>0</v>
      </c>
      <c r="K131" s="22">
        <f t="shared" si="6"/>
        <v>53196960.129999988</v>
      </c>
      <c r="L131" s="27"/>
      <c r="M131" s="7">
        <f t="shared" si="7"/>
        <v>53196960.129999988</v>
      </c>
      <c r="N131" s="6">
        <v>1378582.6099999999</v>
      </c>
      <c r="O131" s="47" t="s">
        <v>327</v>
      </c>
      <c r="P131" t="s">
        <v>301</v>
      </c>
    </row>
    <row r="132" spans="1:16" x14ac:dyDescent="0.3">
      <c r="A132">
        <v>410</v>
      </c>
      <c r="B132" s="1" t="s">
        <v>123</v>
      </c>
      <c r="C132" s="21">
        <v>71222797.849999994</v>
      </c>
      <c r="D132" s="21">
        <v>155000</v>
      </c>
      <c r="E132" s="21">
        <f t="shared" si="4"/>
        <v>71067797.849999994</v>
      </c>
      <c r="F132" s="28"/>
      <c r="G132" s="22">
        <f t="shared" si="5"/>
        <v>71067797.849999994</v>
      </c>
      <c r="H132" s="23">
        <v>1812408.18</v>
      </c>
      <c r="I132" s="22">
        <v>63746871.339999989</v>
      </c>
      <c r="J132" s="22">
        <v>161000</v>
      </c>
      <c r="K132" s="22">
        <f t="shared" si="6"/>
        <v>63585871.339999989</v>
      </c>
      <c r="L132" s="27"/>
      <c r="M132" s="7">
        <f t="shared" si="7"/>
        <v>63585871.339999989</v>
      </c>
      <c r="N132" s="6">
        <v>1799044.2399999998</v>
      </c>
      <c r="O132" s="47" t="s">
        <v>331</v>
      </c>
      <c r="P132" t="s">
        <v>305</v>
      </c>
    </row>
    <row r="133" spans="1:16" x14ac:dyDescent="0.3">
      <c r="A133">
        <v>416</v>
      </c>
      <c r="B133" s="1" t="s">
        <v>124</v>
      </c>
      <c r="C133" s="21">
        <v>11495694.189999999</v>
      </c>
      <c r="D133" s="21">
        <v>17000</v>
      </c>
      <c r="E133" s="21">
        <f t="shared" si="4"/>
        <v>11478694.189999999</v>
      </c>
      <c r="F133" s="28">
        <v>-804.27</v>
      </c>
      <c r="G133" s="22">
        <f t="shared" si="5"/>
        <v>11477889.92</v>
      </c>
      <c r="H133" s="23">
        <v>339571.69</v>
      </c>
      <c r="I133" s="22">
        <v>10954508.879999997</v>
      </c>
      <c r="J133" s="22">
        <v>20000</v>
      </c>
      <c r="K133" s="22">
        <f t="shared" si="6"/>
        <v>10934508.879999997</v>
      </c>
      <c r="L133" s="27">
        <v>-17288.82</v>
      </c>
      <c r="M133" s="7">
        <f t="shared" si="7"/>
        <v>10917220.059999997</v>
      </c>
      <c r="N133" s="6">
        <v>320267.49</v>
      </c>
      <c r="O133" s="47" t="s">
        <v>345</v>
      </c>
      <c r="P133" t="s">
        <v>314</v>
      </c>
    </row>
    <row r="134" spans="1:16" x14ac:dyDescent="0.3">
      <c r="A134">
        <v>418</v>
      </c>
      <c r="B134" s="1" t="s">
        <v>125</v>
      </c>
      <c r="C134" s="21">
        <v>73544144.290000007</v>
      </c>
      <c r="D134" s="21">
        <v>0</v>
      </c>
      <c r="E134" s="21">
        <f t="shared" si="4"/>
        <v>73544144.290000007</v>
      </c>
      <c r="F134" s="28"/>
      <c r="G134" s="22">
        <f t="shared" si="5"/>
        <v>73544144.290000007</v>
      </c>
      <c r="H134" s="23">
        <v>2048764.92</v>
      </c>
      <c r="I134" s="22">
        <v>68733657.349999994</v>
      </c>
      <c r="J134" s="22">
        <v>0</v>
      </c>
      <c r="K134" s="22">
        <f t="shared" si="6"/>
        <v>68733657.349999994</v>
      </c>
      <c r="L134" s="27"/>
      <c r="M134" s="7">
        <f t="shared" si="7"/>
        <v>68733657.349999994</v>
      </c>
      <c r="N134" s="6">
        <v>1941409</v>
      </c>
      <c r="O134" s="47" t="s">
        <v>340</v>
      </c>
      <c r="P134" t="s">
        <v>300</v>
      </c>
    </row>
    <row r="135" spans="1:16" x14ac:dyDescent="0.3">
      <c r="A135" s="1">
        <v>420</v>
      </c>
      <c r="B135" s="1" t="s">
        <v>126</v>
      </c>
      <c r="C135" s="21">
        <v>43097275.219999999</v>
      </c>
      <c r="D135" s="21">
        <v>10000</v>
      </c>
      <c r="E135" s="21">
        <f t="shared" si="4"/>
        <v>43087275.219999999</v>
      </c>
      <c r="F135" s="28"/>
      <c r="G135" s="22">
        <f t="shared" si="5"/>
        <v>43087275.219999999</v>
      </c>
      <c r="H135" s="23">
        <v>624684.37</v>
      </c>
      <c r="I135" s="22">
        <v>41120243.210000016</v>
      </c>
      <c r="J135" s="22">
        <v>0</v>
      </c>
      <c r="K135" s="22">
        <f t="shared" si="6"/>
        <v>41120243.210000016</v>
      </c>
      <c r="L135" s="28"/>
      <c r="M135" s="7">
        <f t="shared" si="7"/>
        <v>41120243.210000016</v>
      </c>
      <c r="N135" s="22">
        <v>596636.08000000007</v>
      </c>
      <c r="O135" s="48" t="s">
        <v>342</v>
      </c>
      <c r="P135" s="1" t="s">
        <v>310</v>
      </c>
    </row>
    <row r="136" spans="1:16" x14ac:dyDescent="0.3">
      <c r="A136">
        <v>421</v>
      </c>
      <c r="B136" s="1" t="s">
        <v>127</v>
      </c>
      <c r="C136" s="21">
        <v>2013920.92</v>
      </c>
      <c r="D136" s="21">
        <v>0</v>
      </c>
      <c r="E136" s="21">
        <f t="shared" si="4"/>
        <v>2013920.92</v>
      </c>
      <c r="F136" s="28"/>
      <c r="G136" s="22">
        <f t="shared" si="5"/>
        <v>2013920.92</v>
      </c>
      <c r="H136" s="23">
        <v>170243.76</v>
      </c>
      <c r="I136" s="22">
        <v>3274471.3700000006</v>
      </c>
      <c r="J136" s="22">
        <v>0</v>
      </c>
      <c r="K136" s="22">
        <f t="shared" si="6"/>
        <v>3274471.3700000006</v>
      </c>
      <c r="L136" s="27"/>
      <c r="M136" s="7">
        <f t="shared" si="7"/>
        <v>3274471.3700000006</v>
      </c>
      <c r="N136" s="6">
        <v>159380.51</v>
      </c>
      <c r="O136" s="47" t="s">
        <v>334</v>
      </c>
      <c r="P136" t="s">
        <v>316</v>
      </c>
    </row>
    <row r="137" spans="1:16" x14ac:dyDescent="0.3">
      <c r="A137">
        <v>422</v>
      </c>
      <c r="B137" s="1" t="s">
        <v>128</v>
      </c>
      <c r="C137" s="7">
        <v>55929393.780000001</v>
      </c>
      <c r="D137" s="7">
        <v>76000</v>
      </c>
      <c r="E137" s="7">
        <f t="shared" ref="E137:E200" si="8">C137-D137</f>
        <v>55853393.780000001</v>
      </c>
      <c r="F137" s="27">
        <v>767788.17704782356</v>
      </c>
      <c r="G137" s="6">
        <f t="shared" ref="G137:G200" si="9">E137+F137</f>
        <v>56621181.957047828</v>
      </c>
      <c r="H137" s="5">
        <v>1149529.49</v>
      </c>
      <c r="I137" s="6">
        <v>52626929.759999998</v>
      </c>
      <c r="J137" s="22">
        <v>1000</v>
      </c>
      <c r="K137" s="22">
        <f t="shared" ref="K137:K200" si="10">I137-J137</f>
        <v>52625929.759999998</v>
      </c>
      <c r="L137" s="27">
        <v>1134391.8026164714</v>
      </c>
      <c r="M137" s="7">
        <f t="shared" si="7"/>
        <v>53760321.562616467</v>
      </c>
      <c r="N137" s="6">
        <v>1081647.08</v>
      </c>
      <c r="O137" s="45" t="s">
        <v>361</v>
      </c>
      <c r="P137" t="s">
        <v>324</v>
      </c>
    </row>
    <row r="138" spans="1:16" x14ac:dyDescent="0.3">
      <c r="A138">
        <v>423</v>
      </c>
      <c r="B138" s="1" t="s">
        <v>129</v>
      </c>
      <c r="C138" s="7">
        <v>62466460.619999997</v>
      </c>
      <c r="D138" s="7">
        <v>16000</v>
      </c>
      <c r="E138" s="7">
        <f t="shared" si="8"/>
        <v>62450460.619999997</v>
      </c>
      <c r="F138" s="28"/>
      <c r="G138" s="6">
        <f t="shared" si="9"/>
        <v>62450460.619999997</v>
      </c>
      <c r="H138" s="5">
        <v>1693432.22</v>
      </c>
      <c r="I138" s="6">
        <v>58039767.820000015</v>
      </c>
      <c r="J138" s="22">
        <v>7000</v>
      </c>
      <c r="K138" s="22">
        <f t="shared" si="10"/>
        <v>58032767.820000015</v>
      </c>
      <c r="L138" s="27"/>
      <c r="M138" s="7">
        <f t="shared" ref="M138:M201" si="11">K138+L138</f>
        <v>58032767.820000015</v>
      </c>
      <c r="N138" s="6">
        <v>1499908.97</v>
      </c>
      <c r="O138" s="47" t="s">
        <v>363</v>
      </c>
      <c r="P138" t="s">
        <v>303</v>
      </c>
    </row>
    <row r="139" spans="1:16" x14ac:dyDescent="0.3">
      <c r="A139">
        <v>425</v>
      </c>
      <c r="B139" s="1" t="s">
        <v>130</v>
      </c>
      <c r="C139" s="7">
        <v>28910404.390000001</v>
      </c>
      <c r="D139" s="7">
        <v>196000</v>
      </c>
      <c r="E139" s="7">
        <f t="shared" si="8"/>
        <v>28714404.390000001</v>
      </c>
      <c r="F139" s="27">
        <v>613945.72428000008</v>
      </c>
      <c r="G139" s="6">
        <f t="shared" si="9"/>
        <v>29328350.11428</v>
      </c>
      <c r="H139" s="5">
        <v>661245.86</v>
      </c>
      <c r="I139" s="6">
        <v>27338070.440000005</v>
      </c>
      <c r="J139" s="22">
        <v>327000</v>
      </c>
      <c r="K139" s="22">
        <f t="shared" si="10"/>
        <v>27011070.440000005</v>
      </c>
      <c r="L139" s="27">
        <v>-54928.083000000006</v>
      </c>
      <c r="M139" s="7">
        <f t="shared" si="11"/>
        <v>26956142.357000005</v>
      </c>
      <c r="N139" s="6">
        <v>772566.7</v>
      </c>
      <c r="O139" s="47" t="s">
        <v>349</v>
      </c>
      <c r="P139" t="s">
        <v>309</v>
      </c>
    </row>
    <row r="140" spans="1:16" x14ac:dyDescent="0.3">
      <c r="A140">
        <v>426</v>
      </c>
      <c r="B140" s="1" t="s">
        <v>131</v>
      </c>
      <c r="C140" s="7">
        <v>47275919.25</v>
      </c>
      <c r="D140" s="7">
        <v>45000</v>
      </c>
      <c r="E140" s="7">
        <f t="shared" si="8"/>
        <v>47230919.25</v>
      </c>
      <c r="F140" s="27">
        <v>-88730.519503799267</v>
      </c>
      <c r="G140" s="6">
        <f t="shared" si="9"/>
        <v>47142188.730496198</v>
      </c>
      <c r="H140" s="5">
        <v>1261872.32</v>
      </c>
      <c r="I140" s="6">
        <v>42938200.019999996</v>
      </c>
      <c r="J140" s="22">
        <v>15000</v>
      </c>
      <c r="K140" s="22">
        <f t="shared" si="10"/>
        <v>42923200.019999996</v>
      </c>
      <c r="L140" s="27">
        <v>1016883.6104323032</v>
      </c>
      <c r="M140" s="7">
        <f t="shared" si="11"/>
        <v>43940083.6304323</v>
      </c>
      <c r="N140" s="6">
        <v>1030425.2</v>
      </c>
      <c r="O140" s="45" t="s">
        <v>361</v>
      </c>
      <c r="P140" t="s">
        <v>324</v>
      </c>
    </row>
    <row r="141" spans="1:16" x14ac:dyDescent="0.3">
      <c r="A141">
        <v>430</v>
      </c>
      <c r="B141" s="1" t="s">
        <v>132</v>
      </c>
      <c r="C141" s="7">
        <v>69619888.150000006</v>
      </c>
      <c r="D141" s="7">
        <v>883000</v>
      </c>
      <c r="E141" s="7">
        <f t="shared" si="8"/>
        <v>68736888.150000006</v>
      </c>
      <c r="F141" s="28">
        <v>1277117.57763</v>
      </c>
      <c r="G141" s="6">
        <f t="shared" si="9"/>
        <v>70014005.727630004</v>
      </c>
      <c r="H141" s="5">
        <v>1222612.8899999999</v>
      </c>
      <c r="I141" s="6">
        <v>65640287.299999997</v>
      </c>
      <c r="J141" s="22">
        <v>1867000</v>
      </c>
      <c r="K141" s="22">
        <f t="shared" si="10"/>
        <v>63773287.299999997</v>
      </c>
      <c r="L141" s="27">
        <v>-736280.59235999989</v>
      </c>
      <c r="M141" s="7">
        <f t="shared" si="11"/>
        <v>63037006.70764</v>
      </c>
      <c r="N141" s="6">
        <v>1200326.47</v>
      </c>
      <c r="O141" s="47" t="s">
        <v>363</v>
      </c>
      <c r="P141" t="s">
        <v>303</v>
      </c>
    </row>
    <row r="142" spans="1:16" x14ac:dyDescent="0.3">
      <c r="A142">
        <v>433</v>
      </c>
      <c r="B142" s="1" t="s">
        <v>133</v>
      </c>
      <c r="C142" s="7">
        <v>30359515.350000001</v>
      </c>
      <c r="D142" s="7">
        <v>0</v>
      </c>
      <c r="E142" s="7">
        <f t="shared" si="8"/>
        <v>30359515.350000001</v>
      </c>
      <c r="F142" s="27"/>
      <c r="G142" s="6">
        <f t="shared" si="9"/>
        <v>30359515.350000001</v>
      </c>
      <c r="H142" s="5">
        <v>516842.35</v>
      </c>
      <c r="I142" s="6">
        <v>27268583.149999999</v>
      </c>
      <c r="J142" s="22">
        <v>0</v>
      </c>
      <c r="K142" s="22">
        <f t="shared" si="10"/>
        <v>27268583.149999999</v>
      </c>
      <c r="L142" s="27"/>
      <c r="M142" s="7">
        <f t="shared" si="11"/>
        <v>27268583.149999999</v>
      </c>
      <c r="N142" s="6">
        <v>472769.06</v>
      </c>
      <c r="O142" s="48" t="s">
        <v>333</v>
      </c>
      <c r="P142" t="s">
        <v>304</v>
      </c>
    </row>
    <row r="143" spans="1:16" x14ac:dyDescent="0.3">
      <c r="A143">
        <v>434</v>
      </c>
      <c r="B143" s="1" t="s">
        <v>134</v>
      </c>
      <c r="C143" s="7">
        <v>57282508.979999997</v>
      </c>
      <c r="D143" s="7">
        <v>0</v>
      </c>
      <c r="E143" s="7">
        <f t="shared" si="8"/>
        <v>57282508.979999997</v>
      </c>
      <c r="F143" s="27"/>
      <c r="G143" s="6">
        <f t="shared" si="9"/>
        <v>57282508.979999997</v>
      </c>
      <c r="H143" s="5">
        <v>1993147.12</v>
      </c>
      <c r="I143" s="6">
        <v>53249940.019999996</v>
      </c>
      <c r="J143" s="22">
        <v>0</v>
      </c>
      <c r="K143" s="22">
        <f t="shared" si="10"/>
        <v>53249940.019999996</v>
      </c>
      <c r="L143" s="27"/>
      <c r="M143" s="7">
        <f t="shared" si="11"/>
        <v>53249940.019999996</v>
      </c>
      <c r="N143" s="6">
        <v>1994615.73</v>
      </c>
      <c r="O143" s="47" t="s">
        <v>332</v>
      </c>
      <c r="P143" t="s">
        <v>302</v>
      </c>
    </row>
    <row r="144" spans="1:16" x14ac:dyDescent="0.3">
      <c r="A144">
        <v>435</v>
      </c>
      <c r="B144" s="1" t="s">
        <v>135</v>
      </c>
      <c r="C144" s="7">
        <v>3067224.85</v>
      </c>
      <c r="D144" s="7">
        <v>0</v>
      </c>
      <c r="E144" s="7">
        <f t="shared" si="8"/>
        <v>3067224.85</v>
      </c>
      <c r="F144" s="27"/>
      <c r="G144" s="6">
        <f t="shared" si="9"/>
        <v>3067224.85</v>
      </c>
      <c r="H144" s="5">
        <v>60119.71</v>
      </c>
      <c r="I144" s="6">
        <v>2929825.7</v>
      </c>
      <c r="J144" s="22">
        <v>0</v>
      </c>
      <c r="K144" s="22">
        <f t="shared" si="10"/>
        <v>2929825.7</v>
      </c>
      <c r="L144" s="27"/>
      <c r="M144" s="7">
        <f t="shared" si="11"/>
        <v>2929825.7</v>
      </c>
      <c r="N144" s="6">
        <v>63004.38</v>
      </c>
      <c r="O144" s="47" t="s">
        <v>331</v>
      </c>
      <c r="P144" t="s">
        <v>305</v>
      </c>
    </row>
    <row r="145" spans="1:16" x14ac:dyDescent="0.3">
      <c r="A145">
        <v>436</v>
      </c>
      <c r="B145" s="1" t="s">
        <v>136</v>
      </c>
      <c r="C145" s="7">
        <v>7538834.5800000001</v>
      </c>
      <c r="D145" s="7">
        <v>6000</v>
      </c>
      <c r="E145" s="7">
        <f t="shared" si="8"/>
        <v>7532834.5800000001</v>
      </c>
      <c r="F145" s="27">
        <v>116942.04272</v>
      </c>
      <c r="G145" s="6">
        <f t="shared" si="9"/>
        <v>7649776.6227200003</v>
      </c>
      <c r="H145" s="5">
        <v>143454.48000000001</v>
      </c>
      <c r="I145" s="6">
        <v>6002749.2199999988</v>
      </c>
      <c r="J145" s="22">
        <v>0</v>
      </c>
      <c r="K145" s="22">
        <f t="shared" si="10"/>
        <v>6002749.2199999988</v>
      </c>
      <c r="L145" s="27">
        <v>-10462.492</v>
      </c>
      <c r="M145" s="7">
        <f t="shared" si="11"/>
        <v>5992286.7279999992</v>
      </c>
      <c r="N145" s="6">
        <v>140577.12</v>
      </c>
      <c r="O145" s="47" t="s">
        <v>349</v>
      </c>
      <c r="P145" t="s">
        <v>309</v>
      </c>
    </row>
    <row r="146" spans="1:16" x14ac:dyDescent="0.3">
      <c r="A146">
        <v>440</v>
      </c>
      <c r="B146" s="1" t="s">
        <v>137</v>
      </c>
      <c r="C146" s="7">
        <v>17770118.739999998</v>
      </c>
      <c r="D146" s="7">
        <v>0</v>
      </c>
      <c r="E146" s="7">
        <f t="shared" si="8"/>
        <v>17770118.739999998</v>
      </c>
      <c r="F146" s="27"/>
      <c r="G146" s="6">
        <f t="shared" si="9"/>
        <v>17770118.739999998</v>
      </c>
      <c r="H146" s="5">
        <v>366927.29</v>
      </c>
      <c r="I146" s="6">
        <v>16950266.989999998</v>
      </c>
      <c r="J146" s="22">
        <v>0</v>
      </c>
      <c r="K146" s="22">
        <f t="shared" si="10"/>
        <v>16950266.989999998</v>
      </c>
      <c r="L146" s="27"/>
      <c r="M146" s="7">
        <f t="shared" si="11"/>
        <v>16950266.989999998</v>
      </c>
      <c r="N146" s="6">
        <v>368495.46</v>
      </c>
      <c r="O146" s="47" t="s">
        <v>344</v>
      </c>
      <c r="P146" t="s">
        <v>273</v>
      </c>
    </row>
    <row r="147" spans="1:16" x14ac:dyDescent="0.3">
      <c r="A147">
        <v>441</v>
      </c>
      <c r="B147" s="1" t="s">
        <v>138</v>
      </c>
      <c r="C147" s="7">
        <v>22437400.75</v>
      </c>
      <c r="D147" s="7">
        <v>263000</v>
      </c>
      <c r="E147" s="7">
        <f t="shared" si="8"/>
        <v>22174400.75</v>
      </c>
      <c r="F147" s="27">
        <v>-1399.66</v>
      </c>
      <c r="G147" s="6">
        <f t="shared" si="9"/>
        <v>22173001.09</v>
      </c>
      <c r="H147" s="5">
        <v>534348.68999999994</v>
      </c>
      <c r="I147" s="6">
        <v>20939122.270000003</v>
      </c>
      <c r="J147" s="22">
        <v>164000</v>
      </c>
      <c r="K147" s="22">
        <f t="shared" si="10"/>
        <v>20775122.270000003</v>
      </c>
      <c r="L147" s="27">
        <v>-30278.6</v>
      </c>
      <c r="M147" s="7">
        <f t="shared" si="11"/>
        <v>20744843.670000002</v>
      </c>
      <c r="N147" s="6">
        <v>524495.97</v>
      </c>
      <c r="O147" s="47" t="s">
        <v>345</v>
      </c>
      <c r="P147" t="s">
        <v>314</v>
      </c>
    </row>
    <row r="148" spans="1:16" x14ac:dyDescent="0.3">
      <c r="A148">
        <v>444</v>
      </c>
      <c r="B148" s="1" t="s">
        <v>139</v>
      </c>
      <c r="C148" s="7">
        <v>171553716.75</v>
      </c>
      <c r="D148" s="7">
        <v>0</v>
      </c>
      <c r="E148" s="7">
        <f t="shared" si="8"/>
        <v>171553716.75</v>
      </c>
      <c r="F148" s="27"/>
      <c r="G148" s="6">
        <f t="shared" si="9"/>
        <v>171553716.75</v>
      </c>
      <c r="H148" s="5">
        <v>3432260.01</v>
      </c>
      <c r="I148" s="6">
        <v>161120640.93999997</v>
      </c>
      <c r="J148" s="22">
        <v>0</v>
      </c>
      <c r="K148" s="22">
        <f t="shared" si="10"/>
        <v>161120640.93999997</v>
      </c>
      <c r="L148" s="27"/>
      <c r="M148" s="7">
        <f t="shared" si="11"/>
        <v>161120640.93999997</v>
      </c>
      <c r="N148" s="6">
        <v>3059303.92</v>
      </c>
      <c r="O148" s="47" t="s">
        <v>332</v>
      </c>
      <c r="P148" t="s">
        <v>302</v>
      </c>
    </row>
    <row r="149" spans="1:16" x14ac:dyDescent="0.3">
      <c r="A149">
        <v>445</v>
      </c>
      <c r="B149" s="1" t="s">
        <v>140</v>
      </c>
      <c r="C149" s="7">
        <v>66440591.649999999</v>
      </c>
      <c r="D149" s="7">
        <v>0</v>
      </c>
      <c r="E149" s="7">
        <f t="shared" si="8"/>
        <v>66440591.649999999</v>
      </c>
      <c r="F149" s="28">
        <v>844015.54967999994</v>
      </c>
      <c r="G149" s="6">
        <f t="shared" si="9"/>
        <v>67284607.199680001</v>
      </c>
      <c r="H149" s="5">
        <v>1499088.4</v>
      </c>
      <c r="I149" s="6">
        <v>59857078.740000002</v>
      </c>
      <c r="J149" s="22">
        <v>0</v>
      </c>
      <c r="K149" s="22">
        <f t="shared" si="10"/>
        <v>59857078.740000002</v>
      </c>
      <c r="L149" s="27">
        <v>-519727.47695999994</v>
      </c>
      <c r="M149" s="7">
        <f t="shared" si="11"/>
        <v>59337351.263039999</v>
      </c>
      <c r="N149" s="6">
        <v>1350056.4100000001</v>
      </c>
      <c r="O149" s="47" t="s">
        <v>363</v>
      </c>
      <c r="P149" t="s">
        <v>303</v>
      </c>
    </row>
    <row r="150" spans="1:16" x14ac:dyDescent="0.3">
      <c r="A150">
        <v>475</v>
      </c>
      <c r="B150" s="1" t="s">
        <v>141</v>
      </c>
      <c r="C150" s="7">
        <v>25622263.280000001</v>
      </c>
      <c r="D150" s="7">
        <v>0</v>
      </c>
      <c r="E150" s="7">
        <f t="shared" si="8"/>
        <v>25622263.280000001</v>
      </c>
      <c r="F150" s="27"/>
      <c r="G150" s="6">
        <f t="shared" si="9"/>
        <v>25622263.280000001</v>
      </c>
      <c r="H150" s="5">
        <v>441853.04</v>
      </c>
      <c r="I150" s="6">
        <v>23707425.999999996</v>
      </c>
      <c r="J150" s="22">
        <v>0</v>
      </c>
      <c r="K150" s="22">
        <f t="shared" si="10"/>
        <v>23707425.999999996</v>
      </c>
      <c r="L150" s="27"/>
      <c r="M150" s="7">
        <f t="shared" si="11"/>
        <v>23707425.999999996</v>
      </c>
      <c r="N150" s="6">
        <v>446053.97</v>
      </c>
      <c r="O150" s="47" t="s">
        <v>344</v>
      </c>
      <c r="P150" t="s">
        <v>273</v>
      </c>
    </row>
    <row r="151" spans="1:16" x14ac:dyDescent="0.3">
      <c r="A151">
        <v>480</v>
      </c>
      <c r="B151" s="1" t="s">
        <v>142</v>
      </c>
      <c r="C151" s="7">
        <v>7633461.8399999999</v>
      </c>
      <c r="D151" s="7">
        <v>17000</v>
      </c>
      <c r="E151" s="7">
        <f t="shared" si="8"/>
        <v>7616461.8399999999</v>
      </c>
      <c r="F151" s="28">
        <v>117224.38189999999</v>
      </c>
      <c r="G151" s="6">
        <f t="shared" si="9"/>
        <v>7733686.2219000002</v>
      </c>
      <c r="H151" s="5">
        <v>166044.10999999999</v>
      </c>
      <c r="I151" s="6">
        <v>7074087.7300000004</v>
      </c>
      <c r="J151" s="22">
        <v>0</v>
      </c>
      <c r="K151" s="22">
        <f t="shared" si="10"/>
        <v>7074087.7300000004</v>
      </c>
      <c r="L151" s="27">
        <v>-72184.371799999994</v>
      </c>
      <c r="M151" s="7">
        <f t="shared" si="11"/>
        <v>7001903.3582000006</v>
      </c>
      <c r="N151" s="6">
        <v>149930.16999999998</v>
      </c>
      <c r="O151" s="47" t="s">
        <v>363</v>
      </c>
      <c r="P151" t="s">
        <v>303</v>
      </c>
    </row>
    <row r="152" spans="1:16" x14ac:dyDescent="0.3">
      <c r="A152">
        <v>481</v>
      </c>
      <c r="B152" s="1" t="s">
        <v>143</v>
      </c>
      <c r="C152" s="7">
        <v>28670486.07</v>
      </c>
      <c r="D152" s="7">
        <v>0</v>
      </c>
      <c r="E152" s="7">
        <f t="shared" si="8"/>
        <v>28670486.07</v>
      </c>
      <c r="F152" s="28"/>
      <c r="G152" s="6">
        <f t="shared" si="9"/>
        <v>28670486.07</v>
      </c>
      <c r="H152" s="5">
        <v>802354.66</v>
      </c>
      <c r="I152" s="6">
        <v>27993367.719999995</v>
      </c>
      <c r="J152" s="22">
        <v>0</v>
      </c>
      <c r="K152" s="22">
        <f t="shared" si="10"/>
        <v>27993367.719999995</v>
      </c>
      <c r="L152" s="27"/>
      <c r="M152" s="7">
        <f t="shared" si="11"/>
        <v>27993367.719999995</v>
      </c>
      <c r="N152" s="6">
        <v>707867.58</v>
      </c>
      <c r="O152" s="47" t="s">
        <v>363</v>
      </c>
      <c r="P152" t="s">
        <v>303</v>
      </c>
    </row>
    <row r="153" spans="1:16" x14ac:dyDescent="0.3">
      <c r="A153">
        <v>483</v>
      </c>
      <c r="B153" s="1" t="s">
        <v>144</v>
      </c>
      <c r="C153" s="7">
        <v>4421995.0199999996</v>
      </c>
      <c r="D153" s="7">
        <v>5000</v>
      </c>
      <c r="E153" s="7">
        <f t="shared" si="8"/>
        <v>4416995.0199999996</v>
      </c>
      <c r="F153" s="27">
        <v>87706.532040000006</v>
      </c>
      <c r="G153" s="6">
        <f t="shared" si="9"/>
        <v>4504701.5520399995</v>
      </c>
      <c r="H153" s="5">
        <v>115969.47</v>
      </c>
      <c r="I153" s="6">
        <v>4056514.65</v>
      </c>
      <c r="J153" s="22">
        <v>13000</v>
      </c>
      <c r="K153" s="22">
        <f t="shared" si="10"/>
        <v>4043514.65</v>
      </c>
      <c r="L153" s="27">
        <v>-7846.8690000000006</v>
      </c>
      <c r="M153" s="7">
        <f t="shared" si="11"/>
        <v>4035667.781</v>
      </c>
      <c r="N153" s="6">
        <v>93826</v>
      </c>
      <c r="O153" s="47" t="s">
        <v>349</v>
      </c>
      <c r="P153" t="s">
        <v>309</v>
      </c>
    </row>
    <row r="154" spans="1:16" x14ac:dyDescent="0.3">
      <c r="A154">
        <v>484</v>
      </c>
      <c r="B154" s="1" t="s">
        <v>145</v>
      </c>
      <c r="C154" s="7">
        <v>15230387.16</v>
      </c>
      <c r="D154" s="7">
        <v>25000</v>
      </c>
      <c r="E154" s="7">
        <f t="shared" si="8"/>
        <v>15205387.16</v>
      </c>
      <c r="F154" s="27"/>
      <c r="G154" s="6">
        <f t="shared" si="9"/>
        <v>15205387.16</v>
      </c>
      <c r="H154" s="5">
        <v>368182.32</v>
      </c>
      <c r="I154" s="6">
        <v>14584588.550000001</v>
      </c>
      <c r="J154" s="22">
        <v>49000</v>
      </c>
      <c r="K154" s="22">
        <f t="shared" si="10"/>
        <v>14535588.550000001</v>
      </c>
      <c r="L154" s="27"/>
      <c r="M154" s="7">
        <f t="shared" si="11"/>
        <v>14535588.550000001</v>
      </c>
      <c r="N154" s="6">
        <v>349566.1</v>
      </c>
      <c r="O154" s="47" t="s">
        <v>343</v>
      </c>
      <c r="P154" t="s">
        <v>311</v>
      </c>
    </row>
    <row r="155" spans="1:16" x14ac:dyDescent="0.3">
      <c r="A155">
        <v>489</v>
      </c>
      <c r="B155" s="1" t="s">
        <v>146</v>
      </c>
      <c r="C155" s="7">
        <v>9286904.6799999997</v>
      </c>
      <c r="D155" s="7">
        <v>3000</v>
      </c>
      <c r="E155" s="7">
        <f t="shared" si="8"/>
        <v>9283904.6799999997</v>
      </c>
      <c r="F155" s="27"/>
      <c r="G155" s="6">
        <f t="shared" si="9"/>
        <v>9283904.6799999997</v>
      </c>
      <c r="H155" s="5">
        <v>362077.97</v>
      </c>
      <c r="I155" s="6">
        <v>8487335.2899999972</v>
      </c>
      <c r="J155" s="22">
        <v>3000</v>
      </c>
      <c r="K155" s="22">
        <f t="shared" si="10"/>
        <v>8484335.2899999972</v>
      </c>
      <c r="L155" s="27"/>
      <c r="M155" s="7">
        <f t="shared" si="11"/>
        <v>8484335.2899999972</v>
      </c>
      <c r="N155" s="6">
        <v>303365.7</v>
      </c>
      <c r="O155" s="47" t="s">
        <v>335</v>
      </c>
      <c r="P155" t="s">
        <v>317</v>
      </c>
    </row>
    <row r="156" spans="1:16" x14ac:dyDescent="0.3">
      <c r="A156">
        <v>491</v>
      </c>
      <c r="B156" s="1" t="s">
        <v>147</v>
      </c>
      <c r="C156" s="7">
        <v>239326703.97</v>
      </c>
      <c r="D156" s="7">
        <v>0</v>
      </c>
      <c r="E156" s="7">
        <f t="shared" si="8"/>
        <v>239326703.97</v>
      </c>
      <c r="F156" s="27">
        <v>-6347847.6500000004</v>
      </c>
      <c r="G156" s="6">
        <f t="shared" si="9"/>
        <v>232978856.31999999</v>
      </c>
      <c r="H156" s="5">
        <v>6225784.96</v>
      </c>
      <c r="I156" s="6">
        <v>232053839.09999999</v>
      </c>
      <c r="J156" s="22">
        <v>0</v>
      </c>
      <c r="K156" s="22">
        <f t="shared" si="10"/>
        <v>232053839.09999999</v>
      </c>
      <c r="L156" s="27">
        <v>4105462.64</v>
      </c>
      <c r="M156" s="7">
        <f t="shared" si="11"/>
        <v>236159301.73999998</v>
      </c>
      <c r="N156" s="6">
        <v>5407718.049999997</v>
      </c>
      <c r="O156" s="47" t="s">
        <v>346</v>
      </c>
      <c r="P156" t="s">
        <v>315</v>
      </c>
    </row>
    <row r="157" spans="1:16" x14ac:dyDescent="0.3">
      <c r="A157" s="1">
        <v>494</v>
      </c>
      <c r="B157" s="1" t="s">
        <v>148</v>
      </c>
      <c r="C157" s="21">
        <v>34239581.079999998</v>
      </c>
      <c r="D157" s="21">
        <v>0</v>
      </c>
      <c r="E157" s="21">
        <f t="shared" si="8"/>
        <v>34239581.079999998</v>
      </c>
      <c r="F157" s="28">
        <v>701652.25632000004</v>
      </c>
      <c r="G157" s="22">
        <f t="shared" si="9"/>
        <v>34941233.336319998</v>
      </c>
      <c r="H157" s="23">
        <v>627296.4</v>
      </c>
      <c r="I157" s="22">
        <v>33557000</v>
      </c>
      <c r="J157" s="22">
        <v>0</v>
      </c>
      <c r="K157" s="22">
        <f t="shared" si="10"/>
        <v>33557000</v>
      </c>
      <c r="L157" s="28">
        <v>-62774.952000000005</v>
      </c>
      <c r="M157" s="7">
        <f t="shared" si="11"/>
        <v>33494225.048</v>
      </c>
      <c r="N157" s="22">
        <v>628493.27</v>
      </c>
      <c r="O157" s="47" t="s">
        <v>349</v>
      </c>
      <c r="P157" s="1" t="s">
        <v>309</v>
      </c>
    </row>
    <row r="158" spans="1:16" x14ac:dyDescent="0.3">
      <c r="A158">
        <v>495</v>
      </c>
      <c r="B158" s="1" t="s">
        <v>149</v>
      </c>
      <c r="C158" s="7">
        <v>8026372.9000000004</v>
      </c>
      <c r="D158" s="7">
        <v>0</v>
      </c>
      <c r="E158" s="7">
        <f t="shared" si="8"/>
        <v>8026372.9000000004</v>
      </c>
      <c r="F158" s="27"/>
      <c r="G158" s="6">
        <f t="shared" si="9"/>
        <v>8026372.9000000004</v>
      </c>
      <c r="H158" s="5">
        <v>146052</v>
      </c>
      <c r="I158" s="6">
        <v>7230506.7899999991</v>
      </c>
      <c r="J158" s="22">
        <v>0</v>
      </c>
      <c r="K158" s="22">
        <f t="shared" si="10"/>
        <v>7230506.7899999991</v>
      </c>
      <c r="L158" s="27"/>
      <c r="M158" s="7">
        <f t="shared" si="11"/>
        <v>7230506.7899999991</v>
      </c>
      <c r="N158" s="6">
        <v>141390.96</v>
      </c>
      <c r="O158" s="47" t="s">
        <v>331</v>
      </c>
      <c r="P158" t="s">
        <v>305</v>
      </c>
    </row>
    <row r="159" spans="1:16" x14ac:dyDescent="0.3">
      <c r="A159">
        <v>498</v>
      </c>
      <c r="B159" s="1" t="s">
        <v>150</v>
      </c>
      <c r="C159" s="7">
        <v>11037769</v>
      </c>
      <c r="D159" s="7">
        <v>66000</v>
      </c>
      <c r="E159" s="7">
        <f t="shared" si="8"/>
        <v>10971769</v>
      </c>
      <c r="F159" s="27"/>
      <c r="G159" s="6">
        <f t="shared" si="9"/>
        <v>10971769</v>
      </c>
      <c r="H159" s="5">
        <v>351052</v>
      </c>
      <c r="I159" s="6">
        <v>10755731.249999998</v>
      </c>
      <c r="J159" s="22">
        <v>0</v>
      </c>
      <c r="K159" s="22">
        <f t="shared" si="10"/>
        <v>10755731.249999998</v>
      </c>
      <c r="L159" s="27"/>
      <c r="M159" s="7">
        <f t="shared" si="11"/>
        <v>10755731.249999998</v>
      </c>
      <c r="N159" s="6">
        <v>312843</v>
      </c>
      <c r="O159" s="47" t="s">
        <v>336</v>
      </c>
      <c r="P159" t="s">
        <v>308</v>
      </c>
    </row>
    <row r="160" spans="1:16" x14ac:dyDescent="0.3">
      <c r="A160">
        <v>499</v>
      </c>
      <c r="B160" s="1" t="s">
        <v>151</v>
      </c>
      <c r="C160" s="7">
        <v>69652855.469999999</v>
      </c>
      <c r="D160" s="7">
        <v>0</v>
      </c>
      <c r="E160" s="7">
        <f t="shared" si="8"/>
        <v>69652855.469999999</v>
      </c>
      <c r="F160" s="27"/>
      <c r="G160" s="6">
        <f t="shared" si="9"/>
        <v>69652855.469999999</v>
      </c>
      <c r="H160" s="5">
        <v>1529505.36</v>
      </c>
      <c r="I160" s="6">
        <v>62903359.340000018</v>
      </c>
      <c r="J160" s="22">
        <v>0</v>
      </c>
      <c r="K160" s="22">
        <f t="shared" si="10"/>
        <v>62903359.340000018</v>
      </c>
      <c r="L160" s="27"/>
      <c r="M160" s="7">
        <f t="shared" si="11"/>
        <v>62903359.340000018</v>
      </c>
      <c r="N160" s="6">
        <v>1489496.4</v>
      </c>
      <c r="O160" s="47" t="s">
        <v>344</v>
      </c>
      <c r="P160" t="s">
        <v>273</v>
      </c>
    </row>
    <row r="161" spans="1:16" x14ac:dyDescent="0.3">
      <c r="A161">
        <v>500</v>
      </c>
      <c r="B161" s="1" t="s">
        <v>152</v>
      </c>
      <c r="C161" s="7">
        <v>29242495.010000002</v>
      </c>
      <c r="D161" s="7">
        <v>5000</v>
      </c>
      <c r="E161" s="7">
        <f t="shared" si="8"/>
        <v>29237495.010000002</v>
      </c>
      <c r="F161" s="27"/>
      <c r="G161" s="6">
        <f t="shared" si="9"/>
        <v>29237495.010000002</v>
      </c>
      <c r="H161" s="5">
        <v>883668.21</v>
      </c>
      <c r="I161" s="6">
        <v>25595939.870000005</v>
      </c>
      <c r="J161" s="22">
        <v>3000</v>
      </c>
      <c r="K161" s="22">
        <f t="shared" si="10"/>
        <v>25592939.870000005</v>
      </c>
      <c r="L161" s="27"/>
      <c r="M161" s="7">
        <f t="shared" si="11"/>
        <v>25592939.870000005</v>
      </c>
      <c r="N161" s="6">
        <v>999808.83</v>
      </c>
      <c r="O161" s="47" t="s">
        <v>331</v>
      </c>
      <c r="P161" t="s">
        <v>305</v>
      </c>
    </row>
    <row r="162" spans="1:16" x14ac:dyDescent="0.3">
      <c r="A162">
        <v>503</v>
      </c>
      <c r="B162" s="1" t="s">
        <v>153</v>
      </c>
      <c r="C162" s="7">
        <v>30114879</v>
      </c>
      <c r="D162" s="7">
        <v>14000</v>
      </c>
      <c r="E162" s="7">
        <f t="shared" si="8"/>
        <v>30100879</v>
      </c>
      <c r="F162" s="28">
        <v>498979.54938000004</v>
      </c>
      <c r="G162" s="6">
        <f t="shared" si="9"/>
        <v>30599858.549380001</v>
      </c>
      <c r="H162" s="5">
        <v>630501.28</v>
      </c>
      <c r="I162" s="6">
        <v>30992566.890000001</v>
      </c>
      <c r="J162" s="22">
        <v>0</v>
      </c>
      <c r="K162" s="22">
        <f t="shared" si="10"/>
        <v>30992566.890000001</v>
      </c>
      <c r="L162" s="27">
        <v>-375358.73336000001</v>
      </c>
      <c r="M162" s="7">
        <f t="shared" si="11"/>
        <v>30617208.156640001</v>
      </c>
      <c r="N162" s="6">
        <v>555911.76</v>
      </c>
      <c r="O162" s="47" t="s">
        <v>363</v>
      </c>
      <c r="P162" t="s">
        <v>303</v>
      </c>
    </row>
    <row r="163" spans="1:16" x14ac:dyDescent="0.3">
      <c r="A163">
        <v>504</v>
      </c>
      <c r="B163" s="1" t="s">
        <v>154</v>
      </c>
      <c r="C163" s="7">
        <v>8162037.5800000001</v>
      </c>
      <c r="D163" s="7">
        <v>19000</v>
      </c>
      <c r="E163" s="7">
        <f t="shared" si="8"/>
        <v>8143037.5800000001</v>
      </c>
      <c r="F163" s="27">
        <v>218795.60896274998</v>
      </c>
      <c r="G163" s="6">
        <f t="shared" si="9"/>
        <v>8361833.1889627501</v>
      </c>
      <c r="H163" s="5">
        <v>183918.11</v>
      </c>
      <c r="I163" s="6">
        <v>7822337.540000001</v>
      </c>
      <c r="J163" s="22">
        <v>0</v>
      </c>
      <c r="K163" s="22">
        <f t="shared" si="10"/>
        <v>7822337.540000001</v>
      </c>
      <c r="L163" s="27">
        <v>2178.1403051570001</v>
      </c>
      <c r="M163" s="7">
        <f t="shared" si="11"/>
        <v>7824515.6803051578</v>
      </c>
      <c r="N163" s="6">
        <v>187042</v>
      </c>
      <c r="O163" s="47" t="s">
        <v>329</v>
      </c>
      <c r="P163" t="s">
        <v>295</v>
      </c>
    </row>
    <row r="164" spans="1:16" x14ac:dyDescent="0.3">
      <c r="A164">
        <v>505</v>
      </c>
      <c r="B164" s="1" t="s">
        <v>155</v>
      </c>
      <c r="C164" s="7">
        <v>72803524.739999995</v>
      </c>
      <c r="D164" s="7">
        <v>169000</v>
      </c>
      <c r="E164" s="7">
        <f t="shared" si="8"/>
        <v>72634524.739999995</v>
      </c>
      <c r="F164" s="27"/>
      <c r="G164" s="6">
        <f t="shared" si="9"/>
        <v>72634524.739999995</v>
      </c>
      <c r="H164" s="5">
        <v>1508115.21</v>
      </c>
      <c r="I164" s="6">
        <v>65359115.970000006</v>
      </c>
      <c r="J164" s="22">
        <v>143000</v>
      </c>
      <c r="K164" s="22">
        <f t="shared" si="10"/>
        <v>65216115.970000006</v>
      </c>
      <c r="L164" s="27"/>
      <c r="M164" s="7">
        <f t="shared" si="11"/>
        <v>65216115.970000006</v>
      </c>
      <c r="N164" s="6">
        <v>1890260.6</v>
      </c>
      <c r="O164" s="47" t="s">
        <v>332</v>
      </c>
      <c r="P164" t="s">
        <v>302</v>
      </c>
    </row>
    <row r="165" spans="1:16" x14ac:dyDescent="0.3">
      <c r="A165">
        <v>507</v>
      </c>
      <c r="B165" s="1" t="s">
        <v>156</v>
      </c>
      <c r="C165" s="7">
        <v>29992111.460000001</v>
      </c>
      <c r="D165" s="7">
        <v>0</v>
      </c>
      <c r="E165" s="7">
        <f t="shared" si="8"/>
        <v>29992111.460000001</v>
      </c>
      <c r="F165" s="27">
        <v>-473033.45</v>
      </c>
      <c r="G165" s="6">
        <f t="shared" si="9"/>
        <v>29519078.010000002</v>
      </c>
      <c r="H165" s="5">
        <v>664476.68999999994</v>
      </c>
      <c r="I165" s="6">
        <v>29420864.810000006</v>
      </c>
      <c r="J165" s="22">
        <v>0</v>
      </c>
      <c r="K165" s="22">
        <f t="shared" si="10"/>
        <v>29420864.810000006</v>
      </c>
      <c r="L165" s="27">
        <v>305933.8</v>
      </c>
      <c r="M165" s="7">
        <f t="shared" si="11"/>
        <v>29726798.610000007</v>
      </c>
      <c r="N165" s="6">
        <v>626145.61</v>
      </c>
      <c r="O165" s="47" t="s">
        <v>346</v>
      </c>
      <c r="P165" t="s">
        <v>315</v>
      </c>
    </row>
    <row r="166" spans="1:16" x14ac:dyDescent="0.3">
      <c r="A166">
        <v>508</v>
      </c>
      <c r="B166" s="1" t="s">
        <v>157</v>
      </c>
      <c r="C166" s="7">
        <v>47593597.530000001</v>
      </c>
      <c r="D166" s="7">
        <v>0</v>
      </c>
      <c r="E166" s="7">
        <f t="shared" si="8"/>
        <v>47593597.530000001</v>
      </c>
      <c r="F166" s="27"/>
      <c r="G166" s="6">
        <f t="shared" si="9"/>
        <v>47593597.530000001</v>
      </c>
      <c r="H166" s="5">
        <v>806417.86</v>
      </c>
      <c r="I166" s="6">
        <v>44758129.619999997</v>
      </c>
      <c r="J166" s="22">
        <v>0</v>
      </c>
      <c r="K166" s="22">
        <f t="shared" si="10"/>
        <v>44758129.619999997</v>
      </c>
      <c r="L166" s="27"/>
      <c r="M166" s="7">
        <f t="shared" si="11"/>
        <v>44758129.619999997</v>
      </c>
      <c r="N166" s="6">
        <v>768211.7</v>
      </c>
      <c r="O166" s="47" t="s">
        <v>340</v>
      </c>
      <c r="P166" t="s">
        <v>300</v>
      </c>
    </row>
    <row r="167" spans="1:16" x14ac:dyDescent="0.3">
      <c r="A167">
        <v>529</v>
      </c>
      <c r="B167" s="1" t="s">
        <v>158</v>
      </c>
      <c r="C167" s="7">
        <v>70944132.989999995</v>
      </c>
      <c r="D167" s="7">
        <v>55000</v>
      </c>
      <c r="E167" s="7">
        <f t="shared" si="8"/>
        <v>70889132.989999995</v>
      </c>
      <c r="F167" s="28">
        <f>-1542341.61</f>
        <v>-1542341.61</v>
      </c>
      <c r="G167" s="6">
        <f t="shared" si="9"/>
        <v>69346791.379999995</v>
      </c>
      <c r="H167" s="5">
        <v>1618580.9</v>
      </c>
      <c r="I167" s="6">
        <v>64574811.609999999</v>
      </c>
      <c r="J167" s="22">
        <v>53000</v>
      </c>
      <c r="K167" s="22">
        <f t="shared" si="10"/>
        <v>64521811.609999999</v>
      </c>
      <c r="L167" s="27"/>
      <c r="M167" s="7">
        <f t="shared" si="11"/>
        <v>64521811.609999999</v>
      </c>
      <c r="N167" s="6">
        <v>1428389.98</v>
      </c>
      <c r="O167" s="47" t="s">
        <v>363</v>
      </c>
      <c r="P167" t="s">
        <v>303</v>
      </c>
    </row>
    <row r="168" spans="1:16" x14ac:dyDescent="0.3">
      <c r="A168">
        <v>531</v>
      </c>
      <c r="B168" s="1" t="s">
        <v>159</v>
      </c>
      <c r="C168" s="7">
        <v>22577541.510000002</v>
      </c>
      <c r="D168" s="7">
        <v>8000</v>
      </c>
      <c r="E168" s="7">
        <f t="shared" si="8"/>
        <v>22569541.510000002</v>
      </c>
      <c r="F168" s="27"/>
      <c r="G168" s="6">
        <f t="shared" si="9"/>
        <v>22569541.510000002</v>
      </c>
      <c r="H168" s="5">
        <v>586416.91</v>
      </c>
      <c r="I168" s="6">
        <v>21241175.390000001</v>
      </c>
      <c r="J168" s="22">
        <v>0</v>
      </c>
      <c r="K168" s="22">
        <f t="shared" si="10"/>
        <v>21241175.390000001</v>
      </c>
      <c r="L168" s="27"/>
      <c r="M168" s="7">
        <f t="shared" si="11"/>
        <v>21241175.390000001</v>
      </c>
      <c r="N168" s="6">
        <v>564204.93000000005</v>
      </c>
      <c r="O168" s="47" t="s">
        <v>343</v>
      </c>
      <c r="P168" t="s">
        <v>311</v>
      </c>
    </row>
    <row r="169" spans="1:16" x14ac:dyDescent="0.3">
      <c r="A169">
        <v>535</v>
      </c>
      <c r="B169" s="1" t="s">
        <v>160</v>
      </c>
      <c r="C169" s="7">
        <v>44642485.939999998</v>
      </c>
      <c r="D169" s="7">
        <v>0</v>
      </c>
      <c r="E169" s="7">
        <f t="shared" si="8"/>
        <v>44642485.939999998</v>
      </c>
      <c r="F169" s="27">
        <v>584710.21360000002</v>
      </c>
      <c r="G169" s="6">
        <f t="shared" si="9"/>
        <v>45227196.1536</v>
      </c>
      <c r="H169" s="5">
        <v>1567697.05</v>
      </c>
      <c r="I169" s="6">
        <v>42724692.069999993</v>
      </c>
      <c r="J169" s="22">
        <v>0</v>
      </c>
      <c r="K169" s="22">
        <f t="shared" si="10"/>
        <v>42724692.069999993</v>
      </c>
      <c r="L169" s="27">
        <v>-52312.46</v>
      </c>
      <c r="M169" s="7">
        <f t="shared" si="11"/>
        <v>42672379.609999992</v>
      </c>
      <c r="N169" s="6">
        <v>1063616.8400000001</v>
      </c>
      <c r="O169" s="47" t="s">
        <v>349</v>
      </c>
      <c r="P169" t="s">
        <v>309</v>
      </c>
    </row>
    <row r="170" spans="1:16" x14ac:dyDescent="0.3">
      <c r="A170">
        <v>536</v>
      </c>
      <c r="B170" s="1" t="s">
        <v>161</v>
      </c>
      <c r="C170" s="7">
        <v>120642006.7</v>
      </c>
      <c r="D170" s="7">
        <v>54000</v>
      </c>
      <c r="E170" s="7">
        <f t="shared" si="8"/>
        <v>120588006.7</v>
      </c>
      <c r="F170" s="27"/>
      <c r="G170" s="6">
        <f t="shared" si="9"/>
        <v>120588006.7</v>
      </c>
      <c r="H170" s="5">
        <v>2808125.94</v>
      </c>
      <c r="I170" s="6">
        <v>111932562.01999998</v>
      </c>
      <c r="J170" s="22">
        <v>57000</v>
      </c>
      <c r="K170" s="22">
        <f t="shared" si="10"/>
        <v>111875562.01999998</v>
      </c>
      <c r="L170" s="27"/>
      <c r="M170" s="7">
        <f t="shared" si="11"/>
        <v>111875562.01999998</v>
      </c>
      <c r="N170" s="6">
        <v>2647979</v>
      </c>
      <c r="O170" s="47" t="s">
        <v>340</v>
      </c>
      <c r="P170" t="s">
        <v>300</v>
      </c>
    </row>
    <row r="171" spans="1:16" x14ac:dyDescent="0.3">
      <c r="A171">
        <v>538</v>
      </c>
      <c r="B171" s="1" t="s">
        <v>162</v>
      </c>
      <c r="C171" s="7">
        <v>15334767.34</v>
      </c>
      <c r="D171" s="7">
        <v>5000</v>
      </c>
      <c r="E171" s="7">
        <f t="shared" si="8"/>
        <v>15329767.34</v>
      </c>
      <c r="F171" s="28">
        <v>234448.76379999999</v>
      </c>
      <c r="G171" s="6">
        <f t="shared" si="9"/>
        <v>15564216.103800001</v>
      </c>
      <c r="H171" s="5">
        <v>391530.57</v>
      </c>
      <c r="I171" s="6">
        <v>15552436.510000002</v>
      </c>
      <c r="J171" s="22">
        <v>4000</v>
      </c>
      <c r="K171" s="22">
        <f t="shared" si="10"/>
        <v>15548436.510000002</v>
      </c>
      <c r="L171" s="27">
        <v>-144368.74359999999</v>
      </c>
      <c r="M171" s="7">
        <f t="shared" si="11"/>
        <v>15404067.766400002</v>
      </c>
      <c r="N171" s="6">
        <v>350691.44</v>
      </c>
      <c r="O171" s="47" t="s">
        <v>363</v>
      </c>
      <c r="P171" t="s">
        <v>303</v>
      </c>
    </row>
    <row r="172" spans="1:16" x14ac:dyDescent="0.3">
      <c r="A172">
        <v>541</v>
      </c>
      <c r="B172" s="1" t="s">
        <v>163</v>
      </c>
      <c r="C172" s="7">
        <v>47888987.43</v>
      </c>
      <c r="D172" s="7">
        <v>0</v>
      </c>
      <c r="E172" s="7">
        <f t="shared" si="8"/>
        <v>47888987.43</v>
      </c>
      <c r="F172" s="27">
        <v>-50574.310856034514</v>
      </c>
      <c r="G172" s="6">
        <f t="shared" si="9"/>
        <v>47838413.119143963</v>
      </c>
      <c r="H172" s="5">
        <v>1155710.6599999999</v>
      </c>
      <c r="I172" s="6">
        <v>45684758.609999977</v>
      </c>
      <c r="J172" s="22">
        <v>0</v>
      </c>
      <c r="K172" s="22">
        <f t="shared" si="10"/>
        <v>45684758.609999977</v>
      </c>
      <c r="L172" s="27">
        <v>924444.41768288938</v>
      </c>
      <c r="M172" s="7">
        <f t="shared" si="11"/>
        <v>46609203.027682863</v>
      </c>
      <c r="N172" s="6">
        <v>906919.95000000007</v>
      </c>
      <c r="O172" s="45" t="s">
        <v>361</v>
      </c>
      <c r="P172" t="s">
        <v>324</v>
      </c>
    </row>
    <row r="173" spans="1:16" x14ac:dyDescent="0.3">
      <c r="A173">
        <v>543</v>
      </c>
      <c r="B173" s="1" t="s">
        <v>164</v>
      </c>
      <c r="C173" s="7">
        <v>140639514.16999999</v>
      </c>
      <c r="D173" s="7">
        <v>0</v>
      </c>
      <c r="E173" s="7">
        <f t="shared" si="8"/>
        <v>140639514.16999999</v>
      </c>
      <c r="F173" s="27"/>
      <c r="G173" s="6">
        <f t="shared" si="9"/>
        <v>140639514.16999999</v>
      </c>
      <c r="H173" s="5">
        <v>2629425.9300000002</v>
      </c>
      <c r="I173" s="6">
        <v>126121979.75</v>
      </c>
      <c r="J173" s="22">
        <v>0</v>
      </c>
      <c r="K173" s="22">
        <f t="shared" si="10"/>
        <v>126121979.75</v>
      </c>
      <c r="L173" s="27"/>
      <c r="M173" s="7">
        <f t="shared" si="11"/>
        <v>126121979.75</v>
      </c>
      <c r="N173" s="6">
        <v>3513944.77</v>
      </c>
      <c r="O173" s="47" t="s">
        <v>332</v>
      </c>
      <c r="P173" t="s">
        <v>302</v>
      </c>
    </row>
    <row r="174" spans="1:16" x14ac:dyDescent="0.3">
      <c r="A174">
        <v>545</v>
      </c>
      <c r="B174" s="1" t="s">
        <v>165</v>
      </c>
      <c r="C174" s="21">
        <v>40419497.950000003</v>
      </c>
      <c r="D174" s="21">
        <v>150000</v>
      </c>
      <c r="E174" s="21">
        <f t="shared" si="8"/>
        <v>40269497.950000003</v>
      </c>
      <c r="F174" s="28"/>
      <c r="G174" s="22">
        <f t="shared" si="9"/>
        <v>40269497.950000003</v>
      </c>
      <c r="H174" s="23">
        <v>752695.08</v>
      </c>
      <c r="I174" s="22">
        <v>35513628.560000002</v>
      </c>
      <c r="J174" s="22">
        <v>100000</v>
      </c>
      <c r="K174" s="22">
        <f t="shared" si="10"/>
        <v>35413628.560000002</v>
      </c>
      <c r="L174" s="27"/>
      <c r="M174" s="7">
        <f t="shared" si="11"/>
        <v>35413628.560000002</v>
      </c>
      <c r="N174" s="6">
        <v>727098.62</v>
      </c>
      <c r="O174" s="47" t="s">
        <v>344</v>
      </c>
      <c r="P174" t="s">
        <v>273</v>
      </c>
    </row>
    <row r="175" spans="1:16" x14ac:dyDescent="0.3">
      <c r="A175">
        <v>560</v>
      </c>
      <c r="B175" s="1" t="s">
        <v>166</v>
      </c>
      <c r="C175" s="21">
        <v>59263731.350000001</v>
      </c>
      <c r="D175" s="21">
        <v>174000</v>
      </c>
      <c r="E175" s="21">
        <f t="shared" si="8"/>
        <v>59089731.350000001</v>
      </c>
      <c r="F175" s="28">
        <v>1605236.75547975</v>
      </c>
      <c r="G175" s="22">
        <f t="shared" si="9"/>
        <v>60694968.105479755</v>
      </c>
      <c r="H175" s="23">
        <v>1849033.93</v>
      </c>
      <c r="I175" s="22">
        <v>53863811.720000006</v>
      </c>
      <c r="J175" s="22">
        <v>0</v>
      </c>
      <c r="K175" s="22">
        <f t="shared" si="10"/>
        <v>53863811.720000006</v>
      </c>
      <c r="L175" s="27">
        <v>15980.352133232998</v>
      </c>
      <c r="M175" s="7">
        <f t="shared" si="11"/>
        <v>53879792.072133236</v>
      </c>
      <c r="N175" s="6">
        <v>1952940.6700000002</v>
      </c>
      <c r="O175" s="47" t="s">
        <v>329</v>
      </c>
      <c r="P175" t="s">
        <v>295</v>
      </c>
    </row>
    <row r="176" spans="1:16" x14ac:dyDescent="0.3">
      <c r="A176">
        <v>561</v>
      </c>
      <c r="B176" s="1" t="s">
        <v>167</v>
      </c>
      <c r="C176" s="21">
        <v>5070654.1500000004</v>
      </c>
      <c r="D176" s="21">
        <v>10000</v>
      </c>
      <c r="E176" s="21">
        <f t="shared" si="8"/>
        <v>5060654.1500000004</v>
      </c>
      <c r="F176" s="28">
        <v>76766.084520000004</v>
      </c>
      <c r="G176" s="22">
        <f t="shared" si="9"/>
        <v>5137420.2345200004</v>
      </c>
      <c r="H176" s="23">
        <v>111420.81</v>
      </c>
      <c r="I176" s="22">
        <v>4761326.8599999994</v>
      </c>
      <c r="J176" s="22">
        <v>10000</v>
      </c>
      <c r="K176" s="22">
        <f t="shared" si="10"/>
        <v>4751326.8599999994</v>
      </c>
      <c r="L176" s="27">
        <v>-57747.497439999999</v>
      </c>
      <c r="M176" s="7">
        <f t="shared" si="11"/>
        <v>4693579.3625599993</v>
      </c>
      <c r="N176" s="6">
        <v>94238.66</v>
      </c>
      <c r="O176" s="47" t="s">
        <v>363</v>
      </c>
      <c r="P176" t="s">
        <v>303</v>
      </c>
    </row>
    <row r="177" spans="1:16" x14ac:dyDescent="0.3">
      <c r="A177">
        <v>562</v>
      </c>
      <c r="B177" s="1" t="s">
        <v>168</v>
      </c>
      <c r="C177" s="21">
        <v>38236097.210000001</v>
      </c>
      <c r="D177" s="21">
        <v>31000</v>
      </c>
      <c r="E177" s="21">
        <f t="shared" si="8"/>
        <v>38205097.210000001</v>
      </c>
      <c r="F177" s="28"/>
      <c r="G177" s="22">
        <f t="shared" si="9"/>
        <v>38205097.210000001</v>
      </c>
      <c r="H177" s="23">
        <v>726323.06</v>
      </c>
      <c r="I177" s="22">
        <v>37836026.57</v>
      </c>
      <c r="J177" s="22">
        <v>0</v>
      </c>
      <c r="K177" s="22">
        <f t="shared" si="10"/>
        <v>37836026.57</v>
      </c>
      <c r="L177" s="27"/>
      <c r="M177" s="7">
        <f t="shared" si="11"/>
        <v>37836026.57</v>
      </c>
      <c r="N177" s="6">
        <v>706539.4</v>
      </c>
      <c r="O177" s="47" t="s">
        <v>340</v>
      </c>
      <c r="P177" t="s">
        <v>300</v>
      </c>
    </row>
    <row r="178" spans="1:16" x14ac:dyDescent="0.3">
      <c r="A178">
        <v>563</v>
      </c>
      <c r="B178" s="1" t="s">
        <v>169</v>
      </c>
      <c r="C178" s="21">
        <v>35899584.030000001</v>
      </c>
      <c r="D178" s="21">
        <v>0</v>
      </c>
      <c r="E178" s="21">
        <f t="shared" si="8"/>
        <v>35899584.030000001</v>
      </c>
      <c r="F178" s="28">
        <v>613945.72428000008</v>
      </c>
      <c r="G178" s="22">
        <f t="shared" si="9"/>
        <v>36513529.754280001</v>
      </c>
      <c r="H178" s="23">
        <v>1413255.7</v>
      </c>
      <c r="I178" s="22">
        <v>33839844.240000002</v>
      </c>
      <c r="J178" s="22">
        <v>0</v>
      </c>
      <c r="K178" s="22">
        <f t="shared" si="10"/>
        <v>33839844.240000002</v>
      </c>
      <c r="L178" s="27">
        <v>-54928.083000000006</v>
      </c>
      <c r="M178" s="7">
        <f t="shared" si="11"/>
        <v>33784916.157000005</v>
      </c>
      <c r="N178" s="6">
        <v>975166.02</v>
      </c>
      <c r="O178" s="47" t="s">
        <v>349</v>
      </c>
      <c r="P178" t="s">
        <v>309</v>
      </c>
    </row>
    <row r="179" spans="1:16" x14ac:dyDescent="0.3">
      <c r="A179">
        <v>564</v>
      </c>
      <c r="B179" s="1" t="s">
        <v>170</v>
      </c>
      <c r="C179" s="21">
        <v>621842631.20000005</v>
      </c>
      <c r="D179" s="21">
        <v>182000</v>
      </c>
      <c r="E179" s="21">
        <f t="shared" si="8"/>
        <v>621660631.20000005</v>
      </c>
      <c r="F179" s="28">
        <f>15640998.2138+99475800</f>
        <v>115116798.2138</v>
      </c>
      <c r="G179" s="22">
        <f t="shared" si="9"/>
        <v>736777429.4138</v>
      </c>
      <c r="H179" s="23">
        <v>16340989.9</v>
      </c>
      <c r="I179" s="22">
        <f>683329529.28-3946678</f>
        <v>679382851.27999997</v>
      </c>
      <c r="J179" s="22">
        <v>0</v>
      </c>
      <c r="K179" s="22">
        <f t="shared" si="10"/>
        <v>679382851.27999997</v>
      </c>
      <c r="L179" s="27">
        <v>-1399358.3050000002</v>
      </c>
      <c r="M179" s="7">
        <f t="shared" si="11"/>
        <v>677983492.97500002</v>
      </c>
      <c r="N179" s="6">
        <v>13676401.08</v>
      </c>
      <c r="O179" s="47" t="s">
        <v>373</v>
      </c>
      <c r="P179" t="s">
        <v>309</v>
      </c>
    </row>
    <row r="180" spans="1:16" x14ac:dyDescent="0.3">
      <c r="A180">
        <v>576</v>
      </c>
      <c r="B180" s="1" t="s">
        <v>171</v>
      </c>
      <c r="C180" s="21">
        <v>13963655.9</v>
      </c>
      <c r="D180" s="21">
        <v>0</v>
      </c>
      <c r="E180" s="21">
        <f t="shared" si="8"/>
        <v>13963655.9</v>
      </c>
      <c r="F180" s="28">
        <v>379267.95732525003</v>
      </c>
      <c r="G180" s="22">
        <f t="shared" si="9"/>
        <v>14342923.85732525</v>
      </c>
      <c r="H180" s="23">
        <v>294156</v>
      </c>
      <c r="I180" s="22">
        <v>13852080.759999998</v>
      </c>
      <c r="J180" s="22">
        <v>0</v>
      </c>
      <c r="K180" s="22">
        <f t="shared" si="10"/>
        <v>13852080.759999998</v>
      </c>
      <c r="L180" s="27">
        <v>3775.6645493070005</v>
      </c>
      <c r="M180" s="7">
        <f t="shared" si="11"/>
        <v>13855856.424549306</v>
      </c>
      <c r="N180" s="6">
        <v>286943</v>
      </c>
      <c r="O180" s="47" t="s">
        <v>329</v>
      </c>
      <c r="P180" t="s">
        <v>295</v>
      </c>
    </row>
    <row r="181" spans="1:16" x14ac:dyDescent="0.3">
      <c r="A181">
        <v>577</v>
      </c>
      <c r="B181" s="1" t="s">
        <v>172</v>
      </c>
      <c r="C181" s="21">
        <v>38362929.469999999</v>
      </c>
      <c r="D181" s="21">
        <v>29000</v>
      </c>
      <c r="E181" s="21">
        <f t="shared" si="8"/>
        <v>38333929.469999999</v>
      </c>
      <c r="F181" s="28"/>
      <c r="G181" s="22">
        <f t="shared" si="9"/>
        <v>38333929.469999999</v>
      </c>
      <c r="H181" s="23">
        <v>912754.73</v>
      </c>
      <c r="I181" s="22">
        <v>34219810.450000003</v>
      </c>
      <c r="J181" s="22">
        <v>17000</v>
      </c>
      <c r="K181" s="22">
        <f t="shared" si="10"/>
        <v>34202810.450000003</v>
      </c>
      <c r="L181" s="27"/>
      <c r="M181" s="7">
        <f t="shared" si="11"/>
        <v>34202810.450000003</v>
      </c>
      <c r="N181" s="6">
        <v>810087.14999999991</v>
      </c>
      <c r="O181" s="47" t="s">
        <v>363</v>
      </c>
      <c r="P181" t="s">
        <v>303</v>
      </c>
    </row>
    <row r="182" spans="1:16" x14ac:dyDescent="0.3">
      <c r="A182">
        <v>578</v>
      </c>
      <c r="B182" s="1" t="s">
        <v>173</v>
      </c>
      <c r="C182" s="7">
        <v>16066307.619999999</v>
      </c>
      <c r="D182" s="7">
        <v>0</v>
      </c>
      <c r="E182" s="7">
        <f t="shared" si="8"/>
        <v>16066307.619999999</v>
      </c>
      <c r="F182" s="27">
        <f>253438-215778.72581995</f>
        <v>37659.274180050008</v>
      </c>
      <c r="G182" s="6">
        <f t="shared" si="9"/>
        <v>16103966.894180048</v>
      </c>
      <c r="H182" s="5">
        <v>502186.19</v>
      </c>
      <c r="I182" s="6">
        <v>16571766.309999997</v>
      </c>
      <c r="J182" s="22">
        <v>0</v>
      </c>
      <c r="K182" s="22">
        <f t="shared" si="10"/>
        <v>16571766.309999997</v>
      </c>
      <c r="L182" s="27">
        <v>-15726.019751526983</v>
      </c>
      <c r="M182" s="7">
        <f t="shared" si="11"/>
        <v>16556040.29024847</v>
      </c>
      <c r="N182" s="6">
        <v>504979.1</v>
      </c>
      <c r="O182" s="46" t="s">
        <v>362</v>
      </c>
      <c r="P182" t="s">
        <v>306</v>
      </c>
    </row>
    <row r="183" spans="1:16" x14ac:dyDescent="0.3">
      <c r="A183">
        <v>580</v>
      </c>
      <c r="B183" s="1" t="s">
        <v>174</v>
      </c>
      <c r="C183" s="7">
        <v>25039762.98</v>
      </c>
      <c r="D183" s="7">
        <v>273000</v>
      </c>
      <c r="E183" s="7">
        <f t="shared" si="8"/>
        <v>24766762.98</v>
      </c>
      <c r="F183" s="27">
        <v>-1768.16</v>
      </c>
      <c r="G183" s="6">
        <f t="shared" si="9"/>
        <v>24764994.82</v>
      </c>
      <c r="H183" s="5">
        <v>554174.54</v>
      </c>
      <c r="I183" s="6">
        <v>23648813.080000002</v>
      </c>
      <c r="J183" s="22">
        <v>0</v>
      </c>
      <c r="K183" s="22">
        <f t="shared" si="10"/>
        <v>23648813.080000002</v>
      </c>
      <c r="L183" s="27">
        <v>-38305.93</v>
      </c>
      <c r="M183" s="7">
        <f t="shared" si="11"/>
        <v>23610507.150000002</v>
      </c>
      <c r="N183" s="6">
        <v>535557.91</v>
      </c>
      <c r="O183" s="47" t="s">
        <v>345</v>
      </c>
      <c r="P183" t="s">
        <v>314</v>
      </c>
    </row>
    <row r="184" spans="1:16" x14ac:dyDescent="0.3">
      <c r="A184">
        <v>581</v>
      </c>
      <c r="B184" s="1" t="s">
        <v>175</v>
      </c>
      <c r="C184" s="7">
        <v>31841257.739999998</v>
      </c>
      <c r="D184" s="7">
        <v>0</v>
      </c>
      <c r="E184" s="7">
        <f t="shared" si="8"/>
        <v>31841257.739999998</v>
      </c>
      <c r="F184" s="27"/>
      <c r="G184" s="6">
        <f t="shared" si="9"/>
        <v>31841257.739999998</v>
      </c>
      <c r="H184" s="5">
        <v>500747.04</v>
      </c>
      <c r="I184" s="6">
        <v>28296959.150000006</v>
      </c>
      <c r="J184" s="22">
        <v>0</v>
      </c>
      <c r="K184" s="22">
        <f t="shared" si="10"/>
        <v>28296959.150000006</v>
      </c>
      <c r="L184" s="27"/>
      <c r="M184" s="7">
        <f t="shared" si="11"/>
        <v>28296959.150000006</v>
      </c>
      <c r="N184" s="6">
        <v>493632.54</v>
      </c>
      <c r="O184" s="47" t="s">
        <v>340</v>
      </c>
      <c r="P184" t="s">
        <v>300</v>
      </c>
    </row>
    <row r="185" spans="1:16" x14ac:dyDescent="0.3">
      <c r="A185">
        <v>583</v>
      </c>
      <c r="B185" s="1" t="s">
        <v>176</v>
      </c>
      <c r="C185" s="7">
        <v>6126512.4299999997</v>
      </c>
      <c r="D185" s="7">
        <v>10000</v>
      </c>
      <c r="E185" s="7">
        <f t="shared" si="8"/>
        <v>6116512.4299999997</v>
      </c>
      <c r="F185" s="27"/>
      <c r="G185" s="6">
        <f t="shared" si="9"/>
        <v>6116512.4299999997</v>
      </c>
      <c r="H185" s="5">
        <v>216099.61</v>
      </c>
      <c r="I185" s="6">
        <v>6013599</v>
      </c>
      <c r="J185" s="22">
        <v>21000</v>
      </c>
      <c r="K185" s="22">
        <f t="shared" si="10"/>
        <v>5992599</v>
      </c>
      <c r="L185" s="27"/>
      <c r="M185" s="7">
        <f t="shared" si="11"/>
        <v>5992599</v>
      </c>
      <c r="N185" s="6">
        <v>202971</v>
      </c>
      <c r="O185" s="47" t="s">
        <v>336</v>
      </c>
      <c r="P185" t="s">
        <v>308</v>
      </c>
    </row>
    <row r="186" spans="1:16" x14ac:dyDescent="0.3">
      <c r="A186">
        <v>584</v>
      </c>
      <c r="B186" s="1" t="s">
        <v>177</v>
      </c>
      <c r="C186" s="7">
        <v>12127898.359999999</v>
      </c>
      <c r="D186" s="7">
        <v>0</v>
      </c>
      <c r="E186" s="7">
        <f t="shared" si="8"/>
        <v>12127898.359999999</v>
      </c>
      <c r="F186" s="27"/>
      <c r="G186" s="6">
        <f t="shared" si="9"/>
        <v>12127898.359999999</v>
      </c>
      <c r="H186" s="5">
        <v>372842.31</v>
      </c>
      <c r="I186" s="6">
        <v>11260131.07</v>
      </c>
      <c r="J186" s="22">
        <v>0</v>
      </c>
      <c r="K186" s="22">
        <f t="shared" si="10"/>
        <v>11260131.07</v>
      </c>
      <c r="L186" s="27"/>
      <c r="M186" s="7">
        <f t="shared" si="11"/>
        <v>11260131.07</v>
      </c>
      <c r="N186" s="6">
        <v>346170.32999999996</v>
      </c>
      <c r="O186" s="47" t="s">
        <v>334</v>
      </c>
      <c r="P186" t="s">
        <v>316</v>
      </c>
    </row>
    <row r="187" spans="1:16" x14ac:dyDescent="0.3">
      <c r="A187">
        <v>588</v>
      </c>
      <c r="B187" s="1" t="s">
        <v>178</v>
      </c>
      <c r="C187" s="7">
        <v>9614926.2200000007</v>
      </c>
      <c r="D187" s="7">
        <v>37000</v>
      </c>
      <c r="E187" s="7">
        <f t="shared" si="8"/>
        <v>9577926.2200000007</v>
      </c>
      <c r="F187" s="27">
        <v>-143605.13</v>
      </c>
      <c r="G187" s="6">
        <f t="shared" si="9"/>
        <v>9434321.0899999999</v>
      </c>
      <c r="H187" s="5">
        <v>166369.06</v>
      </c>
      <c r="I187" s="6">
        <v>9343979.0800000001</v>
      </c>
      <c r="J187" s="22">
        <v>32000</v>
      </c>
      <c r="K187" s="22">
        <f t="shared" si="10"/>
        <v>9311979.0800000001</v>
      </c>
      <c r="L187" s="27">
        <v>136891.76</v>
      </c>
      <c r="M187" s="7">
        <f t="shared" si="11"/>
        <v>9448870.8399999999</v>
      </c>
      <c r="N187" s="6">
        <v>155084.85</v>
      </c>
      <c r="O187" s="47" t="s">
        <v>346</v>
      </c>
      <c r="P187" t="s">
        <v>315</v>
      </c>
    </row>
    <row r="188" spans="1:16" x14ac:dyDescent="0.3">
      <c r="A188">
        <v>592</v>
      </c>
      <c r="B188" s="1" t="s">
        <v>179</v>
      </c>
      <c r="C188" s="7">
        <v>14887523.369999999</v>
      </c>
      <c r="D188" s="7">
        <v>6000</v>
      </c>
      <c r="E188" s="7">
        <f t="shared" si="8"/>
        <v>14881523.369999999</v>
      </c>
      <c r="F188" s="27"/>
      <c r="G188" s="6">
        <f t="shared" si="9"/>
        <v>14881523.369999999</v>
      </c>
      <c r="H188" s="5">
        <v>362788.62</v>
      </c>
      <c r="I188" s="6">
        <v>13670920.51</v>
      </c>
      <c r="J188" s="22">
        <v>0</v>
      </c>
      <c r="K188" s="22">
        <f t="shared" si="10"/>
        <v>13670920.51</v>
      </c>
      <c r="L188" s="27"/>
      <c r="M188" s="7">
        <f t="shared" si="11"/>
        <v>13670920.51</v>
      </c>
      <c r="N188" s="6">
        <v>346796.04</v>
      </c>
      <c r="O188" s="47" t="s">
        <v>331</v>
      </c>
      <c r="P188" t="s">
        <v>305</v>
      </c>
    </row>
    <row r="189" spans="1:16" x14ac:dyDescent="0.3">
      <c r="A189">
        <v>593</v>
      </c>
      <c r="B189" s="1" t="s">
        <v>180</v>
      </c>
      <c r="C189" s="7">
        <v>89756005.890000001</v>
      </c>
      <c r="D189" s="7">
        <v>27000</v>
      </c>
      <c r="E189" s="7">
        <f t="shared" si="8"/>
        <v>89729005.890000001</v>
      </c>
      <c r="F189" s="27">
        <v>-882209.49</v>
      </c>
      <c r="G189" s="6">
        <f t="shared" si="9"/>
        <v>88846796.400000006</v>
      </c>
      <c r="H189" s="5">
        <v>1734042.83</v>
      </c>
      <c r="I189" s="6">
        <v>80222188.690000013</v>
      </c>
      <c r="J189" s="22">
        <v>27000</v>
      </c>
      <c r="K189" s="22">
        <f t="shared" si="10"/>
        <v>80195188.690000013</v>
      </c>
      <c r="L189" s="27">
        <v>570567.89999999991</v>
      </c>
      <c r="M189" s="7">
        <f t="shared" si="11"/>
        <v>80765756.590000018</v>
      </c>
      <c r="N189" s="6">
        <v>1536632.29</v>
      </c>
      <c r="O189" s="47" t="s">
        <v>346</v>
      </c>
      <c r="P189" t="s">
        <v>315</v>
      </c>
    </row>
    <row r="190" spans="1:16" x14ac:dyDescent="0.3">
      <c r="A190">
        <v>595</v>
      </c>
      <c r="B190" s="1" t="s">
        <v>181</v>
      </c>
      <c r="C190" s="7">
        <v>23631891.75</v>
      </c>
      <c r="D190" s="7">
        <v>4000</v>
      </c>
      <c r="E190" s="7">
        <f t="shared" si="8"/>
        <v>23627891.75</v>
      </c>
      <c r="F190" s="27"/>
      <c r="G190" s="6">
        <f t="shared" si="9"/>
        <v>23627891.75</v>
      </c>
      <c r="H190" s="5">
        <v>522513.4</v>
      </c>
      <c r="I190" s="6">
        <v>22016982.809999999</v>
      </c>
      <c r="J190" s="22">
        <v>4000</v>
      </c>
      <c r="K190" s="22">
        <f t="shared" si="10"/>
        <v>22012982.809999999</v>
      </c>
      <c r="L190" s="27"/>
      <c r="M190" s="7">
        <f t="shared" si="11"/>
        <v>22012982.809999999</v>
      </c>
      <c r="N190" s="6">
        <v>426731.29</v>
      </c>
      <c r="O190" s="47" t="s">
        <v>341</v>
      </c>
      <c r="P190" t="s">
        <v>310</v>
      </c>
    </row>
    <row r="191" spans="1:16" x14ac:dyDescent="0.3">
      <c r="A191">
        <v>598</v>
      </c>
      <c r="B191" s="1" t="s">
        <v>182</v>
      </c>
      <c r="C191" s="7">
        <v>88274019</v>
      </c>
      <c r="D191" s="7">
        <v>190000</v>
      </c>
      <c r="E191" s="7">
        <f t="shared" si="8"/>
        <v>88084019</v>
      </c>
      <c r="F191" s="27"/>
      <c r="G191" s="6">
        <f t="shared" si="9"/>
        <v>88084019</v>
      </c>
      <c r="H191" s="5">
        <v>2478293</v>
      </c>
      <c r="I191" s="6">
        <v>85418443</v>
      </c>
      <c r="J191" s="22">
        <v>226000</v>
      </c>
      <c r="K191" s="22">
        <f t="shared" si="10"/>
        <v>85192443</v>
      </c>
      <c r="L191" s="27"/>
      <c r="M191" s="7">
        <f t="shared" si="11"/>
        <v>85192443</v>
      </c>
      <c r="N191" s="6">
        <v>2489919</v>
      </c>
      <c r="O191" s="47" t="s">
        <v>344</v>
      </c>
      <c r="P191" t="s">
        <v>273</v>
      </c>
    </row>
    <row r="192" spans="1:16" x14ac:dyDescent="0.3">
      <c r="A192">
        <v>599</v>
      </c>
      <c r="B192" s="1" t="s">
        <v>183</v>
      </c>
      <c r="C192" s="7">
        <v>38996754.25</v>
      </c>
      <c r="D192" s="7">
        <v>0</v>
      </c>
      <c r="E192" s="7">
        <f t="shared" si="8"/>
        <v>38996754.25</v>
      </c>
      <c r="F192" s="27"/>
      <c r="G192" s="6">
        <f t="shared" si="9"/>
        <v>38996754.25</v>
      </c>
      <c r="H192" s="5">
        <v>883699.46</v>
      </c>
      <c r="I192" s="6">
        <v>36195760.909999996</v>
      </c>
      <c r="J192" s="22">
        <v>0</v>
      </c>
      <c r="K192" s="22">
        <f t="shared" si="10"/>
        <v>36195760.909999996</v>
      </c>
      <c r="L192" s="27"/>
      <c r="M192" s="7">
        <f t="shared" si="11"/>
        <v>36195760.909999996</v>
      </c>
      <c r="N192" s="6">
        <v>850662.87</v>
      </c>
      <c r="O192" s="47" t="s">
        <v>344</v>
      </c>
      <c r="P192" t="s">
        <v>273</v>
      </c>
    </row>
    <row r="193" spans="1:16" x14ac:dyDescent="0.3">
      <c r="A193">
        <v>601</v>
      </c>
      <c r="B193" s="1" t="s">
        <v>184</v>
      </c>
      <c r="C193" s="7">
        <v>20811514.289999999</v>
      </c>
      <c r="D193" s="7">
        <v>0</v>
      </c>
      <c r="E193" s="7">
        <f t="shared" si="8"/>
        <v>20811514.289999999</v>
      </c>
      <c r="F193" s="27">
        <v>-679685</v>
      </c>
      <c r="G193" s="6">
        <f t="shared" si="9"/>
        <v>20131829.289999999</v>
      </c>
      <c r="H193" s="5">
        <v>374926.45</v>
      </c>
      <c r="I193" s="6">
        <v>18305290.16</v>
      </c>
      <c r="J193" s="22">
        <v>0</v>
      </c>
      <c r="K193" s="22">
        <f t="shared" si="10"/>
        <v>18305290.16</v>
      </c>
      <c r="L193" s="27">
        <v>432036</v>
      </c>
      <c r="M193" s="7">
        <f t="shared" si="11"/>
        <v>18737326.16</v>
      </c>
      <c r="N193" s="6">
        <v>430830.69999999995</v>
      </c>
      <c r="O193" s="47" t="s">
        <v>331</v>
      </c>
      <c r="P193" t="s">
        <v>305</v>
      </c>
    </row>
    <row r="194" spans="1:16" x14ac:dyDescent="0.3">
      <c r="A194">
        <v>604</v>
      </c>
      <c r="B194" s="1" t="s">
        <v>185</v>
      </c>
      <c r="C194" s="7">
        <v>63882683.020000003</v>
      </c>
      <c r="D194" s="7">
        <v>60000</v>
      </c>
      <c r="E194" s="7">
        <f t="shared" si="8"/>
        <v>63822683.020000003</v>
      </c>
      <c r="F194" s="27"/>
      <c r="G194" s="6">
        <f t="shared" si="9"/>
        <v>63822683.020000003</v>
      </c>
      <c r="H194" s="5">
        <v>1599540.31</v>
      </c>
      <c r="I194" s="6">
        <v>58430941.330000013</v>
      </c>
      <c r="J194" s="22">
        <v>60000</v>
      </c>
      <c r="K194" s="22">
        <f t="shared" si="10"/>
        <v>58370941.330000013</v>
      </c>
      <c r="L194" s="27"/>
      <c r="M194" s="7">
        <f t="shared" si="11"/>
        <v>58370941.330000013</v>
      </c>
      <c r="N194" s="6">
        <v>1520813.85</v>
      </c>
      <c r="O194" s="47" t="s">
        <v>340</v>
      </c>
      <c r="P194" t="s">
        <v>300</v>
      </c>
    </row>
    <row r="195" spans="1:16" x14ac:dyDescent="0.3">
      <c r="A195">
        <v>607</v>
      </c>
      <c r="B195" s="1" t="s">
        <v>186</v>
      </c>
      <c r="C195" s="7">
        <v>20380407.559999999</v>
      </c>
      <c r="D195" s="7">
        <v>102000</v>
      </c>
      <c r="E195" s="7">
        <f t="shared" si="8"/>
        <v>20278407.559999999</v>
      </c>
      <c r="F195" s="27">
        <v>451631.50387314567</v>
      </c>
      <c r="G195" s="6">
        <f t="shared" si="9"/>
        <v>20730039.063873146</v>
      </c>
      <c r="H195" s="5">
        <v>395184</v>
      </c>
      <c r="I195" s="6">
        <v>18998753.550000001</v>
      </c>
      <c r="J195" s="22">
        <v>0</v>
      </c>
      <c r="K195" s="22">
        <f t="shared" si="10"/>
        <v>18998753.550000001</v>
      </c>
      <c r="L195" s="27">
        <v>213349.98029965931</v>
      </c>
      <c r="M195" s="7">
        <f t="shared" si="11"/>
        <v>19212103.53029966</v>
      </c>
      <c r="N195" s="6">
        <v>361848</v>
      </c>
      <c r="O195" s="45" t="s">
        <v>361</v>
      </c>
      <c r="P195" t="s">
        <v>324</v>
      </c>
    </row>
    <row r="196" spans="1:16" x14ac:dyDescent="0.3">
      <c r="A196">
        <v>608</v>
      </c>
      <c r="B196" s="1" t="s">
        <v>187</v>
      </c>
      <c r="C196" s="7">
        <v>9339986.4499999993</v>
      </c>
      <c r="D196" s="7">
        <v>0</v>
      </c>
      <c r="E196" s="7">
        <f t="shared" si="8"/>
        <v>9339986.4499999993</v>
      </c>
      <c r="F196" s="27"/>
      <c r="G196" s="6">
        <f t="shared" si="9"/>
        <v>9339986.4499999993</v>
      </c>
      <c r="H196" s="5">
        <v>283188.47999999998</v>
      </c>
      <c r="I196" s="6">
        <v>9268689.4699999988</v>
      </c>
      <c r="J196" s="22">
        <v>0</v>
      </c>
      <c r="K196" s="22">
        <f t="shared" si="10"/>
        <v>9268689.4699999988</v>
      </c>
      <c r="L196" s="27"/>
      <c r="M196" s="7">
        <f t="shared" si="11"/>
        <v>9268689.4699999988</v>
      </c>
      <c r="N196" s="6">
        <v>276977.82</v>
      </c>
      <c r="O196" s="47" t="s">
        <v>343</v>
      </c>
      <c r="P196" t="s">
        <v>311</v>
      </c>
    </row>
    <row r="197" spans="1:16" x14ac:dyDescent="0.3">
      <c r="A197">
        <v>609</v>
      </c>
      <c r="B197" s="1" t="s">
        <v>188</v>
      </c>
      <c r="C197" s="7">
        <v>353967049.58999997</v>
      </c>
      <c r="D197" s="7">
        <v>92000</v>
      </c>
      <c r="E197" s="7">
        <f t="shared" si="8"/>
        <v>353875049.58999997</v>
      </c>
      <c r="F197" s="27"/>
      <c r="G197" s="6">
        <f t="shared" si="9"/>
        <v>353875049.58999997</v>
      </c>
      <c r="H197" s="5">
        <v>7503807.4400000004</v>
      </c>
      <c r="I197" s="6">
        <v>331047061.59999996</v>
      </c>
      <c r="J197" s="22">
        <v>92000</v>
      </c>
      <c r="K197" s="22">
        <f t="shared" si="10"/>
        <v>330955061.59999996</v>
      </c>
      <c r="L197" s="27"/>
      <c r="M197" s="7">
        <f t="shared" si="11"/>
        <v>330955061.59999996</v>
      </c>
      <c r="N197" s="6">
        <v>7418344.8100000024</v>
      </c>
      <c r="O197" s="47" t="s">
        <v>343</v>
      </c>
      <c r="P197" t="s">
        <v>311</v>
      </c>
    </row>
    <row r="198" spans="1:16" x14ac:dyDescent="0.3">
      <c r="A198">
        <v>611</v>
      </c>
      <c r="B198" s="1" t="s">
        <v>189</v>
      </c>
      <c r="C198" s="7">
        <v>15242214.380000001</v>
      </c>
      <c r="D198" s="7">
        <v>0</v>
      </c>
      <c r="E198" s="7">
        <f t="shared" si="8"/>
        <v>15242214.380000001</v>
      </c>
      <c r="F198" s="27"/>
      <c r="G198" s="6">
        <f t="shared" si="9"/>
        <v>15242214.380000001</v>
      </c>
      <c r="H198" s="5">
        <v>352906.35</v>
      </c>
      <c r="I198" s="6">
        <v>13451202.870000001</v>
      </c>
      <c r="J198" s="22">
        <v>0</v>
      </c>
      <c r="K198" s="22">
        <f t="shared" si="10"/>
        <v>13451202.870000001</v>
      </c>
      <c r="L198" s="27"/>
      <c r="M198" s="7">
        <f t="shared" si="11"/>
        <v>13451202.870000001</v>
      </c>
      <c r="N198" s="6">
        <v>406350.26</v>
      </c>
      <c r="O198" s="47" t="s">
        <v>332</v>
      </c>
      <c r="P198" t="s">
        <v>302</v>
      </c>
    </row>
    <row r="199" spans="1:16" x14ac:dyDescent="0.3">
      <c r="A199">
        <v>614</v>
      </c>
      <c r="B199" s="1" t="s">
        <v>190</v>
      </c>
      <c r="C199" s="7">
        <v>20076840.140000001</v>
      </c>
      <c r="D199" s="7">
        <v>10000</v>
      </c>
      <c r="E199" s="7">
        <f t="shared" si="8"/>
        <v>20066840.140000001</v>
      </c>
      <c r="F199" s="27"/>
      <c r="G199" s="6">
        <f t="shared" si="9"/>
        <v>20066840.140000001</v>
      </c>
      <c r="H199" s="5">
        <v>430602.5</v>
      </c>
      <c r="I199" s="6">
        <v>19095403.779999997</v>
      </c>
      <c r="J199" s="22">
        <v>2000</v>
      </c>
      <c r="K199" s="22">
        <f t="shared" si="10"/>
        <v>19093403.779999997</v>
      </c>
      <c r="L199" s="27"/>
      <c r="M199" s="7">
        <f t="shared" si="11"/>
        <v>19093403.779999997</v>
      </c>
      <c r="N199" s="6">
        <v>379263</v>
      </c>
      <c r="O199" s="47" t="s">
        <v>336</v>
      </c>
      <c r="P199" t="s">
        <v>308</v>
      </c>
    </row>
    <row r="200" spans="1:16" x14ac:dyDescent="0.3">
      <c r="A200">
        <v>615</v>
      </c>
      <c r="B200" s="1" t="s">
        <v>191</v>
      </c>
      <c r="C200" s="7">
        <v>36199368.590000004</v>
      </c>
      <c r="D200" s="7">
        <v>38000</v>
      </c>
      <c r="E200" s="7">
        <f t="shared" si="8"/>
        <v>36161368.590000004</v>
      </c>
      <c r="F200" s="27">
        <v>613945.72428000008</v>
      </c>
      <c r="G200" s="6">
        <f t="shared" si="9"/>
        <v>36775314.314280003</v>
      </c>
      <c r="H200" s="5">
        <v>551350.48</v>
      </c>
      <c r="I200" s="6">
        <v>35772355.090000011</v>
      </c>
      <c r="J200" s="22">
        <v>25000</v>
      </c>
      <c r="K200" s="22">
        <f t="shared" si="10"/>
        <v>35747355.090000011</v>
      </c>
      <c r="L200" s="27">
        <v>-54928.083000000006</v>
      </c>
      <c r="M200" s="7">
        <f t="shared" si="11"/>
        <v>35692427.007000014</v>
      </c>
      <c r="N200" s="6">
        <v>553065.31000000006</v>
      </c>
      <c r="O200" s="47" t="s">
        <v>349</v>
      </c>
      <c r="P200" t="s">
        <v>309</v>
      </c>
    </row>
    <row r="201" spans="1:16" x14ac:dyDescent="0.3">
      <c r="A201">
        <v>616</v>
      </c>
      <c r="B201" s="1" t="s">
        <v>192</v>
      </c>
      <c r="C201" s="7">
        <v>7018020.7800000003</v>
      </c>
      <c r="D201" s="7">
        <v>11000</v>
      </c>
      <c r="E201" s="7">
        <f t="shared" ref="E201:E264" si="12">C201-D201</f>
        <v>7007020.7800000003</v>
      </c>
      <c r="F201" s="27">
        <v>190593.61728599999</v>
      </c>
      <c r="G201" s="6">
        <f t="shared" ref="G201:G264" si="13">E201+F201</f>
        <v>7197614.3972860007</v>
      </c>
      <c r="H201" s="5">
        <v>192763.78</v>
      </c>
      <c r="I201" s="6">
        <v>6681799.3599999994</v>
      </c>
      <c r="J201" s="22">
        <v>3000</v>
      </c>
      <c r="K201" s="22">
        <f t="shared" ref="K201:K264" si="14">I201-J201</f>
        <v>6678799.3599999994</v>
      </c>
      <c r="L201" s="27">
        <v>1897.3856088079999</v>
      </c>
      <c r="M201" s="7">
        <f t="shared" si="11"/>
        <v>6680696.7456088075</v>
      </c>
      <c r="N201" s="6">
        <v>221228.05000000002</v>
      </c>
      <c r="O201" s="47" t="s">
        <v>329</v>
      </c>
      <c r="P201" t="s">
        <v>295</v>
      </c>
    </row>
    <row r="202" spans="1:16" x14ac:dyDescent="0.3">
      <c r="A202">
        <v>619</v>
      </c>
      <c r="B202" s="1" t="s">
        <v>193</v>
      </c>
      <c r="C202" s="7">
        <v>12331008.539999999</v>
      </c>
      <c r="D202" s="7">
        <v>0</v>
      </c>
      <c r="E202" s="7">
        <f t="shared" si="12"/>
        <v>12331008.539999999</v>
      </c>
      <c r="F202" s="28">
        <v>211003.88741999998</v>
      </c>
      <c r="G202" s="6">
        <f t="shared" si="13"/>
        <v>12542012.42742</v>
      </c>
      <c r="H202" s="5">
        <v>226345.5</v>
      </c>
      <c r="I202" s="6">
        <v>12769056.77</v>
      </c>
      <c r="J202" s="22">
        <v>0</v>
      </c>
      <c r="K202" s="22">
        <f t="shared" si="14"/>
        <v>12769056.77</v>
      </c>
      <c r="L202" s="27">
        <v>-129931.86923999999</v>
      </c>
      <c r="M202" s="7">
        <f t="shared" ref="M202:M265" si="15">K202+L202</f>
        <v>12639124.900759999</v>
      </c>
      <c r="N202" s="6">
        <v>217505.45</v>
      </c>
      <c r="O202" s="47" t="s">
        <v>363</v>
      </c>
      <c r="P202" t="s">
        <v>303</v>
      </c>
    </row>
    <row r="203" spans="1:16" x14ac:dyDescent="0.3">
      <c r="A203">
        <v>620</v>
      </c>
      <c r="B203" s="1" t="s">
        <v>194</v>
      </c>
      <c r="C203" s="7">
        <v>15311153.52</v>
      </c>
      <c r="D203" s="7">
        <v>0</v>
      </c>
      <c r="E203" s="7">
        <f t="shared" si="12"/>
        <v>15311153.52</v>
      </c>
      <c r="F203" s="27"/>
      <c r="G203" s="6">
        <f t="shared" si="13"/>
        <v>15311153.52</v>
      </c>
      <c r="H203" s="5">
        <v>341943.78</v>
      </c>
      <c r="I203" s="6">
        <v>15199925.350000001</v>
      </c>
      <c r="J203" s="22">
        <v>0</v>
      </c>
      <c r="K203" s="22">
        <f t="shared" si="14"/>
        <v>15199925.350000001</v>
      </c>
      <c r="L203" s="27"/>
      <c r="M203" s="7">
        <f t="shared" si="15"/>
        <v>15199925.350000001</v>
      </c>
      <c r="N203" s="6">
        <v>345872.8</v>
      </c>
      <c r="O203" s="47" t="s">
        <v>343</v>
      </c>
      <c r="P203" t="s">
        <v>306</v>
      </c>
    </row>
    <row r="204" spans="1:16" x14ac:dyDescent="0.3">
      <c r="A204">
        <v>623</v>
      </c>
      <c r="B204" s="1" t="s">
        <v>195</v>
      </c>
      <c r="C204" s="7">
        <v>11668525.32</v>
      </c>
      <c r="D204" s="7">
        <v>45000</v>
      </c>
      <c r="E204" s="7">
        <f t="shared" si="12"/>
        <v>11623525.32</v>
      </c>
      <c r="F204" s="27">
        <v>-181071.83</v>
      </c>
      <c r="G204" s="6">
        <f t="shared" si="13"/>
        <v>11442453.49</v>
      </c>
      <c r="H204" s="5">
        <v>243702.19</v>
      </c>
      <c r="I204" s="6">
        <v>11037413.539999997</v>
      </c>
      <c r="J204" s="22">
        <v>0</v>
      </c>
      <c r="K204" s="22">
        <f t="shared" si="14"/>
        <v>11037413.539999997</v>
      </c>
      <c r="L204" s="27">
        <v>117107.98</v>
      </c>
      <c r="M204" s="7">
        <f t="shared" si="15"/>
        <v>11154521.519999998</v>
      </c>
      <c r="N204" s="6">
        <v>218785.4</v>
      </c>
      <c r="O204" s="47" t="s">
        <v>346</v>
      </c>
      <c r="P204" t="s">
        <v>315</v>
      </c>
    </row>
    <row r="205" spans="1:16" x14ac:dyDescent="0.3">
      <c r="A205">
        <v>624</v>
      </c>
      <c r="B205" s="1" t="s">
        <v>196</v>
      </c>
      <c r="C205" s="7">
        <v>18933437.379999999</v>
      </c>
      <c r="D205" s="7">
        <v>0</v>
      </c>
      <c r="E205" s="7">
        <f t="shared" si="12"/>
        <v>18933437.379999999</v>
      </c>
      <c r="F205" s="27"/>
      <c r="G205" s="6">
        <f t="shared" si="13"/>
        <v>18933437.379999999</v>
      </c>
      <c r="H205" s="5">
        <v>425411.63</v>
      </c>
      <c r="I205" s="6">
        <v>17059542.119999997</v>
      </c>
      <c r="J205" s="22">
        <v>0</v>
      </c>
      <c r="K205" s="22">
        <f t="shared" si="14"/>
        <v>17059542.119999997</v>
      </c>
      <c r="L205" s="27"/>
      <c r="M205" s="7">
        <f t="shared" si="15"/>
        <v>17059542.119999997</v>
      </c>
      <c r="N205" s="6">
        <v>377775.58</v>
      </c>
      <c r="O205" s="47" t="s">
        <v>335</v>
      </c>
      <c r="P205" t="s">
        <v>317</v>
      </c>
    </row>
    <row r="206" spans="1:16" x14ac:dyDescent="0.3">
      <c r="A206">
        <v>625</v>
      </c>
      <c r="B206" s="1" t="s">
        <v>197</v>
      </c>
      <c r="C206" s="7">
        <v>12864821.76</v>
      </c>
      <c r="D206" s="7">
        <v>0</v>
      </c>
      <c r="E206" s="7">
        <f t="shared" si="12"/>
        <v>12864821.76</v>
      </c>
      <c r="F206" s="27">
        <v>175413.06408000001</v>
      </c>
      <c r="G206" s="6">
        <f t="shared" si="13"/>
        <v>13040234.82408</v>
      </c>
      <c r="H206" s="5">
        <v>573618.79</v>
      </c>
      <c r="I206" s="6">
        <v>11595286.960000001</v>
      </c>
      <c r="J206" s="22">
        <v>0</v>
      </c>
      <c r="K206" s="22">
        <f t="shared" si="14"/>
        <v>11595286.960000001</v>
      </c>
      <c r="L206" s="27">
        <v>-15693.738000000001</v>
      </c>
      <c r="M206" s="7">
        <f t="shared" si="15"/>
        <v>11579593.222000001</v>
      </c>
      <c r="N206" s="6">
        <v>399008.27999999997</v>
      </c>
      <c r="O206" s="47" t="s">
        <v>349</v>
      </c>
      <c r="P206" t="s">
        <v>309</v>
      </c>
    </row>
    <row r="207" spans="1:16" x14ac:dyDescent="0.3">
      <c r="A207">
        <v>626</v>
      </c>
      <c r="B207" s="1" t="s">
        <v>198</v>
      </c>
      <c r="C207" s="7">
        <v>27829098.09</v>
      </c>
      <c r="D207" s="7">
        <v>0</v>
      </c>
      <c r="E207" s="7">
        <f t="shared" si="12"/>
        <v>27829098.09</v>
      </c>
      <c r="F207" s="27">
        <v>467768.17087999999</v>
      </c>
      <c r="G207" s="6">
        <f t="shared" si="13"/>
        <v>28296866.260880001</v>
      </c>
      <c r="H207" s="5">
        <v>624835.19999999995</v>
      </c>
      <c r="I207" s="6">
        <v>27402101.249999993</v>
      </c>
      <c r="J207" s="22">
        <v>0</v>
      </c>
      <c r="K207" s="22">
        <f t="shared" si="14"/>
        <v>27402101.249999993</v>
      </c>
      <c r="L207" s="27">
        <v>-41849.968000000001</v>
      </c>
      <c r="M207" s="7">
        <f t="shared" si="15"/>
        <v>27360251.281999994</v>
      </c>
      <c r="N207" s="6">
        <v>600151.98</v>
      </c>
      <c r="O207" s="47" t="s">
        <v>349</v>
      </c>
      <c r="P207" t="s">
        <v>309</v>
      </c>
    </row>
    <row r="208" spans="1:16" x14ac:dyDescent="0.3">
      <c r="A208">
        <v>630</v>
      </c>
      <c r="B208" s="1" t="s">
        <v>199</v>
      </c>
      <c r="C208" s="7">
        <v>7085318.5599999996</v>
      </c>
      <c r="D208" s="7">
        <v>0</v>
      </c>
      <c r="E208" s="7">
        <f t="shared" si="12"/>
        <v>7085318.5599999996</v>
      </c>
      <c r="F208" s="27">
        <v>116942.04272</v>
      </c>
      <c r="G208" s="6">
        <f t="shared" si="13"/>
        <v>7202260.6027199998</v>
      </c>
      <c r="H208" s="5">
        <v>302014</v>
      </c>
      <c r="I208" s="6">
        <v>6788443.9299999997</v>
      </c>
      <c r="J208" s="22">
        <v>0</v>
      </c>
      <c r="K208" s="22">
        <f t="shared" si="14"/>
        <v>6788443.9299999997</v>
      </c>
      <c r="L208" s="27">
        <v>-10462.492</v>
      </c>
      <c r="M208" s="7">
        <f t="shared" si="15"/>
        <v>6777981.4380000001</v>
      </c>
      <c r="N208" s="6">
        <v>221869.27000000002</v>
      </c>
      <c r="O208" s="47" t="s">
        <v>349</v>
      </c>
      <c r="P208" t="s">
        <v>309</v>
      </c>
    </row>
    <row r="209" spans="1:16" x14ac:dyDescent="0.3">
      <c r="A209">
        <v>631</v>
      </c>
      <c r="B209" s="1" t="s">
        <v>200</v>
      </c>
      <c r="C209" s="7">
        <v>8196024.3499999996</v>
      </c>
      <c r="D209" s="7">
        <v>212000</v>
      </c>
      <c r="E209" s="7">
        <f t="shared" si="12"/>
        <v>7984024.3499999996</v>
      </c>
      <c r="F209" s="28">
        <f>110627.60565-527337</f>
        <v>-416709.39435000002</v>
      </c>
      <c r="G209" s="6">
        <f t="shared" si="13"/>
        <v>7567314.9556499999</v>
      </c>
      <c r="H209" s="5">
        <v>182547.56</v>
      </c>
      <c r="I209" s="6">
        <v>7049075.6699999999</v>
      </c>
      <c r="J209" s="22">
        <v>0</v>
      </c>
      <c r="K209" s="22">
        <f t="shared" si="14"/>
        <v>7049075.6699999999</v>
      </c>
      <c r="L209" s="27">
        <v>-72184.371799999994</v>
      </c>
      <c r="M209" s="7">
        <f t="shared" si="15"/>
        <v>6976891.2982000001</v>
      </c>
      <c r="N209" s="6">
        <v>164436.71</v>
      </c>
      <c r="O209" s="47" t="s">
        <v>364</v>
      </c>
      <c r="P209" t="s">
        <v>303</v>
      </c>
    </row>
    <row r="210" spans="1:16" x14ac:dyDescent="0.3">
      <c r="A210">
        <v>635</v>
      </c>
      <c r="B210" s="1" t="s">
        <v>201</v>
      </c>
      <c r="C210" s="7">
        <v>27500462.59</v>
      </c>
      <c r="D210" s="7">
        <v>0</v>
      </c>
      <c r="E210" s="7">
        <f t="shared" si="12"/>
        <v>27500462.59</v>
      </c>
      <c r="F210" s="27"/>
      <c r="G210" s="6">
        <f t="shared" si="13"/>
        <v>27500462.59</v>
      </c>
      <c r="H210" s="5">
        <v>562508.1</v>
      </c>
      <c r="I210" s="6">
        <v>26025162.359999999</v>
      </c>
      <c r="J210" s="22">
        <v>0</v>
      </c>
      <c r="K210" s="22">
        <f t="shared" si="14"/>
        <v>26025162.359999999</v>
      </c>
      <c r="L210" s="27"/>
      <c r="M210" s="7">
        <f t="shared" si="15"/>
        <v>26025162.359999999</v>
      </c>
      <c r="N210" s="6">
        <v>524529.68999999994</v>
      </c>
      <c r="O210" s="47" t="s">
        <v>340</v>
      </c>
      <c r="P210" t="s">
        <v>300</v>
      </c>
    </row>
    <row r="211" spans="1:16" x14ac:dyDescent="0.3">
      <c r="A211">
        <v>636</v>
      </c>
      <c r="B211" s="1" t="s">
        <v>202</v>
      </c>
      <c r="C211" s="7">
        <v>29896256.66</v>
      </c>
      <c r="D211" s="7">
        <v>114000</v>
      </c>
      <c r="E211" s="7">
        <f t="shared" si="12"/>
        <v>29782256.66</v>
      </c>
      <c r="F211" s="28">
        <v>539232.15674000001</v>
      </c>
      <c r="G211" s="6">
        <f t="shared" si="13"/>
        <v>30321488.816739999</v>
      </c>
      <c r="H211" s="5">
        <v>693628.18</v>
      </c>
      <c r="I211" s="6">
        <v>28390499.600000001</v>
      </c>
      <c r="J211" s="22">
        <v>0</v>
      </c>
      <c r="K211" s="22">
        <f t="shared" si="14"/>
        <v>28390499.600000001</v>
      </c>
      <c r="L211" s="27">
        <v>-332048.11027999996</v>
      </c>
      <c r="M211" s="7">
        <f t="shared" si="15"/>
        <v>28058451.489720002</v>
      </c>
      <c r="N211" s="6">
        <v>610213.77</v>
      </c>
      <c r="O211" s="47" t="s">
        <v>363</v>
      </c>
      <c r="P211" t="s">
        <v>303</v>
      </c>
    </row>
    <row r="212" spans="1:16" x14ac:dyDescent="0.3">
      <c r="A212">
        <v>638</v>
      </c>
      <c r="B212" s="1" t="s">
        <v>203</v>
      </c>
      <c r="C212" s="7">
        <v>177202518.88</v>
      </c>
      <c r="D212" s="7">
        <v>0</v>
      </c>
      <c r="E212" s="7">
        <f t="shared" si="12"/>
        <v>177202518.88</v>
      </c>
      <c r="F212" s="27"/>
      <c r="G212" s="6">
        <f t="shared" si="13"/>
        <v>177202518.88</v>
      </c>
      <c r="H212" s="5">
        <v>6278982.1200000001</v>
      </c>
      <c r="I212" s="6">
        <v>161422493.49000001</v>
      </c>
      <c r="J212" s="22">
        <v>0</v>
      </c>
      <c r="K212" s="22">
        <f t="shared" si="14"/>
        <v>161422493.49000001</v>
      </c>
      <c r="L212" s="27"/>
      <c r="M212" s="7">
        <f t="shared" si="15"/>
        <v>161422493.49000001</v>
      </c>
      <c r="N212" s="6">
        <v>4979534.3500000006</v>
      </c>
      <c r="O212" s="47" t="s">
        <v>332</v>
      </c>
      <c r="P212" t="s">
        <v>302</v>
      </c>
    </row>
    <row r="213" spans="1:16" x14ac:dyDescent="0.3">
      <c r="A213">
        <v>678</v>
      </c>
      <c r="B213" s="1" t="s">
        <v>204</v>
      </c>
      <c r="C213" s="7">
        <v>100395122.59</v>
      </c>
      <c r="D213" s="7">
        <v>0</v>
      </c>
      <c r="E213" s="7">
        <f t="shared" si="12"/>
        <v>100395122.59</v>
      </c>
      <c r="F213" s="27">
        <v>1432540.0233200002</v>
      </c>
      <c r="G213" s="6">
        <f t="shared" si="13"/>
        <v>101827662.61332001</v>
      </c>
      <c r="H213" s="5">
        <v>3575990.4</v>
      </c>
      <c r="I213" s="6">
        <v>92296167.519999981</v>
      </c>
      <c r="J213" s="22">
        <v>0</v>
      </c>
      <c r="K213" s="22">
        <f t="shared" si="14"/>
        <v>92296167.519999981</v>
      </c>
      <c r="L213" s="27">
        <v>-128165.527</v>
      </c>
      <c r="M213" s="7">
        <f t="shared" si="15"/>
        <v>92168001.992999986</v>
      </c>
      <c r="N213" s="6">
        <v>3148922.02</v>
      </c>
      <c r="O213" s="47" t="s">
        <v>349</v>
      </c>
      <c r="P213" t="s">
        <v>309</v>
      </c>
    </row>
    <row r="214" spans="1:16" x14ac:dyDescent="0.3">
      <c r="A214">
        <v>680</v>
      </c>
      <c r="B214" s="1" t="s">
        <v>205</v>
      </c>
      <c r="C214" s="7">
        <v>91230099.590000004</v>
      </c>
      <c r="D214" s="7">
        <v>0</v>
      </c>
      <c r="E214" s="7">
        <f t="shared" si="12"/>
        <v>91230099.590000004</v>
      </c>
      <c r="F214" s="28">
        <v>1336357.9536599999</v>
      </c>
      <c r="G214" s="6">
        <f t="shared" si="13"/>
        <v>92566457.54366</v>
      </c>
      <c r="H214" s="5">
        <v>2132432.08</v>
      </c>
      <c r="I214" s="6">
        <v>83348675.349999979</v>
      </c>
      <c r="J214" s="22">
        <v>0</v>
      </c>
      <c r="K214" s="22">
        <f t="shared" si="14"/>
        <v>83348675.349999979</v>
      </c>
      <c r="L214" s="27">
        <v>-822901.83851999999</v>
      </c>
      <c r="M214" s="7">
        <f t="shared" si="15"/>
        <v>82525773.511479974</v>
      </c>
      <c r="N214" s="6">
        <v>1859809.93</v>
      </c>
      <c r="O214" s="47" t="s">
        <v>363</v>
      </c>
      <c r="P214" t="s">
        <v>303</v>
      </c>
    </row>
    <row r="215" spans="1:16" x14ac:dyDescent="0.3">
      <c r="A215">
        <v>681</v>
      </c>
      <c r="B215" s="1" t="s">
        <v>206</v>
      </c>
      <c r="C215" s="7">
        <v>15523839.189999999</v>
      </c>
      <c r="D215" s="7">
        <v>0</v>
      </c>
      <c r="E215" s="7">
        <f t="shared" si="12"/>
        <v>15523839.189999999</v>
      </c>
      <c r="F215" s="27"/>
      <c r="G215" s="6">
        <f t="shared" si="13"/>
        <v>15523839.189999999</v>
      </c>
      <c r="H215" s="5">
        <v>326248.44</v>
      </c>
      <c r="I215" s="6">
        <v>14963966.439999999</v>
      </c>
      <c r="J215" s="22">
        <v>0</v>
      </c>
      <c r="K215" s="22">
        <f t="shared" si="14"/>
        <v>14963966.439999999</v>
      </c>
      <c r="L215" s="27"/>
      <c r="M215" s="7">
        <f t="shared" si="15"/>
        <v>14963966.439999999</v>
      </c>
      <c r="N215" s="6">
        <v>304503.06</v>
      </c>
      <c r="O215" s="47" t="s">
        <v>333</v>
      </c>
      <c r="P215" t="s">
        <v>307</v>
      </c>
    </row>
    <row r="216" spans="1:16" x14ac:dyDescent="0.3">
      <c r="A216">
        <v>683</v>
      </c>
      <c r="B216" s="1" t="s">
        <v>207</v>
      </c>
      <c r="C216" s="7">
        <v>17948903.120000001</v>
      </c>
      <c r="D216" s="7">
        <v>0</v>
      </c>
      <c r="E216" s="7">
        <f t="shared" si="12"/>
        <v>17948903.120000001</v>
      </c>
      <c r="F216" s="27"/>
      <c r="G216" s="6">
        <f t="shared" si="13"/>
        <v>17948903.120000001</v>
      </c>
      <c r="H216" s="5">
        <v>456018</v>
      </c>
      <c r="I216" s="6">
        <v>17950006.050000001</v>
      </c>
      <c r="J216" s="22">
        <v>0</v>
      </c>
      <c r="K216" s="22">
        <f t="shared" si="14"/>
        <v>17950006.050000001</v>
      </c>
      <c r="L216" s="27"/>
      <c r="M216" s="7">
        <f t="shared" si="15"/>
        <v>17950006.050000001</v>
      </c>
      <c r="N216" s="6">
        <v>416791</v>
      </c>
      <c r="O216" s="47" t="s">
        <v>336</v>
      </c>
      <c r="P216" t="s">
        <v>308</v>
      </c>
    </row>
    <row r="217" spans="1:16" x14ac:dyDescent="0.3">
      <c r="A217">
        <v>684</v>
      </c>
      <c r="B217" s="1" t="s">
        <v>208</v>
      </c>
      <c r="C217" s="7">
        <v>156003861</v>
      </c>
      <c r="D217" s="7">
        <v>415000</v>
      </c>
      <c r="E217" s="7">
        <f t="shared" si="12"/>
        <v>155588861</v>
      </c>
      <c r="F217" s="27"/>
      <c r="G217" s="6">
        <f t="shared" si="13"/>
        <v>155588861</v>
      </c>
      <c r="H217" s="5">
        <v>3901680</v>
      </c>
      <c r="I217" s="6">
        <v>144203641</v>
      </c>
      <c r="J217" s="22">
        <v>500000</v>
      </c>
      <c r="K217" s="22">
        <f t="shared" si="14"/>
        <v>143703641</v>
      </c>
      <c r="L217" s="27"/>
      <c r="M217" s="7">
        <f t="shared" si="15"/>
        <v>143703641</v>
      </c>
      <c r="N217" s="6">
        <v>3629000</v>
      </c>
      <c r="O217" s="47" t="s">
        <v>343</v>
      </c>
      <c r="P217" t="s">
        <v>311</v>
      </c>
    </row>
    <row r="218" spans="1:16" x14ac:dyDescent="0.3">
      <c r="A218">
        <v>686</v>
      </c>
      <c r="B218" s="1" t="s">
        <v>209</v>
      </c>
      <c r="C218" s="7">
        <v>15923619.48</v>
      </c>
      <c r="D218" s="7">
        <v>0</v>
      </c>
      <c r="E218" s="7">
        <f t="shared" si="12"/>
        <v>15923619.48</v>
      </c>
      <c r="F218" s="27"/>
      <c r="G218" s="6">
        <f t="shared" si="13"/>
        <v>15923619.48</v>
      </c>
      <c r="H218" s="5">
        <v>394410.81</v>
      </c>
      <c r="I218" s="6">
        <v>15126022.730000004</v>
      </c>
      <c r="J218" s="22">
        <v>0</v>
      </c>
      <c r="K218" s="22">
        <f t="shared" si="14"/>
        <v>15126022.730000004</v>
      </c>
      <c r="L218" s="27"/>
      <c r="M218" s="7">
        <f t="shared" si="15"/>
        <v>15126022.730000004</v>
      </c>
      <c r="N218" s="6">
        <v>343875.32999999996</v>
      </c>
      <c r="O218" s="47" t="s">
        <v>341</v>
      </c>
      <c r="P218" t="s">
        <v>310</v>
      </c>
    </row>
    <row r="219" spans="1:16" x14ac:dyDescent="0.3">
      <c r="A219">
        <v>687</v>
      </c>
      <c r="B219" s="1" t="s">
        <v>210</v>
      </c>
      <c r="C219" s="7">
        <v>9510551.6400000006</v>
      </c>
      <c r="D219" s="7">
        <v>50000</v>
      </c>
      <c r="E219" s="7">
        <f t="shared" si="12"/>
        <v>9460551.6400000006</v>
      </c>
      <c r="F219" s="27"/>
      <c r="G219" s="6">
        <f t="shared" si="13"/>
        <v>9460551.6400000006</v>
      </c>
      <c r="H219" s="5">
        <v>300028.45</v>
      </c>
      <c r="I219" s="6">
        <v>8850156.5300000012</v>
      </c>
      <c r="J219" s="22">
        <v>54000</v>
      </c>
      <c r="K219" s="22">
        <f t="shared" si="14"/>
        <v>8796156.5300000012</v>
      </c>
      <c r="L219" s="27"/>
      <c r="M219" s="7">
        <f t="shared" si="15"/>
        <v>8796156.5300000012</v>
      </c>
      <c r="N219" s="6">
        <v>270077.55</v>
      </c>
      <c r="O219" s="47" t="s">
        <v>341</v>
      </c>
      <c r="P219" t="s">
        <v>310</v>
      </c>
    </row>
    <row r="220" spans="1:16" x14ac:dyDescent="0.3">
      <c r="A220">
        <v>689</v>
      </c>
      <c r="B220" s="1" t="s">
        <v>211</v>
      </c>
      <c r="C220" s="7">
        <v>16217342.220000001</v>
      </c>
      <c r="D220" s="7">
        <v>246000</v>
      </c>
      <c r="E220" s="7">
        <f t="shared" si="12"/>
        <v>15971342.220000001</v>
      </c>
      <c r="F220" s="27">
        <v>-1180.29</v>
      </c>
      <c r="G220" s="6">
        <f t="shared" si="13"/>
        <v>15970161.930000002</v>
      </c>
      <c r="H220" s="5">
        <v>289208.01</v>
      </c>
      <c r="I220" s="6">
        <v>14859848.540000003</v>
      </c>
      <c r="J220" s="22">
        <v>0</v>
      </c>
      <c r="K220" s="22">
        <f t="shared" si="14"/>
        <v>14859848.540000003</v>
      </c>
      <c r="L220" s="27">
        <v>-24961.33</v>
      </c>
      <c r="M220" s="7">
        <f t="shared" si="15"/>
        <v>14834887.210000003</v>
      </c>
      <c r="N220" s="6">
        <v>295226.86000000004</v>
      </c>
      <c r="O220" s="47" t="s">
        <v>345</v>
      </c>
      <c r="P220" t="s">
        <v>314</v>
      </c>
    </row>
    <row r="221" spans="1:16" x14ac:dyDescent="0.3">
      <c r="A221">
        <v>691</v>
      </c>
      <c r="B221" s="1" t="s">
        <v>212</v>
      </c>
      <c r="C221" s="7">
        <v>12163599.25</v>
      </c>
      <c r="D221" s="7">
        <v>1000</v>
      </c>
      <c r="E221" s="7">
        <f t="shared" si="12"/>
        <v>12162599.25</v>
      </c>
      <c r="F221" s="27"/>
      <c r="G221" s="6">
        <f t="shared" si="13"/>
        <v>12162599.25</v>
      </c>
      <c r="H221" s="5">
        <v>336026.91</v>
      </c>
      <c r="I221" s="6">
        <v>11773795.920000002</v>
      </c>
      <c r="J221" s="22">
        <v>0</v>
      </c>
      <c r="K221" s="22">
        <f t="shared" si="14"/>
        <v>11773795.920000002</v>
      </c>
      <c r="L221" s="27"/>
      <c r="M221" s="7">
        <f t="shared" si="15"/>
        <v>11773795.920000002</v>
      </c>
      <c r="N221" s="6">
        <v>274036.03999999998</v>
      </c>
      <c r="O221" s="47" t="s">
        <v>334</v>
      </c>
      <c r="P221" t="s">
        <v>316</v>
      </c>
    </row>
    <row r="222" spans="1:16" x14ac:dyDescent="0.3">
      <c r="A222">
        <v>694</v>
      </c>
      <c r="B222" s="1" t="s">
        <v>213</v>
      </c>
      <c r="C222" s="7">
        <v>111467337.81999999</v>
      </c>
      <c r="D222" s="7">
        <v>230000</v>
      </c>
      <c r="E222" s="7">
        <f t="shared" si="12"/>
        <v>111237337.81999999</v>
      </c>
      <c r="F222" s="27"/>
      <c r="G222" s="6">
        <f t="shared" si="13"/>
        <v>111237337.81999999</v>
      </c>
      <c r="H222" s="5">
        <v>2527806.09</v>
      </c>
      <c r="I222" s="6">
        <v>100954602.28</v>
      </c>
      <c r="J222" s="22">
        <v>0</v>
      </c>
      <c r="K222" s="22">
        <f t="shared" si="14"/>
        <v>100954602.28</v>
      </c>
      <c r="L222" s="27"/>
      <c r="M222" s="7">
        <f t="shared" si="15"/>
        <v>100954602.28</v>
      </c>
      <c r="N222" s="6">
        <v>2327910.8200000003</v>
      </c>
      <c r="O222" s="48" t="s">
        <v>333</v>
      </c>
      <c r="P222" t="s">
        <v>304</v>
      </c>
    </row>
    <row r="223" spans="1:16" x14ac:dyDescent="0.3">
      <c r="A223">
        <v>697</v>
      </c>
      <c r="B223" s="1" t="s">
        <v>214</v>
      </c>
      <c r="C223" s="7">
        <v>7431809.9100000001</v>
      </c>
      <c r="D223" s="7">
        <v>0</v>
      </c>
      <c r="E223" s="7">
        <f t="shared" si="12"/>
        <v>7431809.9100000001</v>
      </c>
      <c r="F223" s="27">
        <f>117739-100080.667504136</f>
        <v>17658.332495864001</v>
      </c>
      <c r="G223" s="6">
        <f t="shared" si="13"/>
        <v>7449468.2424958637</v>
      </c>
      <c r="H223" s="5">
        <v>167919.46</v>
      </c>
      <c r="I223" s="6">
        <v>7522239.3100000015</v>
      </c>
      <c r="J223" s="22">
        <v>0</v>
      </c>
      <c r="K223" s="22">
        <f t="shared" si="14"/>
        <v>7522239.3100000015</v>
      </c>
      <c r="L223" s="27">
        <v>-7388.2477868278729</v>
      </c>
      <c r="M223" s="7">
        <f t="shared" si="15"/>
        <v>7514851.0622131731</v>
      </c>
      <c r="N223" s="6">
        <v>174730.42</v>
      </c>
      <c r="O223" s="46" t="s">
        <v>362</v>
      </c>
      <c r="P223" t="s">
        <v>306</v>
      </c>
    </row>
    <row r="224" spans="1:16" x14ac:dyDescent="0.3">
      <c r="A224">
        <v>698</v>
      </c>
      <c r="B224" s="1" t="s">
        <v>215</v>
      </c>
      <c r="C224" s="7">
        <v>261862805.03999999</v>
      </c>
      <c r="D224" s="7">
        <v>379000</v>
      </c>
      <c r="E224" s="7">
        <f t="shared" si="12"/>
        <v>261483805.03999999</v>
      </c>
      <c r="F224" s="27"/>
      <c r="G224" s="6">
        <f t="shared" si="13"/>
        <v>261483805.03999999</v>
      </c>
      <c r="H224" s="5">
        <v>5536127</v>
      </c>
      <c r="I224" s="6">
        <v>230695816.81999999</v>
      </c>
      <c r="J224" s="22">
        <v>245000</v>
      </c>
      <c r="K224" s="22">
        <f t="shared" si="14"/>
        <v>230450816.81999999</v>
      </c>
      <c r="L224" s="27"/>
      <c r="M224" s="7">
        <f t="shared" si="15"/>
        <v>230450816.81999999</v>
      </c>
      <c r="N224" s="6">
        <v>5062046</v>
      </c>
      <c r="O224" s="47" t="s">
        <v>336</v>
      </c>
      <c r="P224" t="s">
        <v>308</v>
      </c>
    </row>
    <row r="225" spans="1:16" x14ac:dyDescent="0.3">
      <c r="A225">
        <v>700</v>
      </c>
      <c r="B225" s="1" t="s">
        <v>216</v>
      </c>
      <c r="C225" s="7">
        <v>22151012.600000001</v>
      </c>
      <c r="D225" s="7">
        <v>259000</v>
      </c>
      <c r="E225" s="7">
        <f t="shared" si="12"/>
        <v>21892012.600000001</v>
      </c>
      <c r="F225" s="27">
        <v>-1555.86</v>
      </c>
      <c r="G225" s="6">
        <f t="shared" si="13"/>
        <v>21890456.740000002</v>
      </c>
      <c r="H225" s="5">
        <v>454115</v>
      </c>
      <c r="I225" s="6">
        <v>22153542.650000002</v>
      </c>
      <c r="J225" s="22">
        <v>274000</v>
      </c>
      <c r="K225" s="22">
        <f t="shared" si="14"/>
        <v>21879542.650000002</v>
      </c>
      <c r="L225" s="27">
        <v>-32815.78</v>
      </c>
      <c r="M225" s="7">
        <f t="shared" si="15"/>
        <v>21846726.870000001</v>
      </c>
      <c r="N225" s="6">
        <v>417484.91</v>
      </c>
      <c r="O225" s="47" t="s">
        <v>345</v>
      </c>
      <c r="P225" t="s">
        <v>314</v>
      </c>
    </row>
    <row r="226" spans="1:16" x14ac:dyDescent="0.3">
      <c r="A226">
        <v>702</v>
      </c>
      <c r="B226" s="1" t="s">
        <v>217</v>
      </c>
      <c r="C226" s="7">
        <v>21249824.09</v>
      </c>
      <c r="D226" s="7">
        <v>0</v>
      </c>
      <c r="E226" s="7">
        <f t="shared" si="12"/>
        <v>21249824.09</v>
      </c>
      <c r="F226" s="27"/>
      <c r="G226" s="6">
        <f t="shared" si="13"/>
        <v>21249824.09</v>
      </c>
      <c r="H226" s="5">
        <v>342688.4</v>
      </c>
      <c r="I226" s="6">
        <v>18773998.02</v>
      </c>
      <c r="J226" s="22">
        <v>0</v>
      </c>
      <c r="K226" s="22">
        <f t="shared" si="14"/>
        <v>18773998.02</v>
      </c>
      <c r="L226" s="27"/>
      <c r="M226" s="7">
        <f t="shared" si="15"/>
        <v>18773998.02</v>
      </c>
      <c r="N226" s="6">
        <v>342714.24</v>
      </c>
      <c r="O226" s="47" t="s">
        <v>340</v>
      </c>
      <c r="P226" t="s">
        <v>300</v>
      </c>
    </row>
    <row r="227" spans="1:16" x14ac:dyDescent="0.3">
      <c r="A227">
        <v>704</v>
      </c>
      <c r="B227" s="1" t="s">
        <v>218</v>
      </c>
      <c r="C227" s="7">
        <v>18424234.370000001</v>
      </c>
      <c r="D227" s="7">
        <v>42000</v>
      </c>
      <c r="E227" s="7">
        <f t="shared" si="12"/>
        <v>18382234.370000001</v>
      </c>
      <c r="F227" s="28"/>
      <c r="G227" s="6">
        <f t="shared" si="13"/>
        <v>18382234.370000001</v>
      </c>
      <c r="H227" s="5">
        <v>529559.66</v>
      </c>
      <c r="I227" s="6">
        <v>17529581.800000001</v>
      </c>
      <c r="J227" s="22">
        <v>44000</v>
      </c>
      <c r="K227" s="22">
        <f t="shared" si="14"/>
        <v>17485581.800000001</v>
      </c>
      <c r="L227" s="27"/>
      <c r="M227" s="7">
        <f t="shared" si="15"/>
        <v>17485581.800000001</v>
      </c>
      <c r="N227" s="6">
        <v>473436.38</v>
      </c>
      <c r="O227" s="47" t="s">
        <v>363</v>
      </c>
      <c r="P227" t="s">
        <v>303</v>
      </c>
    </row>
    <row r="228" spans="1:16" x14ac:dyDescent="0.3">
      <c r="A228">
        <v>707</v>
      </c>
      <c r="B228" s="1" t="s">
        <v>219</v>
      </c>
      <c r="C228" s="7">
        <v>11482264.199999999</v>
      </c>
      <c r="D228" s="7">
        <v>0</v>
      </c>
      <c r="E228" s="7">
        <f t="shared" si="12"/>
        <v>11482264.199999999</v>
      </c>
      <c r="F228" s="27">
        <v>-83085.196043982753</v>
      </c>
      <c r="G228" s="6">
        <f t="shared" si="13"/>
        <v>11399179.003956016</v>
      </c>
      <c r="H228" s="5">
        <v>226104.97</v>
      </c>
      <c r="I228" s="6">
        <v>11448989.66</v>
      </c>
      <c r="J228" s="22">
        <v>0</v>
      </c>
      <c r="K228" s="22">
        <f t="shared" si="14"/>
        <v>11448989.66</v>
      </c>
      <c r="L228" s="27">
        <v>153841.44867867173</v>
      </c>
      <c r="M228" s="7">
        <f t="shared" si="15"/>
        <v>11602831.108678672</v>
      </c>
      <c r="N228" s="6">
        <v>254891.85000000006</v>
      </c>
      <c r="O228" s="45" t="s">
        <v>361</v>
      </c>
      <c r="P228" t="s">
        <v>324</v>
      </c>
    </row>
    <row r="229" spans="1:16" x14ac:dyDescent="0.3">
      <c r="A229">
        <v>710</v>
      </c>
      <c r="B229" s="1" t="s">
        <v>220</v>
      </c>
      <c r="C229" s="7">
        <v>118422566.29000001</v>
      </c>
      <c r="D229" s="7">
        <v>0</v>
      </c>
      <c r="E229" s="7">
        <f t="shared" si="12"/>
        <v>118422566.29000001</v>
      </c>
      <c r="F229" s="27"/>
      <c r="G229" s="6">
        <f t="shared" si="13"/>
        <v>118422566.29000001</v>
      </c>
      <c r="H229" s="5">
        <v>2004088.48</v>
      </c>
      <c r="I229" s="6">
        <v>102090228.40000001</v>
      </c>
      <c r="J229" s="22">
        <v>0</v>
      </c>
      <c r="K229" s="22">
        <f t="shared" si="14"/>
        <v>102090228.40000001</v>
      </c>
      <c r="L229" s="27"/>
      <c r="M229" s="7">
        <f t="shared" si="15"/>
        <v>102090228.40000001</v>
      </c>
      <c r="N229" s="6">
        <v>1926987.31</v>
      </c>
      <c r="O229" s="47" t="s">
        <v>332</v>
      </c>
      <c r="P229" t="s">
        <v>302</v>
      </c>
    </row>
    <row r="230" spans="1:16" x14ac:dyDescent="0.3">
      <c r="A230">
        <v>729</v>
      </c>
      <c r="B230" s="1" t="s">
        <v>221</v>
      </c>
      <c r="C230" s="7">
        <v>43852601.780000001</v>
      </c>
      <c r="D230" s="7">
        <v>0</v>
      </c>
      <c r="E230" s="7">
        <f t="shared" si="12"/>
        <v>43852601.780000001</v>
      </c>
      <c r="F230" s="27"/>
      <c r="G230" s="6">
        <f t="shared" si="13"/>
        <v>43852601.780000001</v>
      </c>
      <c r="H230" s="5">
        <v>888188</v>
      </c>
      <c r="I230" s="6">
        <v>40991165.030000001</v>
      </c>
      <c r="J230" s="22">
        <v>0</v>
      </c>
      <c r="K230" s="22">
        <f t="shared" si="14"/>
        <v>40991165.030000001</v>
      </c>
      <c r="L230" s="27"/>
      <c r="M230" s="7">
        <f t="shared" si="15"/>
        <v>40991165.030000001</v>
      </c>
      <c r="N230" s="6">
        <v>864529.04</v>
      </c>
      <c r="O230" s="47" t="s">
        <v>331</v>
      </c>
      <c r="P230" t="s">
        <v>305</v>
      </c>
    </row>
    <row r="231" spans="1:16" x14ac:dyDescent="0.3">
      <c r="A231">
        <v>732</v>
      </c>
      <c r="B231" s="1" t="s">
        <v>222</v>
      </c>
      <c r="C231" s="7">
        <v>23152500.43</v>
      </c>
      <c r="D231" s="7">
        <v>62000</v>
      </c>
      <c r="E231" s="7">
        <f t="shared" si="12"/>
        <v>23090500.43</v>
      </c>
      <c r="F231" s="27"/>
      <c r="G231" s="6">
        <f t="shared" si="13"/>
        <v>23090500.43</v>
      </c>
      <c r="H231" s="5">
        <v>406920</v>
      </c>
      <c r="I231" s="6">
        <v>22034571.77</v>
      </c>
      <c r="J231" s="22">
        <v>0</v>
      </c>
      <c r="K231" s="22">
        <f t="shared" si="14"/>
        <v>22034571.77</v>
      </c>
      <c r="L231" s="27"/>
      <c r="M231" s="7">
        <f t="shared" si="15"/>
        <v>22034571.77</v>
      </c>
      <c r="N231" s="6">
        <v>375854</v>
      </c>
      <c r="O231" s="47" t="s">
        <v>336</v>
      </c>
      <c r="P231" t="s">
        <v>308</v>
      </c>
    </row>
    <row r="232" spans="1:16" x14ac:dyDescent="0.3">
      <c r="A232">
        <v>734</v>
      </c>
      <c r="B232" s="1" t="s">
        <v>223</v>
      </c>
      <c r="C232" s="7">
        <v>210023956.34999999</v>
      </c>
      <c r="D232" s="7">
        <v>448000</v>
      </c>
      <c r="E232" s="7">
        <f t="shared" si="12"/>
        <v>209575956.34999999</v>
      </c>
      <c r="F232" s="28">
        <v>3330522.3102899999</v>
      </c>
      <c r="G232" s="6">
        <f t="shared" si="13"/>
        <v>212906478.66029</v>
      </c>
      <c r="H232" s="5">
        <v>4337252.12</v>
      </c>
      <c r="I232" s="6">
        <v>199275925.49000001</v>
      </c>
      <c r="J232" s="22">
        <v>466000</v>
      </c>
      <c r="K232" s="22">
        <f t="shared" si="14"/>
        <v>198809925.49000001</v>
      </c>
      <c r="L232" s="27">
        <v>-1920104.2898800001</v>
      </c>
      <c r="M232" s="7">
        <f t="shared" si="15"/>
        <v>196889821.20012</v>
      </c>
      <c r="N232" s="6">
        <v>3910534.27</v>
      </c>
      <c r="O232" s="47" t="s">
        <v>363</v>
      </c>
      <c r="P232" t="s">
        <v>303</v>
      </c>
    </row>
    <row r="233" spans="1:16" x14ac:dyDescent="0.3">
      <c r="A233">
        <v>738</v>
      </c>
      <c r="B233" s="1" t="s">
        <v>224</v>
      </c>
      <c r="C233" s="7">
        <v>9742676.2400000002</v>
      </c>
      <c r="D233" s="7">
        <v>0</v>
      </c>
      <c r="E233" s="7">
        <f t="shared" si="12"/>
        <v>9742676.2400000002</v>
      </c>
      <c r="F233" s="28">
        <v>150249.12677999999</v>
      </c>
      <c r="G233" s="6">
        <f t="shared" si="13"/>
        <v>9892925.3667799998</v>
      </c>
      <c r="H233" s="5">
        <v>254436.83</v>
      </c>
      <c r="I233" s="6">
        <v>10136938.25</v>
      </c>
      <c r="J233" s="22">
        <v>0</v>
      </c>
      <c r="K233" s="22">
        <f t="shared" si="14"/>
        <v>10136938.25</v>
      </c>
      <c r="L233" s="27">
        <v>-86621.246159999995</v>
      </c>
      <c r="M233" s="7">
        <f t="shared" si="15"/>
        <v>10050317.003839999</v>
      </c>
      <c r="N233" s="6">
        <v>217311.49000000002</v>
      </c>
      <c r="O233" s="47" t="s">
        <v>363</v>
      </c>
      <c r="P233" t="s">
        <v>303</v>
      </c>
    </row>
    <row r="234" spans="1:16" x14ac:dyDescent="0.3">
      <c r="A234">
        <v>739</v>
      </c>
      <c r="B234" s="1" t="s">
        <v>225</v>
      </c>
      <c r="C234" s="21">
        <v>16075734.060000001</v>
      </c>
      <c r="D234" s="7">
        <v>47000</v>
      </c>
      <c r="E234" s="7">
        <f t="shared" si="12"/>
        <v>16028734.060000001</v>
      </c>
      <c r="F234" s="27">
        <v>-1115.98</v>
      </c>
      <c r="G234" s="6">
        <f t="shared" si="13"/>
        <v>16027618.08</v>
      </c>
      <c r="H234" s="5">
        <v>369700.04</v>
      </c>
      <c r="I234" s="6">
        <v>15043923.749999998</v>
      </c>
      <c r="J234" s="22">
        <v>47000</v>
      </c>
      <c r="K234" s="22">
        <f t="shared" si="14"/>
        <v>14996923.749999998</v>
      </c>
      <c r="L234" s="27">
        <v>-24276.71</v>
      </c>
      <c r="M234" s="7">
        <f t="shared" si="15"/>
        <v>14972647.039999997</v>
      </c>
      <c r="N234" s="6">
        <v>292917.15999999997</v>
      </c>
      <c r="O234" s="47" t="s">
        <v>374</v>
      </c>
      <c r="P234" t="s">
        <v>314</v>
      </c>
    </row>
    <row r="235" spans="1:16" x14ac:dyDescent="0.3">
      <c r="A235">
        <v>740</v>
      </c>
      <c r="B235" s="1" t="s">
        <v>226</v>
      </c>
      <c r="C235" s="7">
        <v>158690126.58000001</v>
      </c>
      <c r="D235" s="7">
        <v>265000</v>
      </c>
      <c r="E235" s="7">
        <f t="shared" si="12"/>
        <v>158425126.58000001</v>
      </c>
      <c r="F235" s="27"/>
      <c r="G235" s="6">
        <f t="shared" si="13"/>
        <v>158425126.58000001</v>
      </c>
      <c r="H235" s="5">
        <v>3395676.59</v>
      </c>
      <c r="I235" s="6">
        <v>152856095.09000003</v>
      </c>
      <c r="J235" s="22">
        <v>260000</v>
      </c>
      <c r="K235" s="22">
        <f t="shared" si="14"/>
        <v>152596095.09000003</v>
      </c>
      <c r="L235" s="27"/>
      <c r="M235" s="7">
        <f t="shared" si="15"/>
        <v>152596095.09000003</v>
      </c>
      <c r="N235" s="6">
        <v>3129611.34</v>
      </c>
      <c r="O235" s="47" t="s">
        <v>333</v>
      </c>
      <c r="P235" t="s">
        <v>307</v>
      </c>
    </row>
    <row r="236" spans="1:16" x14ac:dyDescent="0.3">
      <c r="A236">
        <v>742</v>
      </c>
      <c r="B236" s="1" t="s">
        <v>227</v>
      </c>
      <c r="C236" s="7">
        <v>5202268.53</v>
      </c>
      <c r="D236" s="7">
        <v>0</v>
      </c>
      <c r="E236" s="7">
        <f t="shared" si="12"/>
        <v>5202268.53</v>
      </c>
      <c r="F236" s="27"/>
      <c r="G236" s="6">
        <f t="shared" si="13"/>
        <v>5202268.53</v>
      </c>
      <c r="H236" s="5">
        <v>224089.4</v>
      </c>
      <c r="I236" s="6">
        <v>5317514.1899999995</v>
      </c>
      <c r="J236" s="22">
        <v>0</v>
      </c>
      <c r="K236" s="22">
        <f t="shared" si="14"/>
        <v>5317514.1899999995</v>
      </c>
      <c r="L236" s="27"/>
      <c r="M236" s="7">
        <f t="shared" si="15"/>
        <v>5317514.1899999995</v>
      </c>
      <c r="N236" s="6">
        <v>201742.86</v>
      </c>
      <c r="O236" s="47" t="s">
        <v>336</v>
      </c>
      <c r="P236" t="s">
        <v>308</v>
      </c>
    </row>
    <row r="237" spans="1:16" x14ac:dyDescent="0.3">
      <c r="A237">
        <v>743</v>
      </c>
      <c r="B237" s="1" t="s">
        <v>228</v>
      </c>
      <c r="C237" s="7">
        <v>242504651.40000001</v>
      </c>
      <c r="D237" s="7">
        <v>5705000</v>
      </c>
      <c r="E237" s="7">
        <f t="shared" si="12"/>
        <v>236799651.40000001</v>
      </c>
      <c r="F237" s="27">
        <v>6956018</v>
      </c>
      <c r="G237" s="6">
        <f t="shared" si="13"/>
        <v>243755669.40000001</v>
      </c>
      <c r="H237" s="5">
        <v>6561659.8700000001</v>
      </c>
      <c r="I237" s="6">
        <v>237103747.38999996</v>
      </c>
      <c r="J237" s="22">
        <v>5542000</v>
      </c>
      <c r="K237" s="22">
        <f t="shared" si="14"/>
        <v>231561747.38999996</v>
      </c>
      <c r="L237" s="27"/>
      <c r="M237" s="7">
        <f t="shared" si="15"/>
        <v>231561747.38999996</v>
      </c>
      <c r="N237" s="6">
        <v>6204494.4199999971</v>
      </c>
      <c r="O237" s="47" t="s">
        <v>328</v>
      </c>
      <c r="P237" t="s">
        <v>301</v>
      </c>
    </row>
    <row r="238" spans="1:16" x14ac:dyDescent="0.3">
      <c r="A238">
        <v>746</v>
      </c>
      <c r="B238" s="1" t="s">
        <v>229</v>
      </c>
      <c r="C238" s="7">
        <v>20527741.710000001</v>
      </c>
      <c r="D238" s="7">
        <v>14000</v>
      </c>
      <c r="E238" s="7">
        <f t="shared" si="12"/>
        <v>20513741.710000001</v>
      </c>
      <c r="F238" s="27">
        <v>263119.59612</v>
      </c>
      <c r="G238" s="6">
        <f t="shared" si="13"/>
        <v>20776861.306120001</v>
      </c>
      <c r="H238" s="5">
        <v>788507.74</v>
      </c>
      <c r="I238" s="6">
        <v>19999788.759999998</v>
      </c>
      <c r="J238" s="22">
        <v>0</v>
      </c>
      <c r="K238" s="22">
        <f t="shared" si="14"/>
        <v>19999788.759999998</v>
      </c>
      <c r="L238" s="27">
        <v>-23540.607000000004</v>
      </c>
      <c r="M238" s="7">
        <f t="shared" si="15"/>
        <v>19976248.152999997</v>
      </c>
      <c r="N238" s="6">
        <v>574252.98</v>
      </c>
      <c r="O238" s="47" t="s">
        <v>349</v>
      </c>
      <c r="P238" t="s">
        <v>309</v>
      </c>
    </row>
    <row r="239" spans="1:16" x14ac:dyDescent="0.3">
      <c r="A239">
        <v>747</v>
      </c>
      <c r="B239" s="1" t="s">
        <v>230</v>
      </c>
      <c r="C239" s="7">
        <v>6416324.5599999996</v>
      </c>
      <c r="D239" s="7">
        <v>0</v>
      </c>
      <c r="E239" s="7">
        <f t="shared" si="12"/>
        <v>6416324.5599999996</v>
      </c>
      <c r="F239" s="27"/>
      <c r="G239" s="6">
        <f t="shared" si="13"/>
        <v>6416324.5599999996</v>
      </c>
      <c r="H239" s="5">
        <v>144545.12</v>
      </c>
      <c r="I239" s="6">
        <v>5742077.8800000008</v>
      </c>
      <c r="J239" s="22">
        <v>0</v>
      </c>
      <c r="K239" s="22">
        <f t="shared" si="14"/>
        <v>5742077.8800000008</v>
      </c>
      <c r="L239" s="27"/>
      <c r="M239" s="7">
        <f t="shared" si="15"/>
        <v>5742077.8800000008</v>
      </c>
      <c r="N239" s="6">
        <v>145015.81999999998</v>
      </c>
      <c r="O239" s="47" t="s">
        <v>343</v>
      </c>
      <c r="P239" t="s">
        <v>311</v>
      </c>
    </row>
    <row r="240" spans="1:16" x14ac:dyDescent="0.3">
      <c r="A240">
        <v>748</v>
      </c>
      <c r="B240" s="1" t="s">
        <v>231</v>
      </c>
      <c r="C240" s="7">
        <v>20802436.469999999</v>
      </c>
      <c r="D240" s="7">
        <v>14000</v>
      </c>
      <c r="E240" s="7">
        <f t="shared" si="12"/>
        <v>20788436.469999999</v>
      </c>
      <c r="F240" s="27">
        <v>321590.61748000002</v>
      </c>
      <c r="G240" s="6">
        <f t="shared" si="13"/>
        <v>21110027.087479997</v>
      </c>
      <c r="H240" s="5">
        <v>658100.84</v>
      </c>
      <c r="I240" s="6">
        <v>22995724.569999997</v>
      </c>
      <c r="J240" s="22">
        <v>0</v>
      </c>
      <c r="K240" s="22">
        <f t="shared" si="14"/>
        <v>22995724.569999997</v>
      </c>
      <c r="L240" s="27">
        <v>-28771.853000000003</v>
      </c>
      <c r="M240" s="7">
        <f t="shared" si="15"/>
        <v>22966952.716999996</v>
      </c>
      <c r="N240" s="6">
        <v>549826.03</v>
      </c>
      <c r="O240" s="47" t="s">
        <v>349</v>
      </c>
      <c r="P240" t="s">
        <v>309</v>
      </c>
    </row>
    <row r="241" spans="1:16" x14ac:dyDescent="0.3">
      <c r="A241">
        <v>749</v>
      </c>
      <c r="B241" s="1" t="s">
        <v>232</v>
      </c>
      <c r="C241" s="7">
        <v>82736070.579999998</v>
      </c>
      <c r="D241" s="7">
        <v>68000</v>
      </c>
      <c r="E241" s="7">
        <f t="shared" si="12"/>
        <v>82668070.579999998</v>
      </c>
      <c r="F241" s="27"/>
      <c r="G241" s="6">
        <f t="shared" si="13"/>
        <v>82668070.579999998</v>
      </c>
      <c r="H241" s="5">
        <v>1990378.2</v>
      </c>
      <c r="I241" s="6">
        <v>76058931.269999951</v>
      </c>
      <c r="J241" s="22">
        <v>0</v>
      </c>
      <c r="K241" s="22">
        <f t="shared" si="14"/>
        <v>76058931.269999951</v>
      </c>
      <c r="L241" s="27"/>
      <c r="M241" s="7">
        <f t="shared" si="15"/>
        <v>76058931.269999951</v>
      </c>
      <c r="N241" s="6">
        <v>1688178.1800000002</v>
      </c>
      <c r="O241" s="47" t="s">
        <v>341</v>
      </c>
      <c r="P241" t="s">
        <v>310</v>
      </c>
    </row>
    <row r="242" spans="1:16" x14ac:dyDescent="0.3">
      <c r="A242" s="1">
        <v>751</v>
      </c>
      <c r="B242" s="1" t="s">
        <v>233</v>
      </c>
      <c r="C242" s="21">
        <v>12356421.51</v>
      </c>
      <c r="D242" s="21">
        <v>0</v>
      </c>
      <c r="E242" s="21">
        <f t="shared" si="12"/>
        <v>12356421.51</v>
      </c>
      <c r="F242" s="28"/>
      <c r="G242" s="22">
        <f t="shared" si="13"/>
        <v>12356421.51</v>
      </c>
      <c r="H242" s="23">
        <v>281846.37</v>
      </c>
      <c r="I242" s="22">
        <v>12533495.720000003</v>
      </c>
      <c r="J242" s="22">
        <v>0</v>
      </c>
      <c r="K242" s="22">
        <f t="shared" si="14"/>
        <v>12533495.720000003</v>
      </c>
      <c r="L242" s="28"/>
      <c r="M242" s="7">
        <f t="shared" si="15"/>
        <v>12533495.720000003</v>
      </c>
      <c r="N242" s="22">
        <v>232562.91999999998</v>
      </c>
      <c r="O242" s="47" t="s">
        <v>338</v>
      </c>
      <c r="P242" s="1" t="s">
        <v>296</v>
      </c>
    </row>
    <row r="243" spans="1:16" x14ac:dyDescent="0.3">
      <c r="A243">
        <v>753</v>
      </c>
      <c r="B243" s="1" t="s">
        <v>234</v>
      </c>
      <c r="C243" s="7">
        <v>64425303.810000002</v>
      </c>
      <c r="D243" s="7">
        <v>314000</v>
      </c>
      <c r="E243" s="7">
        <f t="shared" si="12"/>
        <v>64111303.810000002</v>
      </c>
      <c r="F243" s="27"/>
      <c r="G243" s="6">
        <f t="shared" si="13"/>
        <v>64111303.810000002</v>
      </c>
      <c r="H243" s="5">
        <v>2391911.2799999998</v>
      </c>
      <c r="I243" s="6">
        <v>59890013.310000002</v>
      </c>
      <c r="J243" s="22">
        <v>0</v>
      </c>
      <c r="K243" s="22">
        <f t="shared" si="14"/>
        <v>59890013.310000002</v>
      </c>
      <c r="L243" s="27"/>
      <c r="M243" s="7">
        <f t="shared" si="15"/>
        <v>59890013.310000002</v>
      </c>
      <c r="N243" s="6">
        <v>2442219.66</v>
      </c>
      <c r="O243" s="47" t="s">
        <v>332</v>
      </c>
      <c r="P243" t="s">
        <v>302</v>
      </c>
    </row>
    <row r="244" spans="1:16" x14ac:dyDescent="0.3">
      <c r="A244">
        <v>755</v>
      </c>
      <c r="B244" s="1" t="s">
        <v>235</v>
      </c>
      <c r="C244" s="7">
        <v>18888331.719999999</v>
      </c>
      <c r="D244" s="7">
        <v>0</v>
      </c>
      <c r="E244" s="7">
        <f t="shared" si="12"/>
        <v>18888331.719999999</v>
      </c>
      <c r="F244" s="27"/>
      <c r="G244" s="6">
        <f t="shared" si="13"/>
        <v>18888331.719999999</v>
      </c>
      <c r="H244" s="5">
        <v>463084.27</v>
      </c>
      <c r="I244" s="6">
        <v>18612330.360000003</v>
      </c>
      <c r="J244" s="22">
        <v>0</v>
      </c>
      <c r="K244" s="22">
        <f t="shared" si="14"/>
        <v>18612330.360000003</v>
      </c>
      <c r="L244" s="27"/>
      <c r="M244" s="7">
        <f t="shared" si="15"/>
        <v>18612330.360000003</v>
      </c>
      <c r="N244" s="6">
        <v>421439.44</v>
      </c>
      <c r="O244" s="47" t="s">
        <v>332</v>
      </c>
      <c r="P244" t="s">
        <v>302</v>
      </c>
    </row>
    <row r="245" spans="1:16" x14ac:dyDescent="0.3">
      <c r="A245">
        <v>758</v>
      </c>
      <c r="B245" s="1" t="s">
        <v>236</v>
      </c>
      <c r="C245" s="7">
        <v>39660427.200000003</v>
      </c>
      <c r="D245" s="7">
        <v>0</v>
      </c>
      <c r="E245" s="7">
        <f t="shared" si="12"/>
        <v>39660427.200000003</v>
      </c>
      <c r="F245" s="27">
        <v>-414579</v>
      </c>
      <c r="G245" s="6">
        <f t="shared" si="13"/>
        <v>39245848.200000003</v>
      </c>
      <c r="H245" s="5">
        <v>902857</v>
      </c>
      <c r="I245" s="6">
        <v>40900343.770000011</v>
      </c>
      <c r="J245" s="22">
        <v>0</v>
      </c>
      <c r="K245" s="22">
        <f t="shared" si="14"/>
        <v>40900343.770000011</v>
      </c>
      <c r="L245" s="27"/>
      <c r="M245" s="7">
        <f t="shared" si="15"/>
        <v>40900343.770000011</v>
      </c>
      <c r="N245" s="6">
        <v>818708</v>
      </c>
      <c r="O245" s="47" t="s">
        <v>337</v>
      </c>
      <c r="P245" t="s">
        <v>308</v>
      </c>
    </row>
    <row r="246" spans="1:16" x14ac:dyDescent="0.3">
      <c r="A246">
        <v>759</v>
      </c>
      <c r="B246" s="1" t="s">
        <v>237</v>
      </c>
      <c r="C246" s="7">
        <v>9624476.8100000005</v>
      </c>
      <c r="D246" s="7">
        <v>50000</v>
      </c>
      <c r="E246" s="7">
        <f t="shared" si="12"/>
        <v>9574476.8100000005</v>
      </c>
      <c r="F246" s="27"/>
      <c r="G246" s="6">
        <f t="shared" si="13"/>
        <v>9574476.8100000005</v>
      </c>
      <c r="H246" s="5">
        <v>190615.54</v>
      </c>
      <c r="I246" s="6">
        <v>9501749.8400000017</v>
      </c>
      <c r="J246" s="22">
        <v>0</v>
      </c>
      <c r="K246" s="22">
        <f t="shared" si="14"/>
        <v>9501749.8400000017</v>
      </c>
      <c r="L246" s="27"/>
      <c r="M246" s="7">
        <f t="shared" si="15"/>
        <v>9501749.8400000017</v>
      </c>
      <c r="N246" s="6">
        <v>179777.65</v>
      </c>
      <c r="O246" s="47" t="s">
        <v>327</v>
      </c>
      <c r="P246" t="s">
        <v>301</v>
      </c>
    </row>
    <row r="247" spans="1:16" x14ac:dyDescent="0.3">
      <c r="A247">
        <v>761</v>
      </c>
      <c r="B247" s="1" t="s">
        <v>238</v>
      </c>
      <c r="C247" s="7">
        <v>38368226.539999999</v>
      </c>
      <c r="D247" s="7">
        <v>10000</v>
      </c>
      <c r="E247" s="7">
        <f t="shared" si="12"/>
        <v>38358226.539999999</v>
      </c>
      <c r="F247" s="28">
        <v>515787.28035999998</v>
      </c>
      <c r="G247" s="6">
        <f t="shared" si="13"/>
        <v>38874013.820359997</v>
      </c>
      <c r="H247" s="5">
        <v>703895.26</v>
      </c>
      <c r="I247" s="6">
        <v>35499373.149999999</v>
      </c>
      <c r="J247" s="22">
        <v>15000</v>
      </c>
      <c r="K247" s="22">
        <f t="shared" si="14"/>
        <v>35484373.149999999</v>
      </c>
      <c r="L247" s="27">
        <v>-317611.23591999995</v>
      </c>
      <c r="M247" s="7">
        <f t="shared" si="15"/>
        <v>35166761.914080001</v>
      </c>
      <c r="N247" s="6">
        <v>633550.12</v>
      </c>
      <c r="O247" s="47" t="s">
        <v>363</v>
      </c>
      <c r="P247" t="s">
        <v>303</v>
      </c>
    </row>
    <row r="248" spans="1:16" x14ac:dyDescent="0.3">
      <c r="A248">
        <v>762</v>
      </c>
      <c r="B248" s="1" t="s">
        <v>239</v>
      </c>
      <c r="C248" s="7">
        <v>19758482.43</v>
      </c>
      <c r="D248" s="7">
        <v>454000</v>
      </c>
      <c r="E248" s="7">
        <f t="shared" si="12"/>
        <v>19304482.43</v>
      </c>
      <c r="F248" s="27"/>
      <c r="G248" s="6">
        <f t="shared" si="13"/>
        <v>19304482.43</v>
      </c>
      <c r="H248" s="5">
        <v>462280</v>
      </c>
      <c r="I248" s="6">
        <v>17137603.719999999</v>
      </c>
      <c r="J248" s="22">
        <v>449000</v>
      </c>
      <c r="K248" s="22">
        <f t="shared" si="14"/>
        <v>16688603.719999999</v>
      </c>
      <c r="L248" s="27"/>
      <c r="M248" s="7">
        <f t="shared" si="15"/>
        <v>16688603.719999999</v>
      </c>
      <c r="N248" s="6">
        <v>408865.48</v>
      </c>
      <c r="O248" s="47" t="s">
        <v>341</v>
      </c>
      <c r="P248" t="s">
        <v>310</v>
      </c>
    </row>
    <row r="249" spans="1:16" x14ac:dyDescent="0.3">
      <c r="A249">
        <v>765</v>
      </c>
      <c r="B249" s="1" t="s">
        <v>240</v>
      </c>
      <c r="C249" s="7">
        <v>43607982.170000002</v>
      </c>
      <c r="D249" s="7">
        <v>100000</v>
      </c>
      <c r="E249" s="7">
        <f t="shared" si="12"/>
        <v>43507982.170000002</v>
      </c>
      <c r="F249" s="27">
        <f>701470-598448.514024915</f>
        <v>103021.48597508494</v>
      </c>
      <c r="G249" s="6">
        <f t="shared" si="13"/>
        <v>43611003.655975088</v>
      </c>
      <c r="H249" s="5">
        <v>1461256.02</v>
      </c>
      <c r="I249" s="6">
        <v>43681755.089999996</v>
      </c>
      <c r="J249" s="22">
        <v>0</v>
      </c>
      <c r="K249" s="22">
        <f t="shared" si="14"/>
        <v>43681755.089999996</v>
      </c>
      <c r="L249" s="27">
        <v>-42362.57605449832</v>
      </c>
      <c r="M249" s="7">
        <f t="shared" si="15"/>
        <v>43639392.513945498</v>
      </c>
      <c r="N249" s="6">
        <v>1409257.45</v>
      </c>
      <c r="O249" s="46" t="s">
        <v>362</v>
      </c>
      <c r="P249" t="s">
        <v>306</v>
      </c>
    </row>
    <row r="250" spans="1:16" x14ac:dyDescent="0.3">
      <c r="A250">
        <v>768</v>
      </c>
      <c r="B250" s="1" t="s">
        <v>241</v>
      </c>
      <c r="C250" s="7">
        <v>11707397.66</v>
      </c>
      <c r="D250" s="7">
        <v>2000</v>
      </c>
      <c r="E250" s="7">
        <f t="shared" si="12"/>
        <v>11705397.66</v>
      </c>
      <c r="F250" s="27"/>
      <c r="G250" s="6">
        <f t="shared" si="13"/>
        <v>11705397.66</v>
      </c>
      <c r="H250" s="5">
        <v>387745.56</v>
      </c>
      <c r="I250" s="6">
        <v>12414723.74</v>
      </c>
      <c r="J250" s="22">
        <v>1000</v>
      </c>
      <c r="K250" s="22">
        <f t="shared" si="14"/>
        <v>12413723.74</v>
      </c>
      <c r="L250" s="27"/>
      <c r="M250" s="7">
        <f t="shared" si="15"/>
        <v>12413723.74</v>
      </c>
      <c r="N250" s="6">
        <v>354531.39</v>
      </c>
      <c r="O250" s="47" t="s">
        <v>333</v>
      </c>
      <c r="P250" t="s">
        <v>307</v>
      </c>
    </row>
    <row r="251" spans="1:16" x14ac:dyDescent="0.3">
      <c r="A251">
        <v>777</v>
      </c>
      <c r="B251" s="1" t="s">
        <v>242</v>
      </c>
      <c r="C251" s="7">
        <v>39710129.130000003</v>
      </c>
      <c r="D251" s="7">
        <v>0</v>
      </c>
      <c r="E251" s="7">
        <f t="shared" si="12"/>
        <v>39710129.130000003</v>
      </c>
      <c r="F251" s="27">
        <f>643235-547483.435914817</f>
        <v>95751.564085182967</v>
      </c>
      <c r="G251" s="6">
        <f t="shared" si="13"/>
        <v>39805880.694085188</v>
      </c>
      <c r="H251" s="5">
        <v>1073070.5900000001</v>
      </c>
      <c r="I251" s="6">
        <v>38636727.240000002</v>
      </c>
      <c r="J251" s="22">
        <v>0</v>
      </c>
      <c r="K251" s="22">
        <f t="shared" si="14"/>
        <v>38636727.240000002</v>
      </c>
      <c r="L251" s="27">
        <v>-38539.514340445021</v>
      </c>
      <c r="M251" s="7">
        <f t="shared" si="15"/>
        <v>38598187.725659557</v>
      </c>
      <c r="N251" s="6">
        <v>1049563.73</v>
      </c>
      <c r="O251" s="46" t="s">
        <v>362</v>
      </c>
      <c r="P251" t="s">
        <v>306</v>
      </c>
    </row>
    <row r="252" spans="1:16" x14ac:dyDescent="0.3">
      <c r="A252">
        <v>778</v>
      </c>
      <c r="B252" s="1" t="s">
        <v>243</v>
      </c>
      <c r="C252" s="7">
        <v>33762371.649999999</v>
      </c>
      <c r="D252" s="7">
        <v>2000</v>
      </c>
      <c r="E252" s="7">
        <f t="shared" si="12"/>
        <v>33760371.649999999</v>
      </c>
      <c r="F252" s="27"/>
      <c r="G252" s="6">
        <f t="shared" si="13"/>
        <v>33760371.649999999</v>
      </c>
      <c r="H252" s="5">
        <v>713789.69</v>
      </c>
      <c r="I252" s="6">
        <v>33404704.340000004</v>
      </c>
      <c r="J252" s="22">
        <v>0</v>
      </c>
      <c r="K252" s="22">
        <f t="shared" si="14"/>
        <v>33404704.340000004</v>
      </c>
      <c r="L252" s="27"/>
      <c r="M252" s="7">
        <f t="shared" si="15"/>
        <v>33404704.340000004</v>
      </c>
      <c r="N252" s="6">
        <v>630950.09</v>
      </c>
      <c r="O252" s="47" t="s">
        <v>341</v>
      </c>
      <c r="P252" t="s">
        <v>310</v>
      </c>
    </row>
    <row r="253" spans="1:16" x14ac:dyDescent="0.3">
      <c r="A253">
        <v>781</v>
      </c>
      <c r="B253" s="1" t="s">
        <v>244</v>
      </c>
      <c r="C253" s="7">
        <v>17948537.289999999</v>
      </c>
      <c r="D253" s="7">
        <v>0</v>
      </c>
      <c r="E253" s="7">
        <f t="shared" si="12"/>
        <v>17948537.289999999</v>
      </c>
      <c r="F253" s="27">
        <v>148244.69493562498</v>
      </c>
      <c r="G253" s="6">
        <f t="shared" si="13"/>
        <v>18096781.984935623</v>
      </c>
      <c r="H253" s="5">
        <v>438216.38</v>
      </c>
      <c r="I253" s="6">
        <v>16826641.870000001</v>
      </c>
      <c r="J253" s="22">
        <v>0</v>
      </c>
      <c r="K253" s="22">
        <f t="shared" si="14"/>
        <v>16826641.870000001</v>
      </c>
      <c r="L253" s="27">
        <v>1475.7962766974999</v>
      </c>
      <c r="M253" s="7">
        <f t="shared" si="15"/>
        <v>16828117.666276697</v>
      </c>
      <c r="N253" s="6">
        <v>339051.53</v>
      </c>
      <c r="O253" s="47" t="s">
        <v>329</v>
      </c>
      <c r="P253" t="s">
        <v>295</v>
      </c>
    </row>
    <row r="254" spans="1:16" x14ac:dyDescent="0.3">
      <c r="A254">
        <v>783</v>
      </c>
      <c r="B254" s="1" t="s">
        <v>245</v>
      </c>
      <c r="C254" s="7">
        <v>28662058.280000001</v>
      </c>
      <c r="D254" s="7">
        <v>68000</v>
      </c>
      <c r="E254" s="7">
        <f t="shared" si="12"/>
        <v>28594058.280000001</v>
      </c>
      <c r="F254" s="27"/>
      <c r="G254" s="6">
        <f t="shared" si="13"/>
        <v>28594058.280000001</v>
      </c>
      <c r="H254" s="5">
        <v>778303.9</v>
      </c>
      <c r="I254" s="6">
        <v>26133491.690000001</v>
      </c>
      <c r="J254" s="22">
        <v>0</v>
      </c>
      <c r="K254" s="22">
        <f t="shared" si="14"/>
        <v>26133491.690000001</v>
      </c>
      <c r="L254" s="27"/>
      <c r="M254" s="7">
        <f t="shared" si="15"/>
        <v>26133491.690000001</v>
      </c>
      <c r="N254" s="6">
        <v>728867.45000000007</v>
      </c>
      <c r="O254" s="47" t="s">
        <v>343</v>
      </c>
      <c r="P254" t="s">
        <v>311</v>
      </c>
    </row>
    <row r="255" spans="1:16" x14ac:dyDescent="0.3">
      <c r="A255">
        <v>785</v>
      </c>
      <c r="B255" s="1" t="s">
        <v>246</v>
      </c>
      <c r="C255" s="7">
        <v>13680651.27</v>
      </c>
      <c r="D255" s="7">
        <v>0</v>
      </c>
      <c r="E255" s="7">
        <f t="shared" si="12"/>
        <v>13680651.27</v>
      </c>
      <c r="F255" s="27">
        <v>233884.08544</v>
      </c>
      <c r="G255" s="6">
        <f t="shared" si="13"/>
        <v>13914535.35544</v>
      </c>
      <c r="H255" s="5">
        <v>214161.38</v>
      </c>
      <c r="I255" s="6">
        <v>13787945.070000002</v>
      </c>
      <c r="J255" s="22">
        <v>0</v>
      </c>
      <c r="K255" s="22">
        <f t="shared" si="14"/>
        <v>13787945.070000002</v>
      </c>
      <c r="L255" s="27">
        <v>-20924.984</v>
      </c>
      <c r="M255" s="7">
        <f t="shared" si="15"/>
        <v>13767020.086000003</v>
      </c>
      <c r="N255" s="6">
        <v>250892.07</v>
      </c>
      <c r="O255" s="47" t="s">
        <v>349</v>
      </c>
      <c r="P255" t="s">
        <v>309</v>
      </c>
    </row>
    <row r="256" spans="1:16" x14ac:dyDescent="0.3">
      <c r="A256">
        <v>790</v>
      </c>
      <c r="B256" s="1" t="s">
        <v>247</v>
      </c>
      <c r="C256" s="7">
        <v>103010771.13</v>
      </c>
      <c r="D256" s="7">
        <v>49000</v>
      </c>
      <c r="E256" s="7">
        <f t="shared" si="12"/>
        <v>102961771.13</v>
      </c>
      <c r="F256" s="27"/>
      <c r="G256" s="6">
        <f t="shared" si="13"/>
        <v>102961771.13</v>
      </c>
      <c r="H256" s="5">
        <v>1974085.09</v>
      </c>
      <c r="I256" s="6">
        <v>98985935.749999985</v>
      </c>
      <c r="J256" s="22">
        <v>77000</v>
      </c>
      <c r="K256" s="22">
        <f t="shared" si="14"/>
        <v>98908935.749999985</v>
      </c>
      <c r="L256" s="27"/>
      <c r="M256" s="7">
        <f t="shared" si="15"/>
        <v>98908935.749999985</v>
      </c>
      <c r="N256" s="6">
        <v>1911723.24</v>
      </c>
      <c r="O256" s="47" t="s">
        <v>340</v>
      </c>
      <c r="P256" t="s">
        <v>300</v>
      </c>
    </row>
    <row r="257" spans="1:16" x14ac:dyDescent="0.3">
      <c r="A257">
        <v>791</v>
      </c>
      <c r="B257" s="1" t="s">
        <v>248</v>
      </c>
      <c r="C257" s="7">
        <v>25401498.25</v>
      </c>
      <c r="D257" s="7">
        <v>0</v>
      </c>
      <c r="E257" s="7">
        <f t="shared" si="12"/>
        <v>25401498.25</v>
      </c>
      <c r="F257" s="27">
        <v>350826.12816000002</v>
      </c>
      <c r="G257" s="6">
        <f t="shared" si="13"/>
        <v>25752324.37816</v>
      </c>
      <c r="H257" s="5">
        <v>816070.31</v>
      </c>
      <c r="I257" s="6">
        <v>24218960.560000002</v>
      </c>
      <c r="J257" s="22">
        <v>0</v>
      </c>
      <c r="K257" s="22">
        <f t="shared" si="14"/>
        <v>24218960.560000002</v>
      </c>
      <c r="L257" s="27">
        <v>-31387.476000000002</v>
      </c>
      <c r="M257" s="7">
        <f t="shared" si="15"/>
        <v>24187573.084000003</v>
      </c>
      <c r="N257" s="6">
        <v>802392.89</v>
      </c>
      <c r="O257" s="47" t="s">
        <v>349</v>
      </c>
      <c r="P257" t="s">
        <v>309</v>
      </c>
    </row>
    <row r="258" spans="1:16" x14ac:dyDescent="0.3">
      <c r="A258">
        <v>831</v>
      </c>
      <c r="B258" s="1" t="s">
        <v>249</v>
      </c>
      <c r="C258" s="7">
        <v>16113655.289999999</v>
      </c>
      <c r="D258" s="7">
        <v>210000</v>
      </c>
      <c r="E258" s="7">
        <f t="shared" si="12"/>
        <v>15903655.289999999</v>
      </c>
      <c r="F258" s="27">
        <v>-1103.6500000000001</v>
      </c>
      <c r="G258" s="6">
        <f t="shared" si="13"/>
        <v>15902551.639999999</v>
      </c>
      <c r="H258" s="5">
        <v>438267.52</v>
      </c>
      <c r="I258" s="6">
        <v>14826316.339999998</v>
      </c>
      <c r="J258" s="22">
        <v>270000</v>
      </c>
      <c r="K258" s="22">
        <f t="shared" si="14"/>
        <v>14556316.339999998</v>
      </c>
      <c r="L258" s="27">
        <v>-24204.2</v>
      </c>
      <c r="M258" s="7">
        <f t="shared" si="15"/>
        <v>14532112.139999999</v>
      </c>
      <c r="N258" s="6">
        <v>412294.46</v>
      </c>
      <c r="O258" s="47" t="s">
        <v>345</v>
      </c>
      <c r="P258" t="s">
        <v>314</v>
      </c>
    </row>
    <row r="259" spans="1:16" x14ac:dyDescent="0.3">
      <c r="A259">
        <v>832</v>
      </c>
      <c r="B259" s="1" t="s">
        <v>250</v>
      </c>
      <c r="C259" s="7">
        <v>18625703.309999999</v>
      </c>
      <c r="D259" s="7">
        <v>0</v>
      </c>
      <c r="E259" s="7">
        <f t="shared" si="12"/>
        <v>18625703.309999999</v>
      </c>
      <c r="F259" s="27">
        <v>263119.59612</v>
      </c>
      <c r="G259" s="6">
        <f t="shared" si="13"/>
        <v>18888822.906119999</v>
      </c>
      <c r="H259" s="5">
        <v>317188.63</v>
      </c>
      <c r="I259" s="6">
        <v>17499985.040000007</v>
      </c>
      <c r="J259" s="22">
        <v>0</v>
      </c>
      <c r="K259" s="22">
        <f t="shared" si="14"/>
        <v>17499985.040000007</v>
      </c>
      <c r="L259" s="27">
        <v>-23540.607000000004</v>
      </c>
      <c r="M259" s="7">
        <f t="shared" si="15"/>
        <v>17476444.433000006</v>
      </c>
      <c r="N259" s="6">
        <v>320908.11000000004</v>
      </c>
      <c r="O259" s="47" t="s">
        <v>349</v>
      </c>
      <c r="P259" t="s">
        <v>309</v>
      </c>
    </row>
    <row r="260" spans="1:16" x14ac:dyDescent="0.3">
      <c r="A260">
        <v>833</v>
      </c>
      <c r="B260" s="1" t="s">
        <v>251</v>
      </c>
      <c r="C260" s="7">
        <v>7078908.1799999997</v>
      </c>
      <c r="D260" s="7">
        <v>5000</v>
      </c>
      <c r="E260" s="7">
        <f t="shared" si="12"/>
        <v>7073908.1799999997</v>
      </c>
      <c r="F260" s="28">
        <v>150249.12677999999</v>
      </c>
      <c r="G260" s="6">
        <f t="shared" si="13"/>
        <v>7224157.3067799993</v>
      </c>
      <c r="H260" s="5">
        <v>149162.1</v>
      </c>
      <c r="I260" s="6">
        <v>6534386.1399999997</v>
      </c>
      <c r="J260" s="22">
        <v>0</v>
      </c>
      <c r="K260" s="22">
        <f t="shared" si="14"/>
        <v>6534386.1399999997</v>
      </c>
      <c r="L260" s="27">
        <v>-86621.246159999995</v>
      </c>
      <c r="M260" s="7">
        <f t="shared" si="15"/>
        <v>6447764.89384</v>
      </c>
      <c r="N260" s="6">
        <v>133687.44</v>
      </c>
      <c r="O260" s="47" t="s">
        <v>363</v>
      </c>
      <c r="P260" t="s">
        <v>303</v>
      </c>
    </row>
    <row r="261" spans="1:16" x14ac:dyDescent="0.3">
      <c r="A261">
        <v>834</v>
      </c>
      <c r="B261" s="1" t="s">
        <v>252</v>
      </c>
      <c r="C261" s="7">
        <v>21630121.010000002</v>
      </c>
      <c r="D261" s="7">
        <v>0</v>
      </c>
      <c r="E261" s="7">
        <f t="shared" si="12"/>
        <v>21630121.010000002</v>
      </c>
      <c r="F261" s="27"/>
      <c r="G261" s="6">
        <f t="shared" si="13"/>
        <v>21630121.010000002</v>
      </c>
      <c r="H261" s="5">
        <v>442955.71</v>
      </c>
      <c r="I261" s="6">
        <v>21097125.270000003</v>
      </c>
      <c r="J261" s="22">
        <v>0</v>
      </c>
      <c r="K261" s="22">
        <f t="shared" si="14"/>
        <v>21097125.270000003</v>
      </c>
      <c r="L261" s="27"/>
      <c r="M261" s="7">
        <f t="shared" si="15"/>
        <v>21097125.270000003</v>
      </c>
      <c r="N261" s="6">
        <v>403849.15</v>
      </c>
      <c r="O261" s="48" t="s">
        <v>333</v>
      </c>
      <c r="P261" t="s">
        <v>304</v>
      </c>
    </row>
    <row r="262" spans="1:16" x14ac:dyDescent="0.3">
      <c r="A262">
        <v>837</v>
      </c>
      <c r="B262" s="1" t="s">
        <v>253</v>
      </c>
      <c r="C262" s="7">
        <v>900096092.58000004</v>
      </c>
      <c r="D262" s="7">
        <v>3443000</v>
      </c>
      <c r="E262" s="7">
        <f t="shared" si="12"/>
        <v>896653092.58000004</v>
      </c>
      <c r="F262" s="27"/>
      <c r="G262" s="6">
        <f t="shared" si="13"/>
        <v>896653092.58000004</v>
      </c>
      <c r="H262" s="5">
        <v>19367060.57</v>
      </c>
      <c r="I262" s="6">
        <v>857827242.88999999</v>
      </c>
      <c r="J262" s="22">
        <v>1599000</v>
      </c>
      <c r="K262" s="22">
        <f t="shared" si="14"/>
        <v>856228242.88999999</v>
      </c>
      <c r="L262" s="27"/>
      <c r="M262" s="7">
        <f t="shared" si="15"/>
        <v>856228242.88999999</v>
      </c>
      <c r="N262" s="6">
        <v>17853891.139999993</v>
      </c>
      <c r="O262" s="47" t="s">
        <v>340</v>
      </c>
      <c r="P262" t="s">
        <v>300</v>
      </c>
    </row>
    <row r="263" spans="1:16" x14ac:dyDescent="0.3">
      <c r="A263">
        <v>844</v>
      </c>
      <c r="B263" s="1" t="s">
        <v>254</v>
      </c>
      <c r="C263" s="7">
        <v>8239243.9699999997</v>
      </c>
      <c r="D263" s="7">
        <v>5000</v>
      </c>
      <c r="E263" s="7">
        <f t="shared" si="12"/>
        <v>8234243.9699999997</v>
      </c>
      <c r="F263" s="27"/>
      <c r="G263" s="6">
        <f t="shared" si="13"/>
        <v>8234243.9699999997</v>
      </c>
      <c r="H263" s="5">
        <v>185703.76</v>
      </c>
      <c r="I263" s="6">
        <v>8224122.4199999999</v>
      </c>
      <c r="J263" s="22">
        <v>5000</v>
      </c>
      <c r="K263" s="22">
        <f t="shared" si="14"/>
        <v>8219122.4199999999</v>
      </c>
      <c r="L263" s="27"/>
      <c r="M263" s="7">
        <f t="shared" si="15"/>
        <v>8219122.4199999999</v>
      </c>
      <c r="N263" s="6">
        <v>169450.07</v>
      </c>
      <c r="O263" s="47" t="s">
        <v>341</v>
      </c>
      <c r="P263" t="s">
        <v>310</v>
      </c>
    </row>
    <row r="264" spans="1:16" x14ac:dyDescent="0.3">
      <c r="A264">
        <v>845</v>
      </c>
      <c r="B264" s="1" t="s">
        <v>255</v>
      </c>
      <c r="C264" s="7">
        <v>13360431.42</v>
      </c>
      <c r="D264" s="7">
        <v>0</v>
      </c>
      <c r="E264" s="7">
        <f t="shared" si="12"/>
        <v>13360431.42</v>
      </c>
      <c r="F264" s="27">
        <v>269050.19499801658</v>
      </c>
      <c r="G264" s="6">
        <f t="shared" si="13"/>
        <v>13629481.614998017</v>
      </c>
      <c r="H264" s="5">
        <v>335076.73</v>
      </c>
      <c r="I264" s="6">
        <v>13139993.48</v>
      </c>
      <c r="J264" s="22">
        <v>0</v>
      </c>
      <c r="K264" s="22">
        <f t="shared" si="14"/>
        <v>13139993.48</v>
      </c>
      <c r="L264" s="27">
        <f>-622901.04-12799</f>
        <v>-635700.04</v>
      </c>
      <c r="M264" s="7">
        <f t="shared" si="15"/>
        <v>12504293.440000001</v>
      </c>
      <c r="N264" s="6">
        <v>308016.02</v>
      </c>
      <c r="O264" s="47" t="s">
        <v>339</v>
      </c>
      <c r="P264" t="s">
        <v>296</v>
      </c>
    </row>
    <row r="265" spans="1:16" x14ac:dyDescent="0.3">
      <c r="A265">
        <v>846</v>
      </c>
      <c r="B265" s="1" t="s">
        <v>256</v>
      </c>
      <c r="C265" s="7">
        <v>23343606.370000001</v>
      </c>
      <c r="D265" s="7">
        <v>0</v>
      </c>
      <c r="E265" s="7">
        <f t="shared" ref="E265:E301" si="16">C265-D265</f>
        <v>23343606.370000001</v>
      </c>
      <c r="F265" s="27">
        <v>436091.3</v>
      </c>
      <c r="G265" s="6">
        <f t="shared" ref="G265:G301" si="17">E265+F265</f>
        <v>23779697.670000002</v>
      </c>
      <c r="H265" s="5">
        <v>494564.14</v>
      </c>
      <c r="I265" s="6">
        <v>22039439.100000001</v>
      </c>
      <c r="J265" s="22">
        <v>0</v>
      </c>
      <c r="K265" s="22">
        <f t="shared" ref="K265:K301" si="18">I265-J265</f>
        <v>22039439.100000001</v>
      </c>
      <c r="L265" s="27">
        <v>-352091.3</v>
      </c>
      <c r="M265" s="7">
        <f t="shared" si="15"/>
        <v>21687347.800000001</v>
      </c>
      <c r="N265" s="6">
        <v>514522.25999999995</v>
      </c>
      <c r="O265" s="47" t="s">
        <v>327</v>
      </c>
      <c r="P265" t="s">
        <v>301</v>
      </c>
    </row>
    <row r="266" spans="1:16" x14ac:dyDescent="0.3">
      <c r="A266">
        <v>848</v>
      </c>
      <c r="B266" s="1" t="s">
        <v>257</v>
      </c>
      <c r="C266" s="21">
        <v>19969372.399999999</v>
      </c>
      <c r="D266" s="21">
        <v>0</v>
      </c>
      <c r="E266" s="21">
        <f t="shared" si="16"/>
        <v>19969372.399999999</v>
      </c>
      <c r="F266" s="28">
        <v>117643.19073987403</v>
      </c>
      <c r="G266" s="22">
        <f t="shared" si="17"/>
        <v>20087015.590739872</v>
      </c>
      <c r="H266" s="23">
        <v>457435.53</v>
      </c>
      <c r="I266" s="22">
        <v>19349244.449999999</v>
      </c>
      <c r="J266" s="22">
        <v>0</v>
      </c>
      <c r="K266" s="22">
        <f t="shared" si="18"/>
        <v>19349244.449999999</v>
      </c>
      <c r="L266" s="27">
        <v>484101.53492696746</v>
      </c>
      <c r="M266" s="7">
        <f t="shared" ref="M266:M301" si="19">K266+L266</f>
        <v>19833345.984926965</v>
      </c>
      <c r="N266" s="6">
        <v>544083.11</v>
      </c>
      <c r="O266" s="45" t="s">
        <v>361</v>
      </c>
      <c r="P266" t="s">
        <v>324</v>
      </c>
    </row>
    <row r="267" spans="1:16" x14ac:dyDescent="0.3">
      <c r="A267">
        <v>849</v>
      </c>
      <c r="B267" s="1" t="s">
        <v>258</v>
      </c>
      <c r="C267" s="21">
        <v>11371561.73</v>
      </c>
      <c r="D267" s="21">
        <v>0</v>
      </c>
      <c r="E267" s="21">
        <f t="shared" si="16"/>
        <v>11371561.73</v>
      </c>
      <c r="F267" s="28"/>
      <c r="G267" s="22">
        <f t="shared" si="17"/>
        <v>11371561.73</v>
      </c>
      <c r="H267" s="23">
        <v>278939.34000000003</v>
      </c>
      <c r="I267" s="22">
        <v>11140445.66</v>
      </c>
      <c r="J267" s="22">
        <v>0</v>
      </c>
      <c r="K267" s="22">
        <f t="shared" si="18"/>
        <v>11140445.66</v>
      </c>
      <c r="L267" s="27"/>
      <c r="M267" s="7">
        <f t="shared" si="19"/>
        <v>11140445.66</v>
      </c>
      <c r="N267" s="6">
        <v>299273.38999999996</v>
      </c>
      <c r="O267" s="47" t="s">
        <v>334</v>
      </c>
      <c r="P267" t="s">
        <v>316</v>
      </c>
    </row>
    <row r="268" spans="1:16" x14ac:dyDescent="0.3">
      <c r="A268">
        <v>850</v>
      </c>
      <c r="B268" s="1" t="s">
        <v>259</v>
      </c>
      <c r="C268" s="21">
        <v>9651107.3300000001</v>
      </c>
      <c r="D268" s="21">
        <v>55000</v>
      </c>
      <c r="E268" s="21">
        <f t="shared" si="16"/>
        <v>9596107.3300000001</v>
      </c>
      <c r="F268" s="28">
        <v>-118060</v>
      </c>
      <c r="G268" s="22">
        <f t="shared" si="17"/>
        <v>9478047.3300000001</v>
      </c>
      <c r="H268" s="23">
        <v>228321.86</v>
      </c>
      <c r="I268" s="22">
        <v>8523989.4499999993</v>
      </c>
      <c r="J268" s="22">
        <v>182000</v>
      </c>
      <c r="K268" s="22">
        <f t="shared" si="18"/>
        <v>8341989.4499999993</v>
      </c>
      <c r="L268" s="27">
        <v>-34263</v>
      </c>
      <c r="M268" s="7">
        <f t="shared" si="19"/>
        <v>8307726.4499999993</v>
      </c>
      <c r="N268" s="6">
        <v>217743.78999999998</v>
      </c>
      <c r="O268" s="47" t="s">
        <v>331</v>
      </c>
      <c r="P268" t="s">
        <v>305</v>
      </c>
    </row>
    <row r="269" spans="1:16" x14ac:dyDescent="0.3">
      <c r="A269">
        <v>851</v>
      </c>
      <c r="B269" s="1" t="s">
        <v>260</v>
      </c>
      <c r="C269" s="21">
        <v>86579517.780000001</v>
      </c>
      <c r="D269" s="21">
        <v>29000</v>
      </c>
      <c r="E269" s="21">
        <f t="shared" si="16"/>
        <v>86550517.780000001</v>
      </c>
      <c r="F269" s="28"/>
      <c r="G269" s="22">
        <f t="shared" si="17"/>
        <v>86550517.780000001</v>
      </c>
      <c r="H269" s="23">
        <v>2516551.2200000002</v>
      </c>
      <c r="I269" s="22">
        <v>77655556.909999996</v>
      </c>
      <c r="J269" s="22">
        <v>28000</v>
      </c>
      <c r="K269" s="22">
        <f t="shared" si="18"/>
        <v>77627556.909999996</v>
      </c>
      <c r="L269" s="27"/>
      <c r="M269" s="7">
        <f t="shared" si="19"/>
        <v>77627556.909999996</v>
      </c>
      <c r="N269" s="6">
        <v>2235557</v>
      </c>
      <c r="O269" s="47" t="s">
        <v>338</v>
      </c>
      <c r="P269" t="s">
        <v>296</v>
      </c>
    </row>
    <row r="270" spans="1:16" x14ac:dyDescent="0.3">
      <c r="A270">
        <v>853</v>
      </c>
      <c r="B270" s="1" t="s">
        <v>261</v>
      </c>
      <c r="C270" s="21">
        <v>745111033.75</v>
      </c>
      <c r="D270" s="21">
        <v>765000</v>
      </c>
      <c r="E270" s="21">
        <f t="shared" si="16"/>
        <v>744346033.75</v>
      </c>
      <c r="F270" s="28"/>
      <c r="G270" s="22">
        <f t="shared" si="17"/>
        <v>744346033.75</v>
      </c>
      <c r="H270" s="23">
        <v>15494909.98</v>
      </c>
      <c r="I270" s="22">
        <v>689174288.6700002</v>
      </c>
      <c r="J270" s="22">
        <v>548000</v>
      </c>
      <c r="K270" s="22">
        <f t="shared" si="18"/>
        <v>688626288.6700002</v>
      </c>
      <c r="L270" s="27"/>
      <c r="M270" s="7">
        <f t="shared" si="19"/>
        <v>688626288.6700002</v>
      </c>
      <c r="N270" s="6">
        <v>13783533.289999999</v>
      </c>
      <c r="O270" s="47" t="s">
        <v>363</v>
      </c>
      <c r="P270" t="s">
        <v>303</v>
      </c>
    </row>
    <row r="271" spans="1:16" x14ac:dyDescent="0.3">
      <c r="A271">
        <v>854</v>
      </c>
      <c r="B271" s="1" t="s">
        <v>262</v>
      </c>
      <c r="C271" s="21">
        <v>21158671.530000001</v>
      </c>
      <c r="D271" s="21">
        <v>0</v>
      </c>
      <c r="E271" s="21">
        <f t="shared" si="16"/>
        <v>21158671.530000001</v>
      </c>
      <c r="F271" s="28"/>
      <c r="G271" s="22">
        <f t="shared" si="17"/>
        <v>21158671.530000001</v>
      </c>
      <c r="H271" s="23">
        <v>403617.03</v>
      </c>
      <c r="I271" s="22">
        <v>19275300.16</v>
      </c>
      <c r="J271" s="22">
        <v>0</v>
      </c>
      <c r="K271" s="22">
        <f t="shared" si="18"/>
        <v>19275300.16</v>
      </c>
      <c r="L271" s="27"/>
      <c r="M271" s="7">
        <f t="shared" si="19"/>
        <v>19275300.16</v>
      </c>
      <c r="N271" s="6">
        <v>379747.44</v>
      </c>
      <c r="O271" s="47" t="s">
        <v>336</v>
      </c>
      <c r="P271" t="s">
        <v>308</v>
      </c>
    </row>
    <row r="272" spans="1:16" x14ac:dyDescent="0.3">
      <c r="A272">
        <v>857</v>
      </c>
      <c r="B272" s="1" t="s">
        <v>263</v>
      </c>
      <c r="C272" s="21">
        <v>14591327.869999999</v>
      </c>
      <c r="D272" s="21">
        <v>10000</v>
      </c>
      <c r="E272" s="21">
        <f t="shared" si="16"/>
        <v>14581327.869999999</v>
      </c>
      <c r="F272" s="28"/>
      <c r="G272" s="22">
        <f t="shared" si="17"/>
        <v>14581327.869999999</v>
      </c>
      <c r="H272" s="23">
        <v>346621.62</v>
      </c>
      <c r="I272" s="22">
        <v>14380508.159999998</v>
      </c>
      <c r="J272" s="22">
        <v>11000</v>
      </c>
      <c r="K272" s="22">
        <f t="shared" si="18"/>
        <v>14369508.159999998</v>
      </c>
      <c r="L272" s="27"/>
      <c r="M272" s="7">
        <f t="shared" si="19"/>
        <v>14369508.159999998</v>
      </c>
      <c r="N272" s="6">
        <v>289333.70999999996</v>
      </c>
      <c r="O272" s="47" t="s">
        <v>341</v>
      </c>
      <c r="P272" t="s">
        <v>310</v>
      </c>
    </row>
    <row r="273" spans="1:16" x14ac:dyDescent="0.3">
      <c r="A273">
        <v>858</v>
      </c>
      <c r="B273" s="1" t="s">
        <v>264</v>
      </c>
      <c r="C273" s="21">
        <v>133798518.54000001</v>
      </c>
      <c r="D273" s="21">
        <v>667000</v>
      </c>
      <c r="E273" s="21">
        <f t="shared" si="16"/>
        <v>133131518.54000001</v>
      </c>
      <c r="F273" s="28"/>
      <c r="G273" s="22">
        <f t="shared" si="17"/>
        <v>133131518.54000001</v>
      </c>
      <c r="H273" s="23">
        <v>2322354.54</v>
      </c>
      <c r="I273" s="22">
        <v>119140288.98999996</v>
      </c>
      <c r="J273" s="22">
        <v>640000</v>
      </c>
      <c r="K273" s="22">
        <f t="shared" si="18"/>
        <v>118500288.98999996</v>
      </c>
      <c r="L273" s="27"/>
      <c r="M273" s="7">
        <f t="shared" si="19"/>
        <v>118500288.98999996</v>
      </c>
      <c r="N273" s="6">
        <v>3099333</v>
      </c>
      <c r="O273" s="47" t="s">
        <v>332</v>
      </c>
      <c r="P273" t="s">
        <v>302</v>
      </c>
    </row>
    <row r="274" spans="1:16" x14ac:dyDescent="0.3">
      <c r="A274">
        <v>859</v>
      </c>
      <c r="B274" s="1" t="s">
        <v>265</v>
      </c>
      <c r="C274" s="21">
        <v>22106980.600000001</v>
      </c>
      <c r="D274" s="21">
        <v>99000</v>
      </c>
      <c r="E274" s="21">
        <f t="shared" si="16"/>
        <v>22007980.600000001</v>
      </c>
      <c r="F274" s="28">
        <v>409297.14951999998</v>
      </c>
      <c r="G274" s="22">
        <f t="shared" si="17"/>
        <v>22417277.74952</v>
      </c>
      <c r="H274" s="23">
        <v>465240.72</v>
      </c>
      <c r="I274" s="22">
        <v>21857964.809999991</v>
      </c>
      <c r="J274" s="22">
        <v>96000</v>
      </c>
      <c r="K274" s="22">
        <f t="shared" si="18"/>
        <v>21761964.809999991</v>
      </c>
      <c r="L274" s="27">
        <v>-36618.721999999994</v>
      </c>
      <c r="M274" s="7">
        <f t="shared" si="19"/>
        <v>21725346.087999992</v>
      </c>
      <c r="N274" s="6">
        <v>468824</v>
      </c>
      <c r="O274" s="47" t="s">
        <v>349</v>
      </c>
      <c r="P274" t="s">
        <v>309</v>
      </c>
    </row>
    <row r="275" spans="1:16" x14ac:dyDescent="0.3">
      <c r="A275">
        <v>886</v>
      </c>
      <c r="B275" s="1" t="s">
        <v>266</v>
      </c>
      <c r="C275" s="21">
        <v>48999251.479999997</v>
      </c>
      <c r="D275" s="21">
        <v>0</v>
      </c>
      <c r="E275" s="21">
        <f t="shared" si="16"/>
        <v>48999251.479999997</v>
      </c>
      <c r="F275" s="28"/>
      <c r="G275" s="22">
        <f t="shared" si="17"/>
        <v>48999251.479999997</v>
      </c>
      <c r="H275" s="23">
        <v>1471828.32</v>
      </c>
      <c r="I275" s="22">
        <v>44050259.879999995</v>
      </c>
      <c r="J275" s="22">
        <v>0</v>
      </c>
      <c r="K275" s="22">
        <f t="shared" si="18"/>
        <v>44050259.879999995</v>
      </c>
      <c r="L275" s="27"/>
      <c r="M275" s="7">
        <f t="shared" si="19"/>
        <v>44050259.879999995</v>
      </c>
      <c r="N275" s="6">
        <v>1146603.9099999999</v>
      </c>
      <c r="O275" s="47" t="s">
        <v>343</v>
      </c>
      <c r="P275" t="s">
        <v>311</v>
      </c>
    </row>
    <row r="276" spans="1:16" x14ac:dyDescent="0.3">
      <c r="A276">
        <v>887</v>
      </c>
      <c r="B276" s="1" t="s">
        <v>267</v>
      </c>
      <c r="C276" s="21">
        <v>21613276.789999999</v>
      </c>
      <c r="D276" s="21">
        <v>12000</v>
      </c>
      <c r="E276" s="21">
        <f t="shared" si="16"/>
        <v>21601276.789999999</v>
      </c>
      <c r="F276" s="28"/>
      <c r="G276" s="22">
        <f t="shared" si="17"/>
        <v>21601276.789999999</v>
      </c>
      <c r="H276" s="23">
        <v>365279.52</v>
      </c>
      <c r="I276" s="22">
        <v>20865708.859999992</v>
      </c>
      <c r="J276" s="22">
        <v>11000</v>
      </c>
      <c r="K276" s="22">
        <f t="shared" si="18"/>
        <v>20854708.859999992</v>
      </c>
      <c r="L276" s="27"/>
      <c r="M276" s="7">
        <f t="shared" si="19"/>
        <v>20854708.859999992</v>
      </c>
      <c r="N276" s="6">
        <v>355366.28</v>
      </c>
      <c r="O276" s="47" t="s">
        <v>340</v>
      </c>
      <c r="P276" t="s">
        <v>300</v>
      </c>
    </row>
    <row r="277" spans="1:16" x14ac:dyDescent="0.3">
      <c r="A277">
        <v>889</v>
      </c>
      <c r="B277" s="1" t="s">
        <v>268</v>
      </c>
      <c r="C277" s="21">
        <v>11843722.550000001</v>
      </c>
      <c r="D277" s="21">
        <v>174000</v>
      </c>
      <c r="E277" s="21">
        <f t="shared" si="16"/>
        <v>11669722.550000001</v>
      </c>
      <c r="F277" s="28">
        <v>175413.06408000001</v>
      </c>
      <c r="G277" s="22">
        <f t="shared" si="17"/>
        <v>11845135.614080001</v>
      </c>
      <c r="H277" s="23">
        <v>200335.1</v>
      </c>
      <c r="I277" s="22">
        <v>11005130.43</v>
      </c>
      <c r="J277" s="22">
        <v>0</v>
      </c>
      <c r="K277" s="22">
        <f t="shared" si="18"/>
        <v>11005130.43</v>
      </c>
      <c r="L277" s="27">
        <v>-15693.738000000001</v>
      </c>
      <c r="M277" s="7">
        <f t="shared" si="19"/>
        <v>10989436.692</v>
      </c>
      <c r="N277" s="6">
        <v>202179.65</v>
      </c>
      <c r="O277" s="47" t="s">
        <v>349</v>
      </c>
      <c r="P277" t="s">
        <v>309</v>
      </c>
    </row>
    <row r="278" spans="1:16" x14ac:dyDescent="0.3">
      <c r="A278">
        <v>890</v>
      </c>
      <c r="B278" s="1" t="s">
        <v>269</v>
      </c>
      <c r="C278" s="21">
        <v>7049129.0700000003</v>
      </c>
      <c r="D278" s="21">
        <v>0</v>
      </c>
      <c r="E278" s="21">
        <f t="shared" si="16"/>
        <v>7049129.0700000003</v>
      </c>
      <c r="F278" s="28"/>
      <c r="G278" s="22">
        <f t="shared" si="17"/>
        <v>7049129.0700000003</v>
      </c>
      <c r="H278" s="23">
        <v>203591.26</v>
      </c>
      <c r="I278" s="22">
        <v>6641046.5999999987</v>
      </c>
      <c r="J278" s="22">
        <v>0</v>
      </c>
      <c r="K278" s="22">
        <f t="shared" si="18"/>
        <v>6641046.5999999987</v>
      </c>
      <c r="L278" s="27"/>
      <c r="M278" s="7">
        <f t="shared" si="19"/>
        <v>6641046.5999999987</v>
      </c>
      <c r="N278" s="6">
        <v>184185</v>
      </c>
      <c r="O278" s="47" t="s">
        <v>336</v>
      </c>
      <c r="P278" t="s">
        <v>308</v>
      </c>
    </row>
    <row r="279" spans="1:16" x14ac:dyDescent="0.3">
      <c r="A279">
        <v>892</v>
      </c>
      <c r="B279" s="1" t="s">
        <v>270</v>
      </c>
      <c r="C279" s="21">
        <v>11025284.92</v>
      </c>
      <c r="D279" s="21">
        <v>0</v>
      </c>
      <c r="E279" s="21">
        <f t="shared" si="16"/>
        <v>11025284.92</v>
      </c>
      <c r="F279" s="28">
        <v>-207829</v>
      </c>
      <c r="G279" s="22">
        <f t="shared" si="17"/>
        <v>10817455.92</v>
      </c>
      <c r="H279" s="23">
        <v>345457.56</v>
      </c>
      <c r="I279" s="22">
        <v>9798950.6300000008</v>
      </c>
      <c r="J279" s="22">
        <v>0</v>
      </c>
      <c r="K279" s="22">
        <f t="shared" si="18"/>
        <v>9798950.6300000008</v>
      </c>
      <c r="L279" s="27">
        <v>208344</v>
      </c>
      <c r="M279" s="7">
        <f t="shared" si="19"/>
        <v>10007294.630000001</v>
      </c>
      <c r="N279" s="6">
        <v>336122.96</v>
      </c>
      <c r="O279" s="47" t="s">
        <v>331</v>
      </c>
      <c r="P279" t="s">
        <v>305</v>
      </c>
    </row>
    <row r="280" spans="1:16" x14ac:dyDescent="0.3">
      <c r="A280">
        <v>893</v>
      </c>
      <c r="B280" s="1" t="s">
        <v>271</v>
      </c>
      <c r="C280" s="21">
        <v>29908250.32</v>
      </c>
      <c r="D280" s="21">
        <v>0</v>
      </c>
      <c r="E280" s="21">
        <f t="shared" si="16"/>
        <v>29908250.32</v>
      </c>
      <c r="F280" s="28"/>
      <c r="G280" s="22">
        <f t="shared" si="17"/>
        <v>29908250.32</v>
      </c>
      <c r="H280" s="23">
        <v>641583.61</v>
      </c>
      <c r="I280" s="22">
        <v>28656021.390000001</v>
      </c>
      <c r="J280" s="22">
        <v>0</v>
      </c>
      <c r="K280" s="22">
        <f t="shared" si="18"/>
        <v>28656021.390000001</v>
      </c>
      <c r="L280" s="27"/>
      <c r="M280" s="7">
        <f t="shared" si="19"/>
        <v>28656021.390000001</v>
      </c>
      <c r="N280" s="6">
        <v>571657.16</v>
      </c>
      <c r="O280" s="47" t="s">
        <v>344</v>
      </c>
      <c r="P280" t="s">
        <v>273</v>
      </c>
    </row>
    <row r="281" spans="1:16" x14ac:dyDescent="0.3">
      <c r="A281">
        <v>895</v>
      </c>
      <c r="B281" s="1" t="s">
        <v>272</v>
      </c>
      <c r="C281" s="21">
        <v>63671639.259999998</v>
      </c>
      <c r="D281" s="21">
        <v>44000</v>
      </c>
      <c r="E281" s="21">
        <f t="shared" si="16"/>
        <v>63627639.259999998</v>
      </c>
      <c r="F281" s="28">
        <v>1151491.2677999998</v>
      </c>
      <c r="G281" s="22">
        <f t="shared" si="17"/>
        <v>64779130.527800001</v>
      </c>
      <c r="H281" s="23">
        <v>1278362.49</v>
      </c>
      <c r="I281" s="22">
        <v>59232445.930000007</v>
      </c>
      <c r="J281" s="22">
        <v>29000</v>
      </c>
      <c r="K281" s="22">
        <f t="shared" si="18"/>
        <v>59203445.930000007</v>
      </c>
      <c r="L281" s="27">
        <v>-866212.46159999992</v>
      </c>
      <c r="M281" s="7">
        <f t="shared" si="19"/>
        <v>58337233.468400009</v>
      </c>
      <c r="N281" s="6">
        <v>1140337.43</v>
      </c>
      <c r="O281" s="47" t="s">
        <v>363</v>
      </c>
      <c r="P281" t="s">
        <v>303</v>
      </c>
    </row>
    <row r="282" spans="1:16" x14ac:dyDescent="0.3">
      <c r="A282">
        <v>905</v>
      </c>
      <c r="B282" s="1" t="s">
        <v>273</v>
      </c>
      <c r="C282" s="21">
        <v>263748711.69999999</v>
      </c>
      <c r="D282" s="21">
        <v>1174000</v>
      </c>
      <c r="E282" s="21">
        <f t="shared" si="16"/>
        <v>262574711.69999999</v>
      </c>
      <c r="F282" s="28"/>
      <c r="G282" s="22">
        <f t="shared" si="17"/>
        <v>262574711.69999999</v>
      </c>
      <c r="H282" s="23">
        <v>6153719.3600000003</v>
      </c>
      <c r="I282" s="22">
        <v>251608849.6500001</v>
      </c>
      <c r="J282" s="22">
        <v>308000</v>
      </c>
      <c r="K282" s="22">
        <f t="shared" si="18"/>
        <v>251300849.6500001</v>
      </c>
      <c r="L282" s="27"/>
      <c r="M282" s="7">
        <f t="shared" si="19"/>
        <v>251300849.6500001</v>
      </c>
      <c r="N282" s="6">
        <v>6840855</v>
      </c>
      <c r="O282" s="47" t="s">
        <v>375</v>
      </c>
      <c r="P282" t="s">
        <v>273</v>
      </c>
    </row>
    <row r="283" spans="1:16" x14ac:dyDescent="0.3">
      <c r="A283">
        <v>908</v>
      </c>
      <c r="B283" s="1" t="s">
        <v>274</v>
      </c>
      <c r="C283" s="21">
        <v>89365268.659999996</v>
      </c>
      <c r="D283" s="21">
        <v>53000</v>
      </c>
      <c r="E283" s="21">
        <f t="shared" si="16"/>
        <v>89312268.659999996</v>
      </c>
      <c r="F283" s="28"/>
      <c r="G283" s="22">
        <f t="shared" si="17"/>
        <v>89312268.659999996</v>
      </c>
      <c r="H283" s="23">
        <v>1562211.71</v>
      </c>
      <c r="I283" s="22">
        <v>80852897.64000003</v>
      </c>
      <c r="J283" s="22">
        <v>0</v>
      </c>
      <c r="K283" s="22">
        <f t="shared" si="18"/>
        <v>80852897.64000003</v>
      </c>
      <c r="L283" s="27"/>
      <c r="M283" s="7">
        <f t="shared" si="19"/>
        <v>80852897.64000003</v>
      </c>
      <c r="N283" s="6">
        <v>1631400.25</v>
      </c>
      <c r="O283" s="47" t="s">
        <v>340</v>
      </c>
      <c r="P283" t="s">
        <v>300</v>
      </c>
    </row>
    <row r="284" spans="1:16" x14ac:dyDescent="0.3">
      <c r="A284">
        <v>915</v>
      </c>
      <c r="B284" s="1" t="s">
        <v>275</v>
      </c>
      <c r="C284" s="21">
        <v>97935039.879999995</v>
      </c>
      <c r="D284" s="21">
        <v>25000</v>
      </c>
      <c r="E284" s="21">
        <f t="shared" si="16"/>
        <v>97910039.879999995</v>
      </c>
      <c r="F284" s="28"/>
      <c r="G284" s="22">
        <f t="shared" si="17"/>
        <v>97910039.879999995</v>
      </c>
      <c r="H284" s="23">
        <v>2833399.53</v>
      </c>
      <c r="I284" s="22">
        <v>90202666.799999967</v>
      </c>
      <c r="J284" s="22">
        <v>55000</v>
      </c>
      <c r="K284" s="22">
        <f t="shared" si="18"/>
        <v>90147666.799999967</v>
      </c>
      <c r="L284" s="27"/>
      <c r="M284" s="7">
        <f t="shared" si="19"/>
        <v>90147666.799999967</v>
      </c>
      <c r="N284" s="6">
        <v>2780196.29</v>
      </c>
      <c r="O284" s="47" t="s">
        <v>341</v>
      </c>
      <c r="P284" t="s">
        <v>310</v>
      </c>
    </row>
    <row r="285" spans="1:16" x14ac:dyDescent="0.3">
      <c r="A285" s="29">
        <v>918</v>
      </c>
      <c r="B285" s="30" t="s">
        <v>276</v>
      </c>
      <c r="C285" s="22">
        <v>9672230.0999999996</v>
      </c>
      <c r="D285" s="21">
        <v>4000</v>
      </c>
      <c r="E285" s="21">
        <f t="shared" si="16"/>
        <v>9668230.0999999996</v>
      </c>
      <c r="F285" s="28">
        <v>234448.76379999999</v>
      </c>
      <c r="G285" s="22">
        <f t="shared" si="17"/>
        <v>9902678.8638000004</v>
      </c>
      <c r="H285" s="23">
        <v>186977.88</v>
      </c>
      <c r="I285" s="22">
        <v>9252658.540000001</v>
      </c>
      <c r="J285" s="22">
        <v>4000</v>
      </c>
      <c r="K285" s="22">
        <f t="shared" si="18"/>
        <v>9248658.540000001</v>
      </c>
      <c r="L285" s="27">
        <v>-144368.74359999999</v>
      </c>
      <c r="M285" s="7">
        <f t="shared" si="19"/>
        <v>9104289.7964000013</v>
      </c>
      <c r="N285" s="6">
        <v>161127.15000000002</v>
      </c>
      <c r="O285" s="47" t="s">
        <v>363</v>
      </c>
      <c r="P285" t="s">
        <v>303</v>
      </c>
    </row>
    <row r="286" spans="1:16" x14ac:dyDescent="0.3">
      <c r="A286">
        <v>921</v>
      </c>
      <c r="B286" s="1" t="s">
        <v>277</v>
      </c>
      <c r="C286" s="21">
        <v>11801785.24</v>
      </c>
      <c r="D286" s="21">
        <v>14000</v>
      </c>
      <c r="E286" s="21">
        <f t="shared" si="16"/>
        <v>11787785.24</v>
      </c>
      <c r="F286" s="28"/>
      <c r="G286" s="22">
        <f t="shared" si="17"/>
        <v>11787785.24</v>
      </c>
      <c r="H286" s="23">
        <v>335183.78999999998</v>
      </c>
      <c r="I286" s="22">
        <v>10818945.599999998</v>
      </c>
      <c r="J286" s="22">
        <v>8000</v>
      </c>
      <c r="K286" s="22">
        <f t="shared" si="18"/>
        <v>10810945.599999998</v>
      </c>
      <c r="L286" s="27"/>
      <c r="M286" s="7">
        <f t="shared" si="19"/>
        <v>10810945.599999998</v>
      </c>
      <c r="N286" s="6">
        <v>253217.44</v>
      </c>
      <c r="O286" s="47" t="s">
        <v>341</v>
      </c>
      <c r="P286" t="s">
        <v>310</v>
      </c>
    </row>
    <row r="287" spans="1:16" x14ac:dyDescent="0.3">
      <c r="A287">
        <v>922</v>
      </c>
      <c r="B287" s="1" t="s">
        <v>278</v>
      </c>
      <c r="C287" s="21">
        <v>15352912.68</v>
      </c>
      <c r="D287" s="21">
        <v>0</v>
      </c>
      <c r="E287" s="21">
        <f t="shared" si="16"/>
        <v>15352912.68</v>
      </c>
      <c r="F287" s="28"/>
      <c r="G287" s="22">
        <f t="shared" si="17"/>
        <v>15352912.68</v>
      </c>
      <c r="H287" s="23">
        <v>333374.68</v>
      </c>
      <c r="I287" s="22">
        <v>13698854.449999997</v>
      </c>
      <c r="J287" s="22">
        <v>0</v>
      </c>
      <c r="K287" s="22">
        <f t="shared" si="18"/>
        <v>13698854.449999997</v>
      </c>
      <c r="L287" s="27"/>
      <c r="M287" s="7">
        <f t="shared" si="19"/>
        <v>13698854.449999997</v>
      </c>
      <c r="N287" s="6">
        <v>327567.95</v>
      </c>
      <c r="O287" s="47" t="s">
        <v>340</v>
      </c>
      <c r="P287" t="s">
        <v>300</v>
      </c>
    </row>
    <row r="288" spans="1:16" x14ac:dyDescent="0.3">
      <c r="A288">
        <v>924</v>
      </c>
      <c r="B288" s="1" t="s">
        <v>279</v>
      </c>
      <c r="C288" s="21">
        <v>13218820.6</v>
      </c>
      <c r="D288" s="21">
        <v>0</v>
      </c>
      <c r="E288" s="21">
        <f t="shared" si="16"/>
        <v>13218820.6</v>
      </c>
      <c r="F288" s="28"/>
      <c r="G288" s="22">
        <f t="shared" si="17"/>
        <v>13218820.6</v>
      </c>
      <c r="H288" s="23">
        <v>370616.02</v>
      </c>
      <c r="I288" s="22">
        <v>13419057.41</v>
      </c>
      <c r="J288" s="22">
        <v>0</v>
      </c>
      <c r="K288" s="22">
        <f t="shared" si="18"/>
        <v>13419057.41</v>
      </c>
      <c r="L288" s="27"/>
      <c r="M288" s="7">
        <f t="shared" si="19"/>
        <v>13419057.41</v>
      </c>
      <c r="N288" s="6">
        <v>338870.25</v>
      </c>
      <c r="O288" s="47" t="s">
        <v>334</v>
      </c>
      <c r="P288" t="s">
        <v>316</v>
      </c>
    </row>
    <row r="289" spans="1:16" x14ac:dyDescent="0.3">
      <c r="A289">
        <v>925</v>
      </c>
      <c r="B289" s="1" t="s">
        <v>280</v>
      </c>
      <c r="C289" s="21">
        <v>14092759.74</v>
      </c>
      <c r="D289" s="21">
        <v>0</v>
      </c>
      <c r="E289" s="21">
        <f t="shared" si="16"/>
        <v>14092759.74</v>
      </c>
      <c r="F289" s="28"/>
      <c r="G289" s="22">
        <f t="shared" si="17"/>
        <v>14092759.74</v>
      </c>
      <c r="H289" s="23">
        <v>461170.55</v>
      </c>
      <c r="I289" s="22">
        <v>13211641.399999997</v>
      </c>
      <c r="J289" s="22">
        <v>0</v>
      </c>
      <c r="K289" s="22">
        <f t="shared" si="18"/>
        <v>13211641.399999997</v>
      </c>
      <c r="L289" s="27"/>
      <c r="M289" s="7">
        <f t="shared" si="19"/>
        <v>13211641.399999997</v>
      </c>
      <c r="N289" s="6">
        <v>486559.83</v>
      </c>
      <c r="O289" s="47" t="s">
        <v>341</v>
      </c>
      <c r="P289" t="s">
        <v>310</v>
      </c>
    </row>
    <row r="290" spans="1:16" x14ac:dyDescent="0.3">
      <c r="A290">
        <v>927</v>
      </c>
      <c r="B290" s="1" t="s">
        <v>281</v>
      </c>
      <c r="C290" s="21">
        <v>93068159.129999995</v>
      </c>
      <c r="D290" s="21">
        <v>22000</v>
      </c>
      <c r="E290" s="21">
        <f t="shared" si="16"/>
        <v>93046159.129999995</v>
      </c>
      <c r="F290" s="28"/>
      <c r="G290" s="22">
        <f t="shared" si="17"/>
        <v>93046159.129999995</v>
      </c>
      <c r="H290" s="23">
        <v>2132060.06</v>
      </c>
      <c r="I290" s="22">
        <v>90091436</v>
      </c>
      <c r="J290" s="22">
        <v>29000</v>
      </c>
      <c r="K290" s="22">
        <f t="shared" si="18"/>
        <v>90062436</v>
      </c>
      <c r="L290" s="27"/>
      <c r="M290" s="7">
        <f t="shared" si="19"/>
        <v>90062436</v>
      </c>
      <c r="N290" s="6">
        <v>2041235.61</v>
      </c>
      <c r="O290" s="47" t="s">
        <v>332</v>
      </c>
      <c r="P290" t="s">
        <v>302</v>
      </c>
    </row>
    <row r="291" spans="1:16" x14ac:dyDescent="0.3">
      <c r="A291">
        <v>931</v>
      </c>
      <c r="B291" s="1" t="s">
        <v>282</v>
      </c>
      <c r="C291" s="21">
        <v>34080460.759999998</v>
      </c>
      <c r="D291" s="21">
        <v>0</v>
      </c>
      <c r="E291" s="21">
        <f t="shared" si="16"/>
        <v>34080460.759999998</v>
      </c>
      <c r="F291" s="28">
        <v>-1004469</v>
      </c>
      <c r="G291" s="22">
        <f t="shared" si="17"/>
        <v>33075991.759999998</v>
      </c>
      <c r="H291" s="23">
        <v>523278.55</v>
      </c>
      <c r="I291" s="22">
        <v>25224205.469999995</v>
      </c>
      <c r="J291" s="22">
        <v>0</v>
      </c>
      <c r="K291" s="22">
        <f t="shared" si="18"/>
        <v>25224205.469999995</v>
      </c>
      <c r="L291" s="27">
        <v>638483</v>
      </c>
      <c r="M291" s="7">
        <f t="shared" si="19"/>
        <v>25862688.469999995</v>
      </c>
      <c r="N291" s="6">
        <v>604719.84</v>
      </c>
      <c r="O291" s="47" t="s">
        <v>331</v>
      </c>
      <c r="P291" t="s">
        <v>305</v>
      </c>
    </row>
    <row r="292" spans="1:16" x14ac:dyDescent="0.3">
      <c r="A292">
        <v>934</v>
      </c>
      <c r="B292" s="1" t="s">
        <v>283</v>
      </c>
      <c r="C292" s="21">
        <v>11635633.33</v>
      </c>
      <c r="D292" s="21">
        <v>35000</v>
      </c>
      <c r="E292" s="21">
        <f t="shared" si="16"/>
        <v>11600633.33</v>
      </c>
      <c r="F292" s="28"/>
      <c r="G292" s="22">
        <f t="shared" si="17"/>
        <v>11600633.33</v>
      </c>
      <c r="H292" s="23">
        <v>286975.18</v>
      </c>
      <c r="I292" s="22">
        <f>12203690.49-96997.86</f>
        <v>12106692.630000001</v>
      </c>
      <c r="J292" s="22">
        <v>0</v>
      </c>
      <c r="K292" s="22">
        <f t="shared" si="18"/>
        <v>12106692.630000001</v>
      </c>
      <c r="L292" s="27"/>
      <c r="M292" s="7">
        <f t="shared" si="19"/>
        <v>12106692.630000001</v>
      </c>
      <c r="N292" s="6">
        <v>283701.05</v>
      </c>
      <c r="O292" s="47" t="s">
        <v>372</v>
      </c>
      <c r="P292" t="s">
        <v>301</v>
      </c>
    </row>
    <row r="293" spans="1:16" x14ac:dyDescent="0.3">
      <c r="A293">
        <v>935</v>
      </c>
      <c r="B293" s="1" t="s">
        <v>284</v>
      </c>
      <c r="C293" s="21">
        <v>13892538.689999999</v>
      </c>
      <c r="D293" s="21">
        <v>7000</v>
      </c>
      <c r="E293" s="21">
        <f t="shared" si="16"/>
        <v>13885538.689999999</v>
      </c>
      <c r="F293" s="28"/>
      <c r="G293" s="22">
        <f t="shared" si="17"/>
        <v>13885538.689999999</v>
      </c>
      <c r="H293" s="23">
        <v>453626.67</v>
      </c>
      <c r="I293" s="22">
        <v>13044882.500000002</v>
      </c>
      <c r="J293" s="22">
        <v>7000</v>
      </c>
      <c r="K293" s="22">
        <f t="shared" si="18"/>
        <v>13037882.500000002</v>
      </c>
      <c r="L293" s="27"/>
      <c r="M293" s="7">
        <f t="shared" si="19"/>
        <v>13037882.500000002</v>
      </c>
      <c r="N293" s="6">
        <v>376122.78</v>
      </c>
      <c r="O293" s="47" t="s">
        <v>335</v>
      </c>
      <c r="P293" t="s">
        <v>317</v>
      </c>
    </row>
    <row r="294" spans="1:16" x14ac:dyDescent="0.3">
      <c r="A294">
        <v>936</v>
      </c>
      <c r="B294" s="1" t="s">
        <v>285</v>
      </c>
      <c r="C294" s="21">
        <v>32083523.550000001</v>
      </c>
      <c r="D294" s="21">
        <v>96000</v>
      </c>
      <c r="E294" s="21">
        <f t="shared" si="16"/>
        <v>31987523.550000001</v>
      </c>
      <c r="F294" s="28"/>
      <c r="G294" s="22">
        <f t="shared" si="17"/>
        <v>31987523.550000001</v>
      </c>
      <c r="H294" s="23">
        <v>547900.12</v>
      </c>
      <c r="I294" s="22">
        <v>31261234.469999999</v>
      </c>
      <c r="J294" s="22">
        <v>52000</v>
      </c>
      <c r="K294" s="22">
        <f t="shared" si="18"/>
        <v>31209234.469999999</v>
      </c>
      <c r="L294" s="27"/>
      <c r="M294" s="7">
        <f t="shared" si="19"/>
        <v>31209234.469999999</v>
      </c>
      <c r="N294" s="6">
        <v>529446.41</v>
      </c>
      <c r="O294" s="47" t="s">
        <v>340</v>
      </c>
      <c r="P294" t="s">
        <v>300</v>
      </c>
    </row>
    <row r="295" spans="1:16" x14ac:dyDescent="0.3">
      <c r="A295">
        <v>946</v>
      </c>
      <c r="B295" s="1" t="s">
        <v>286</v>
      </c>
      <c r="C295" s="21">
        <v>27045609.030000001</v>
      </c>
      <c r="D295" s="21">
        <v>64000</v>
      </c>
      <c r="E295" s="21">
        <f t="shared" si="16"/>
        <v>26981609.030000001</v>
      </c>
      <c r="F295" s="28"/>
      <c r="G295" s="22">
        <f t="shared" si="17"/>
        <v>26981609.030000001</v>
      </c>
      <c r="H295" s="23">
        <v>502260.72</v>
      </c>
      <c r="I295" s="22">
        <v>24492444.75</v>
      </c>
      <c r="J295" s="22">
        <v>7000</v>
      </c>
      <c r="K295" s="22">
        <f t="shared" si="18"/>
        <v>24485444.75</v>
      </c>
      <c r="L295" s="27"/>
      <c r="M295" s="7">
        <f t="shared" si="19"/>
        <v>24485444.75</v>
      </c>
      <c r="N295" s="6">
        <v>494839.32</v>
      </c>
      <c r="O295" s="47" t="s">
        <v>344</v>
      </c>
      <c r="P295" t="s">
        <v>273</v>
      </c>
    </row>
    <row r="296" spans="1:16" x14ac:dyDescent="0.3">
      <c r="A296">
        <v>976</v>
      </c>
      <c r="B296" s="1" t="s">
        <v>287</v>
      </c>
      <c r="C296" s="7">
        <v>25006450.629999999</v>
      </c>
      <c r="D296" s="7">
        <v>0</v>
      </c>
      <c r="E296" s="7">
        <f t="shared" si="16"/>
        <v>25006450.629999999</v>
      </c>
      <c r="F296" s="27"/>
      <c r="G296" s="6">
        <f t="shared" si="17"/>
        <v>25006450.629999999</v>
      </c>
      <c r="H296" s="5">
        <v>490104.58</v>
      </c>
      <c r="I296" s="6">
        <v>21699877.319999997</v>
      </c>
      <c r="J296" s="22">
        <v>0</v>
      </c>
      <c r="K296" s="22">
        <f t="shared" si="18"/>
        <v>21699877.319999997</v>
      </c>
      <c r="L296" s="27"/>
      <c r="M296" s="7">
        <f t="shared" si="19"/>
        <v>21699877.319999997</v>
      </c>
      <c r="N296" s="6">
        <v>445924.78</v>
      </c>
      <c r="O296" s="47" t="s">
        <v>338</v>
      </c>
      <c r="P296" t="s">
        <v>296</v>
      </c>
    </row>
    <row r="297" spans="1:16" x14ac:dyDescent="0.3">
      <c r="A297">
        <v>977</v>
      </c>
      <c r="B297" s="1" t="s">
        <v>288</v>
      </c>
      <c r="C297" s="7">
        <v>58286435.359999999</v>
      </c>
      <c r="D297" s="7">
        <v>20000</v>
      </c>
      <c r="E297" s="7">
        <f t="shared" si="16"/>
        <v>58266435.359999999</v>
      </c>
      <c r="F297" s="27">
        <v>1052478.38448</v>
      </c>
      <c r="G297" s="6">
        <f t="shared" si="17"/>
        <v>59318913.744479999</v>
      </c>
      <c r="H297" s="5">
        <v>3238421.37</v>
      </c>
      <c r="I297" s="6">
        <v>55948012.919999994</v>
      </c>
      <c r="J297" s="22">
        <v>0</v>
      </c>
      <c r="K297" s="22">
        <f t="shared" si="18"/>
        <v>55948012.919999994</v>
      </c>
      <c r="L297" s="27">
        <v>-94162.428000000014</v>
      </c>
      <c r="M297" s="7">
        <f t="shared" si="19"/>
        <v>55853850.491999991</v>
      </c>
      <c r="N297" s="6">
        <v>2625135.9700000002</v>
      </c>
      <c r="O297" s="47" t="s">
        <v>349</v>
      </c>
      <c r="P297" t="s">
        <v>309</v>
      </c>
    </row>
    <row r="298" spans="1:16" x14ac:dyDescent="0.3">
      <c r="A298">
        <v>980</v>
      </c>
      <c r="B298" s="1" t="s">
        <v>289</v>
      </c>
      <c r="C298" s="7">
        <v>108616193.27</v>
      </c>
      <c r="D298" s="7">
        <v>466000</v>
      </c>
      <c r="E298" s="7">
        <f t="shared" si="16"/>
        <v>108150193.27</v>
      </c>
      <c r="F298" s="27"/>
      <c r="G298" s="6">
        <f t="shared" si="17"/>
        <v>108150193.27</v>
      </c>
      <c r="H298" s="5">
        <v>2614964.35</v>
      </c>
      <c r="I298" s="6">
        <v>100436065.53999998</v>
      </c>
      <c r="J298" s="22">
        <v>619000</v>
      </c>
      <c r="K298" s="22">
        <f t="shared" si="18"/>
        <v>99817065.539999977</v>
      </c>
      <c r="L298" s="27"/>
      <c r="M298" s="7">
        <f t="shared" si="19"/>
        <v>99817065.539999977</v>
      </c>
      <c r="N298" s="6">
        <v>2545803.9500000002</v>
      </c>
      <c r="O298" s="47" t="s">
        <v>340</v>
      </c>
      <c r="P298" t="s">
        <v>300</v>
      </c>
    </row>
    <row r="299" spans="1:16" x14ac:dyDescent="0.3">
      <c r="A299">
        <v>981</v>
      </c>
      <c r="B299" s="1" t="s">
        <v>290</v>
      </c>
      <c r="C299" s="7">
        <v>8254809.46</v>
      </c>
      <c r="D299" s="7">
        <v>0</v>
      </c>
      <c r="E299" s="7">
        <f t="shared" si="16"/>
        <v>8254809.46</v>
      </c>
      <c r="F299" s="27"/>
      <c r="G299" s="6">
        <f t="shared" si="17"/>
        <v>8254809.46</v>
      </c>
      <c r="H299" s="5">
        <v>100368.02</v>
      </c>
      <c r="I299" s="6">
        <v>7817930.1799999997</v>
      </c>
      <c r="J299" s="22">
        <v>0</v>
      </c>
      <c r="K299" s="22">
        <f t="shared" si="18"/>
        <v>7817930.1799999997</v>
      </c>
      <c r="L299" s="27"/>
      <c r="M299" s="7">
        <f t="shared" si="19"/>
        <v>7817930.1799999997</v>
      </c>
      <c r="N299" s="6">
        <v>130738.73000000001</v>
      </c>
      <c r="O299" s="48" t="s">
        <v>333</v>
      </c>
      <c r="P299" t="s">
        <v>304</v>
      </c>
    </row>
    <row r="300" spans="1:16" x14ac:dyDescent="0.3">
      <c r="A300">
        <v>989</v>
      </c>
      <c r="B300" s="1" t="s">
        <v>291</v>
      </c>
      <c r="C300" s="7">
        <v>27440288.440000001</v>
      </c>
      <c r="D300" s="7">
        <v>20000</v>
      </c>
      <c r="E300" s="7">
        <f t="shared" si="16"/>
        <v>27420288.440000001</v>
      </c>
      <c r="F300" s="27"/>
      <c r="G300" s="6">
        <f t="shared" si="17"/>
        <v>27420288.440000001</v>
      </c>
      <c r="H300" s="5">
        <v>597685.15</v>
      </c>
      <c r="I300" s="6">
        <v>27348237.899999999</v>
      </c>
      <c r="J300" s="22">
        <v>26000</v>
      </c>
      <c r="K300" s="22">
        <f t="shared" si="18"/>
        <v>27322237.899999999</v>
      </c>
      <c r="L300" s="27"/>
      <c r="M300" s="7">
        <f t="shared" si="19"/>
        <v>27322237.899999999</v>
      </c>
      <c r="N300" s="6">
        <v>558733.03</v>
      </c>
      <c r="O300" s="38" t="s">
        <v>327</v>
      </c>
      <c r="P300" t="s">
        <v>301</v>
      </c>
    </row>
    <row r="301" spans="1:16" x14ac:dyDescent="0.3">
      <c r="A301" s="4">
        <v>992</v>
      </c>
      <c r="B301" s="12" t="s">
        <v>292</v>
      </c>
      <c r="C301" s="8">
        <v>82339909.769999996</v>
      </c>
      <c r="D301" s="7">
        <v>259000</v>
      </c>
      <c r="E301" s="7">
        <f t="shared" si="16"/>
        <v>82080909.769999996</v>
      </c>
      <c r="F301" s="27"/>
      <c r="G301" s="6">
        <f t="shared" si="17"/>
        <v>82080909.769999996</v>
      </c>
      <c r="H301" s="5">
        <v>1741473.96</v>
      </c>
      <c r="I301" s="6">
        <v>74594651.570000008</v>
      </c>
      <c r="J301" s="22">
        <v>364000</v>
      </c>
      <c r="K301" s="22">
        <f t="shared" si="18"/>
        <v>74230651.570000008</v>
      </c>
      <c r="L301" s="27"/>
      <c r="M301" s="7">
        <f t="shared" si="19"/>
        <v>74230651.570000008</v>
      </c>
      <c r="N301" s="8">
        <v>1694255.04</v>
      </c>
      <c r="O301" s="38" t="s">
        <v>331</v>
      </c>
      <c r="P301" t="s">
        <v>305</v>
      </c>
    </row>
    <row r="302" spans="1:16" ht="14.5" thickBot="1" x14ac:dyDescent="0.35">
      <c r="B302" s="33" t="s">
        <v>325</v>
      </c>
      <c r="C302" s="11">
        <f t="shared" ref="C302:N302" si="20">SUM(C9:C301)</f>
        <v>21225913960.400013</v>
      </c>
      <c r="D302" s="10">
        <f t="shared" si="20"/>
        <v>35533000</v>
      </c>
      <c r="E302" s="31">
        <f t="shared" si="20"/>
        <v>21190380960.400013</v>
      </c>
      <c r="F302" s="32">
        <f t="shared" si="20"/>
        <v>211869392.37586197</v>
      </c>
      <c r="G302" s="10">
        <f t="shared" si="20"/>
        <v>21402250352.775875</v>
      </c>
      <c r="H302" s="10">
        <f t="shared" si="20"/>
        <v>481593689.36999977</v>
      </c>
      <c r="I302" s="10">
        <f t="shared" si="20"/>
        <v>19941911208.110016</v>
      </c>
      <c r="J302" s="44">
        <f t="shared" si="20"/>
        <v>27856000</v>
      </c>
      <c r="K302" s="44">
        <f t="shared" si="20"/>
        <v>19914055208.110016</v>
      </c>
      <c r="L302" s="32">
        <f t="shared" si="20"/>
        <v>7853427.0318187196</v>
      </c>
      <c r="M302" s="10">
        <f t="shared" si="20"/>
        <v>19921908635.141838</v>
      </c>
      <c r="N302" s="9">
        <f t="shared" si="20"/>
        <v>456979297.04999983</v>
      </c>
    </row>
    <row r="303" spans="1:16" ht="14.5" thickTop="1" x14ac:dyDescent="0.3">
      <c r="F303" s="33"/>
    </row>
    <row r="304" spans="1:16" x14ac:dyDescent="0.3">
      <c r="C304" s="2"/>
    </row>
    <row r="305" spans="7:13" x14ac:dyDescent="0.3">
      <c r="G305" s="2"/>
      <c r="I305" s="5"/>
      <c r="J305" s="5"/>
      <c r="K305" s="5"/>
    </row>
    <row r="306" spans="7:13" x14ac:dyDescent="0.3">
      <c r="I306" s="5"/>
      <c r="J306" s="5"/>
      <c r="K306" s="5"/>
      <c r="M306" s="2"/>
    </row>
    <row r="1048287" spans="15:15" x14ac:dyDescent="0.3">
      <c r="O1048287" s="38"/>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C Y E A A B Q S w M E F A A C A A g A C W A 9 V w T R B B q o A A A A + A A A A B I A H A B D b 2 5 m a W c v U G F j a 2 F n Z S 5 4 b W w g o h g A K K A U A A A A A A A A A A A A A A A A A A A A A A A A A A A A h Y / N C o J A G E V f R W b v / F V S 8 j k u g i B I C I J o K + O o Q z q G M 6 b v 1 q J H 6 h U S y m r X 8 l 7 O h X M f t z v E Q 1 1 5 V 9 V a 3 Z g I M U y R p 4 x s M m 2 K C H U u 9 5 c o F r B P 5 T k t l D f C x o a D 1 R E q n b u E h P R 9 j / s Z b t q C c E o Z O S W 7 g y x V n f r a W J c a q d B n l f 1 f I Q H H l 4 z g O G B 4 w V Y c z w M G Z K o h 0 e a L 8 N E Y U y A / J a y 7 y n W t E r n 2 N 1 s g U w T y f i G e U E s D B B Q A A g A I A A l g P V 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J Y D 1 X b r O K O B w B A A B v B Q A A E w A c A E Z v c m 1 1 b G F z L 1 N l Y 3 R p b 2 4 x L m 0 g o h g A K K A U A A A A A A A A A A A A A A A A A A A A A A A A A A A A 7 V J B T s M w E L x H y h 8 s 9 5 J I V p Q 0 Q A U o p w R O g I R a T o R D m i z U w r E j e 1 0 R V f 0 N P + F j u I 0 q K i R u u R V f b M 9 4 1 7 O j M V A j V 5 L M h z 2 5 9 j 3 f M 6 t K Q 0 M 6 E B X J i A D 0 P e L W 3 d f n q g G H 5 G Y d F a q 2 L U g M b r m A K F c S 3 c U E N L 8 q n w x o U 8 Z p M j t L Z p d l A e Y d V V f u 2 k W 1 W d O Q P R c g e M s R d E Y Z Z S R X w r b S Z C k j N 7 J W D Z d v 2 c V 5 H C e M P F q F M M d e Q P Z z j B 6 U h J e Q D b o m 9 N 5 a B E R L s O + 7 j l O n c V E t 3 b u F r q R 5 V b o d f l j 0 H Z h g m I N t N n R A E 6 c A H U O k b Z e g t 4 w c m O m B Q f j A I z z 9 V b E N f Y / L v 9 Q c e 2 r c C C N 6 u m t 3 8 p 5 O 6 D 6 p w T S k / 3 E d 2 9 p 9 Y E e 2 9 n R T + w 1 Q S w E C L Q A U A A I A C A A J Y D 1 X B N E E G q g A A A D 4 A A A A E g A A A A A A A A A A A A A A A A A A A A A A Q 2 9 u Z m l n L 1 B h Y 2 t h Z 2 U u e G 1 s U E s B A i 0 A F A A C A A g A C W A 9 V w / K 6 a u k A A A A 6 Q A A A B M A A A A A A A A A A A A A A A A A 9 A A A A F t D b 2 5 0 Z W 5 0 X 1 R 5 c G V z X S 5 4 b W x Q S w E C L Q A U A A I A C A A J Y D 1 X b r O K O B w B A A B v B Q A A E w A A A A A A A A A A A A A A A A D l A Q A A R m 9 y b X V s Y X M v U 2 V j d G l v b j E u b V B L B Q Y A A A A A A w A D A M I A A A B O 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T I A A A A A A A A L E g 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w Z W x h 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b W V V c G R h d G V k Q W Z 0 Z X J G a W x s I i B W Y W x 1 Z T 0 i b D A i I C 8 + P E V u d H J 5 I F R 5 c G U 9 I l J l c 3 V s d F R 5 c G U i I F Z h b H V l P S J z V G F i b G U i I C 8 + P E V u d H J 5 I F R 5 c G U 9 I k J 1 Z m Z l c k 5 l e H R S Z W Z y Z X N o I i B W Y W x 1 Z T 0 i b D E i I C 8 + P E V u d H J 5 I F R 5 c G U 9 I k Z p b G x l Z E N v b X B s Z X R l U m V z d W x 0 V G 9 X b 3 J r c 2 h l Z X Q i I F Z h b H V l P S J s M S I g L z 4 8 R W 5 0 c n k g V H l w Z T 0 i U m V j b 3 Z l c n l U Y X J n Z X R T a G V l d C I g V m F s d W U 9 I n N U Y X V s M y I g L z 4 8 R W 5 0 c n k g V H l w Z T 0 i U m V j b 3 Z l c n l U Y X J n Z X R D b 2 x 1 b W 4 i I F Z h b H V l P S J s M S I g L z 4 8 R W 5 0 c n k g V H l w Z T 0 i U m V j b 3 Z l c n l U Y X J n Z X R S b 3 c i I F Z h b H V l P S J s M S I g L z 4 8 R W 5 0 c n k g V H l w Z T 0 i Q W R k Z W R U b 0 R h d G F N b 2 R l b C I g V m F s d W U 9 I m w w I i A v P j x F b n R y e S B U e X B l P S J G a W x s Q 2 9 1 b n Q i I F Z h b H V l P S J s M j k 0 I i A v P j x F b n R y e S B U e X B l P S J G a W x s R X J y b 3 J D b 2 R l I i B W Y W x 1 Z T 0 i c 1 V u a 2 5 v d 2 4 i I C 8 + P E V u d H J 5 I F R 5 c G U 9 I k Z p b G x F c n J v c k N v d W 5 0 I i B W Y W x 1 Z T 0 i b D A i I C 8 + P E V u d H J 5 I F R 5 c G U 9 I k Z p b G x M Y X N 0 V X B k Y X R l Z C I g V m F s d W U 9 I m Q y M D I z L T A 5 L T I 5 V D A 1 O j E 0 O j U 4 L j M 1 M D Q 1 N z F a I i A v P j x F b n R y e S B U e X B l P S J G a W x s Q 2 9 s d W 1 u V H l w Z X M i I F Z h b H V l P S J z Q l F Z R i I g L z 4 8 R W 5 0 c n k g V H l w Z T 0 i R m l s b E N v b H V t b k 5 h b W V z I i B W Y W x 1 Z T 0 i c 1 s m c X V v d D t D b 2 x 1 b W 4 x J n F 1 b 3 Q 7 L C Z x d W 9 0 O 0 N v b H V t b j I m c X V v d D s s J n F 1 b 3 Q 7 Q 2 9 s d W 1 u M y Z x d W 9 0 O 1 0 i I C 8 + P E V u d H J 5 I F R 5 c G U 9 I k Z p b G x T d G F 0 d X M i I F Z h b H V l P S J z Q 2 9 t c G x l d G U i I C 8 + P E V u d H J 5 I F R 5 c G U 9 I l J l b G F 0 a W 9 u c 2 h p c E l u Z m 9 D b 2 5 0 Y W l u Z X I i I F Z h b H V l P S J z e y Z x d W 9 0 O 2 N v b H V t b k N v d W 5 0 J n F 1 b 3 Q 7 O j M s J n F 1 b 3 Q 7 a 2 V 5 Q 2 9 s d W 1 u T m F t Z X M m c X V v d D s 6 W 1 0 s J n F 1 b 3 Q 7 c X V l c n l S Z W x h d G l v b n N o a X B z J n F 1 b 3 Q 7 O l t d L C Z x d W 9 0 O 2 N v b H V t b k l k Z W 5 0 a X R p Z X M m c X V v d D s 6 W y Z x d W 9 0 O 1 N l Y 3 R p b 2 4 x L 3 B l b G E v T X V 1 d G V 0 d H U g d H l 5 c H B p L n t D b 2 x 1 b W 4 x L D B 9 J n F 1 b 3 Q 7 L C Z x d W 9 0 O 1 N l Y 3 R p b 2 4 x L 3 B l b G E v T X V 1 d G V 0 d H U g d H l 5 c H B p L n t D b 2 x 1 b W 4 y L D F 9 J n F 1 b 3 Q 7 L C Z x d W 9 0 O 1 N l Y 3 R p b 2 4 x L 3 B l b G E v T X V 1 d G V 0 d H U g d H l 5 c H B p L n t D b 2 x 1 b W 4 z L D J 9 J n F 1 b 3 Q 7 X S w m c X V v d D t D b 2 x 1 b W 5 D b 3 V u d C Z x d W 9 0 O z o z L C Z x d W 9 0 O 0 t l e U N v b H V t b k 5 h b W V z J n F 1 b 3 Q 7 O l t d L C Z x d W 9 0 O 0 N v b H V t b k l k Z W 5 0 a X R p Z X M m c X V v d D s 6 W y Z x d W 9 0 O 1 N l Y 3 R p b 2 4 x L 3 B l b G E v T X V 1 d G V 0 d H U g d H l 5 c H B p L n t D b 2 x 1 b W 4 x L D B 9 J n F 1 b 3 Q 7 L C Z x d W 9 0 O 1 N l Y 3 R p b 2 4 x L 3 B l b G E v T X V 1 d G V 0 d H U g d H l 5 c H B p L n t D b 2 x 1 b W 4 y L D F 9 J n F 1 b 3 Q 7 L C Z x d W 9 0 O 1 N l Y 3 R p b 2 4 x L 3 B l b G E v T X V 1 d G V 0 d H U g d H l 5 c H B p L n t D b 2 x 1 b W 4 z L D J 9 J n F 1 b 3 Q 7 X S w m c X V v d D t S Z W x h d G l v b n N o a X B J b m Z v J n F 1 b 3 Q 7 O l t d f S I g L z 4 8 L 1 N 0 Y W J s Z U V u d H J p Z X M + P C 9 J d G V t P j x J d G V t P j x J d G V t T G 9 j Y X R p b 2 4 + P E l 0 Z W 1 U e X B l P k Z v c m 1 1 b G E 8 L 0 l 0 Z W 1 U e X B l P j x J d G V t U G F 0 a D 5 T Z W N 0 a W 9 u M S 9 w Z W x h L 0 w l Q z M l Q T R o Z G U 8 L 0 l 0 Z W 1 Q Y X R o P j w v S X R l b U x v Y 2 F 0 a W 9 u P j x T d G F i b G V F b n R y a W V z I C 8 + P C 9 J d G V t P j x J d G V t P j x J d G V t T G 9 j Y X R p b 2 4 + P E l 0 Z W 1 U e X B l P k Z v c m 1 1 b G E 8 L 0 l 0 Z W 1 U e X B l P j x J d G V t U G F 0 a D 5 T Z W N 0 a W 9 u M S 9 w Z W x h L 0 1 1 d X R l d H R 1 J T I w d H l 5 c H B p P C 9 J d G V t U G F 0 a D 4 8 L 0 l 0 Z W 1 M b 2 N h d G l v b j 4 8 U 3 R h Y m x l R W 5 0 c m l l c y A v P j w v S X R l b T 4 8 S X R l b T 4 8 S X R l b U x v Y 2 F 0 a W 9 u P j x J d G V t V H l w Z T 5 G b 3 J t d W x h P C 9 J d G V t V H l w Z T 4 8 S X R l b V B h d G g + U 2 V j d G l v b j E v c 2 9 0 Z 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1 R h Y m x l I i A v P j x F b n R y e S B U e X B l P S J C d W Z m Z X J O Z X h 0 U m V m c m V z a C I g V m F s d W U 9 I m w x I i A v P j x F b n R y e S B U e X B l P S J G a W x s Z W R D b 2 1 w b G V 0 Z V J l c 3 V s d F R v V 2 9 y a 3 N o Z W V 0 I i B W Y W x 1 Z T 0 i b D E i I C 8 + P E V u d H J 5 I F R 5 c G U 9 I l J l Y 2 9 2 Z X J 5 V G F y Z 2 V 0 U 2 h l Z X Q i I F Z h b H V l P S J z V G F 1 b D Q i I C 8 + P E V u d H J 5 I F R 5 c G U 9 I l J l Y 2 9 2 Z X J 5 V G F y Z 2 V 0 Q 2 9 s d W 1 u I i B W Y W x 1 Z T 0 i b D E i I C 8 + P E V u d H J 5 I F R 5 c G U 9 I l J l Y 2 9 2 Z X J 5 V G F y Z 2 V 0 U m 9 3 I i B W Y W x 1 Z T 0 i b D E i I C 8 + P E V u d H J 5 I F R 5 c G U 9 I k F k Z G V k V G 9 E Y X R h T W 9 k Z W w i I F Z h b H V l P S J s M C I g L z 4 8 R W 5 0 c n k g V H l w Z T 0 i R m l s b E N v d W 5 0 I i B W Y W x 1 Z T 0 i b D I 5 N C I g L z 4 8 R W 5 0 c n k g V H l w Z T 0 i R m l s b E V y c m 9 y Q 2 9 k Z S I g V m F s d W U 9 I n N V b m t u b 3 d u I i A v P j x F b n R y e S B U e X B l P S J G a W x s R X J y b 3 J D b 3 V u d C I g V m F s d W U 9 I m w w I i A v P j x F b n R y e S B U e X B l P S J G a W x s T G F z d F V w Z G F 0 Z W Q i I F Z h b H V l P S J k M j A y M y 0 w O S 0 y O V Q w N T o x N T o 1 N i 4 z N z M 2 N z I 0 W i I g L z 4 8 R W 5 0 c n k g V H l w Z T 0 i R m l s b E N v b H V t b l R 5 c G V z I i B W Y W x 1 Z T 0 i c 0 J R W U Y i I C 8 + P E V u d H J 5 I F R 5 c G U 9 I k Z p b G x D b 2 x 1 b W 5 O Y W 1 l c y I g V m F s d W U 9 I n N b J n F 1 b 3 Q 7 Q 2 9 s d W 1 u M S Z x d W 9 0 O y w m c X V v d D t D b 2 x 1 b W 4 y J n F 1 b 3 Q 7 L C Z x d W 9 0 O 0 N v b H V t b j M m c X V v d D t d I i A v P j x F b n R y e S B U e X B l P S J G a W x s U 3 R h d H V z I i B W Y W x 1 Z T 0 i c 0 N v b X B s Z X R l I i A v P j x F b n R y e S B U e X B l P S J S Z W x h d G l v b n N o a X B J b m Z v Q 2 9 u d G F p b m V y I i B W Y W x 1 Z T 0 i c 3 s m c X V v d D t j b 2 x 1 b W 5 D b 3 V u d C Z x d W 9 0 O z o z L C Z x d W 9 0 O 2 t l e U N v b H V t b k 5 h b W V z J n F 1 b 3 Q 7 O l t d L C Z x d W 9 0 O 3 F 1 Z X J 5 U m V s Y X R p b 2 5 z a G l w c y Z x d W 9 0 O z p b X S w m c X V v d D t j b 2 x 1 b W 5 J Z G V u d G l 0 a W V z J n F 1 b 3 Q 7 O l s m c X V v d D t T Z W N 0 a W 9 u M S 9 z b 3 R l L 0 1 1 d X R l d H R 1 I H R 5 e X B w a S 5 7 Q 2 9 s d W 1 u M S w w f S Z x d W 9 0 O y w m c X V v d D t T Z W N 0 a W 9 u M S 9 z b 3 R l L 0 1 1 d X R l d H R 1 I H R 5 e X B w a S 5 7 Q 2 9 s d W 1 u M i w x f S Z x d W 9 0 O y w m c X V v d D t T Z W N 0 a W 9 u M S 9 z b 3 R l L 0 1 1 d X R l d H R 1 I H R 5 e X B w a S 5 7 Q 2 9 s d W 1 u M y w y f S Z x d W 9 0 O 1 0 s J n F 1 b 3 Q 7 Q 2 9 s d W 1 u Q 2 9 1 b n Q m c X V v d D s 6 M y w m c X V v d D t L Z X l D b 2 x 1 b W 5 O Y W 1 l c y Z x d W 9 0 O z p b X S w m c X V v d D t D b 2 x 1 b W 5 J Z G V u d G l 0 a W V z J n F 1 b 3 Q 7 O l s m c X V v d D t T Z W N 0 a W 9 u M S 9 z b 3 R l L 0 1 1 d X R l d H R 1 I H R 5 e X B w a S 5 7 Q 2 9 s d W 1 u M S w w f S Z x d W 9 0 O y w m c X V v d D t T Z W N 0 a W 9 u M S 9 z b 3 R l L 0 1 1 d X R l d H R 1 I H R 5 e X B w a S 5 7 Q 2 9 s d W 1 u M i w x f S Z x d W 9 0 O y w m c X V v d D t T Z W N 0 a W 9 u M S 9 z b 3 R l L 0 1 1 d X R l d H R 1 I H R 5 e X B w a S 5 7 Q 2 9 s d W 1 u M y w y f S Z x d W 9 0 O 1 0 s J n F 1 b 3 Q 7 U m V s Y X R p b 2 5 z a G l w S W 5 m b y Z x d W 9 0 O z p b X X 0 i I C 8 + P C 9 T d G F i b G V F b n R y a W V z P j w v S X R l b T 4 8 S X R l b T 4 8 S X R l b U x v Y 2 F 0 a W 9 u P j x J d G V t V H l w Z T 5 G b 3 J t d W x h P C 9 J d G V t V H l w Z T 4 8 S X R l b V B h d G g + U 2 V j d G l v b j E v c 2 9 0 Z S 9 M J U M z J U E 0 a G R l P C 9 J d G V t U G F 0 a D 4 8 L 0 l 0 Z W 1 M b 2 N h d G l v b j 4 8 U 3 R h Y m x l R W 5 0 c m l l c y A v P j w v S X R l b T 4 8 S X R l b T 4 8 S X R l b U x v Y 2 F 0 a W 9 u P j x J d G V t V H l w Z T 5 G b 3 J t d W x h P C 9 J d G V t V H l w Z T 4 8 S X R l b V B h d G g + U 2 V j d G l v b j E v c 2 9 0 Z S 9 N d X V 0 Z X R 0 d S U y M H R 5 e X B w a T w v S X R l b V B h d G g + P C 9 J d G V t T G 9 j Y X R p b 2 4 + P F N 0 Y W J s Z U V u d H J p Z X M g L z 4 8 L 0 l 0 Z W 0 + P E l 0 Z W 0 + P E l 0 Z W 1 M b 2 N h d G l v b j 4 8 S X R l b V R 5 c G U + R m 9 y b X V s Y T w v S X R l b V R 5 c G U + P E l 0 Z W 1 Q Y X R o P l N l Y 3 R p b 2 4 x L 3 B l b G E l M j A o M i 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S Z W N v d m V y e V R h c m d l d F J v d y I g V m F s d W U 9 I m w x I i A v P j x F b n R y e S B U e X B l P S J S Z W N v d m V y e V R h c m d l d E N v b H V t b i I g V m F s d W U 9 I m w x I i A v P j x F b n R y e S B U e X B l P S J S Z W N v d m V y e V R h c m d l d F N o Z W V 0 I i B W Y W x 1 Z T 0 i c 1 R h d W w 3 I i A v P j x F b n R y e S B U e X B l P S J S Z W x h d G l v b n N o a X B J b m Z v Q 2 9 u d G F p b m V y I i B W Y W x 1 Z T 0 i c 3 s m c X V v d D t j b 2 x 1 b W 5 D b 3 V u d C Z x d W 9 0 O z o z L C Z x d W 9 0 O 2 t l e U N v b H V t b k 5 h b W V z J n F 1 b 3 Q 7 O l t d L C Z x d W 9 0 O 3 F 1 Z X J 5 U m V s Y X R p b 2 5 z a G l w c y Z x d W 9 0 O z p b X S w m c X V v d D t j b 2 x 1 b W 5 J Z G V u d G l 0 a W V z J n F 1 b 3 Q 7 O l s m c X V v d D t T Z W N 0 a W 9 u M S 9 w Z W x h I C g y K S 9 N d X V 0 Z X R 0 d S B 0 e X l w c G k u e 0 N v b H V t b j E s M H 0 m c X V v d D s s J n F 1 b 3 Q 7 U 2 V j d G l v b j E v c G V s Y S A o M i k v T X V 1 d G V 0 d H U g d H l 5 c H B p L n t D b 2 x 1 b W 4 y L D F 9 J n F 1 b 3 Q 7 L C Z x d W 9 0 O 1 N l Y 3 R p b 2 4 x L 3 B l b G E g K D I p L 0 1 1 d X R l d H R 1 I H R 5 e X B w a S 5 7 Q 2 9 s d W 1 u M y w y f S Z x d W 9 0 O 1 0 s J n F 1 b 3 Q 7 Q 2 9 s d W 1 u Q 2 9 1 b n Q m c X V v d D s 6 M y w m c X V v d D t L Z X l D b 2 x 1 b W 5 O Y W 1 l c y Z x d W 9 0 O z p b X S w m c X V v d D t D b 2 x 1 b W 5 J Z G V u d G l 0 a W V z J n F 1 b 3 Q 7 O l s m c X V v d D t T Z W N 0 a W 9 u M S 9 w Z W x h I C g y K S 9 N d X V 0 Z X R 0 d S B 0 e X l w c G k u e 0 N v b H V t b j E s M H 0 m c X V v d D s s J n F 1 b 3 Q 7 U 2 V j d G l v b j E v c G V s Y S A o M i k v T X V 1 d G V 0 d H U g d H l 5 c H B p L n t D b 2 x 1 b W 4 y L D F 9 J n F 1 b 3 Q 7 L C Z x d W 9 0 O 1 N l Y 3 R p b 2 4 x L 3 B l b G E g K D I p L 0 1 1 d X R l d H R 1 I H R 5 e X B w a S 5 7 Q 2 9 s d W 1 u M y w y f S Z x d W 9 0 O 1 0 s J n F 1 b 3 Q 7 U m V s Y X R p b 2 5 z a G l w S W 5 m b y Z x d W 9 0 O z p b X X 0 i I C 8 + P E V u d H J 5 I F R 5 c G U 9 I k Z p b G x T d G F 0 d X M i I F Z h b H V l P S J z Q 2 9 t c G x l d G U i I C 8 + P E V u d H J 5 I F R 5 c G U 9 I k Z p b G x D b 2 x 1 b W 5 O Y W 1 l c y I g V m F s d W U 9 I n N b J n F 1 b 3 Q 7 Q 2 9 s d W 1 u M S Z x d W 9 0 O y w m c X V v d D t D b 2 x 1 b W 4 y J n F 1 b 3 Q 7 L C Z x d W 9 0 O 0 N v b H V t b j M m c X V v d D t d I i A v P j x F b n R y e S B U e X B l P S J G a W x s Q 2 9 s d W 1 u V H l w Z X M i I F Z h b H V l P S J z Q l F Z R i I g L z 4 8 R W 5 0 c n k g V H l w Z T 0 i R m l s b E x h c 3 R V c G R h d G V k I i B W Y W x 1 Z T 0 i Z D I w M j M t M D k t M j l U M D g 6 N T g 6 M T c u N j Q 1 N j c 2 M 1 o i I C 8 + P E V u d H J 5 I F R 5 c G U 9 I k Z p b G x F c n J v c k N v d W 5 0 I i B W Y W x 1 Z T 0 i b D A i I C 8 + P E V u d H J 5 I F R 5 c G U 9 I k F k Z G V k V G 9 E Y X R h T W 9 k Z W w i I F Z h b H V l P S J s M C I g L z 4 8 R W 5 0 c n k g V H l w Z T 0 i R m l s b E N v d W 5 0 I i B W Y W x 1 Z T 0 i b D I 5 N C I g L z 4 8 R W 5 0 c n k g V H l w Z T 0 i R m l s b E V y c m 9 y Q 2 9 k Z S I g V m F s d W U 9 I n N V b m t u b 3 d u I i A v P j w v U 3 R h Y m x l R W 5 0 c m l l c z 4 8 L 0 l 0 Z W 0 + P E l 0 Z W 0 + P E l 0 Z W 1 M b 2 N h d G l v b j 4 8 S X R l b V R 5 c G U + R m 9 y b X V s Y T w v S X R l b V R 5 c G U + P E l 0 Z W 1 Q Y X R o P l N l Y 3 R p b 2 4 x L 3 B l b G E l M j A o M i k v T C V D M y V B N G h k Z T w v S X R l b V B h d G g + P C 9 J d G V t T G 9 j Y X R p b 2 4 + P F N 0 Y W J s Z U V u d H J p Z X M g L z 4 8 L 0 l 0 Z W 0 + P E l 0 Z W 0 + P E l 0 Z W 1 M b 2 N h d G l v b j 4 8 S X R l b V R 5 c G U + R m 9 y b X V s Y T w v S X R l b V R 5 c G U + P E l 0 Z W 1 Q Y X R o P l N l Y 3 R p b 2 4 x L 3 B l b G E l M j A o M i k v T X V 1 d G V 0 d H U l M j B 0 e X l w c G k 8 L 0 l 0 Z W 1 Q Y X R o P j w v S X R l b U x v Y 2 F 0 a W 9 u P j x T d G F i b G V F b n R y a W V z I C 8 + P C 9 J d G V t P j x J d G V t P j x J d G V t T G 9 j Y X R p b 2 4 + P E l 0 Z W 1 U e X B l P k Z v c m 1 1 b G E 8 L 0 l 0 Z W 1 U e X B l P j x J d G V t U G F 0 a D 5 T Z W N 0 a W 9 u M S 9 z b 3 R l J T I w K D I 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b W V V c G R h d G V k Q W Z 0 Z X J G a W x s I i B W Y W x 1 Z T 0 i b D A i I C 8 + P E V u d H J 5 I F R 5 c G U 9 I l J l c 3 V s d F R 5 c G U i I F Z h b H V l P S J z V G F i b G U i I C 8 + P E V u d H J 5 I F R 5 c G U 9 I k J 1 Z m Z l c k 5 l e H R S Z W Z y Z X N o I i B W Y W x 1 Z T 0 i b D E i I C 8 + P E V u d H J 5 I F R 5 c G U 9 I k Z p b G x l Z E N v b X B s Z X R l U m V z d W x 0 V G 9 X b 3 J r c 2 h l Z X Q i I F Z h b H V l P S J s M S I g L z 4 8 R W 5 0 c n k g V H l w Z T 0 i U m V j b 3 Z l c n l U Y X J n Z X R T a G V l d C I g V m F s d W U 9 I n N U Y X V s O S I g L z 4 8 R W 5 0 c n k g V H l w Z T 0 i U m V j b 3 Z l c n l U Y X J n Z X R D b 2 x 1 b W 4 i I F Z h b H V l P S J s M S I g L z 4 8 R W 5 0 c n k g V H l w Z T 0 i U m V j b 3 Z l c n l U Y X J n Z X R S b 3 c i I F Z h b H V l P S J s M S I g L z 4 8 R W 5 0 c n k g V H l w Z T 0 i Q W R k Z W R U b 0 R h d G F N b 2 R l b C I g V m F s d W U 9 I m w w I i A v P j x F b n R y e S B U e X B l P S J G a W x s Q 2 9 1 b n Q i I F Z h b H V l P S J s M j k 0 I i A v P j x F b n R y e S B U e X B l P S J G a W x s R X J y b 3 J D b 2 R l I i B W Y W x 1 Z T 0 i c 1 V u a 2 5 v d 2 4 i I C 8 + P E V u d H J 5 I F R 5 c G U 9 I k Z p b G x F c n J v c k N v d W 5 0 I i B W Y W x 1 Z T 0 i b D A i I C 8 + P E V u d H J 5 I F R 5 c G U 9 I k Z p b G x M Y X N 0 V X B k Y X R l Z C I g V m F s d W U 9 I m Q y M D I z L T A 5 L T I 5 V D A 4 O j U 4 O j Q 1 L j k y M D A y O D R a I i A v P j x F b n R y e S B U e X B l P S J G a W x s Q 2 9 s d W 1 u V H l w Z X M i I F Z h b H V l P S J z Q l F Z R i I g L z 4 8 R W 5 0 c n k g V H l w Z T 0 i R m l s b E N v b H V t b k 5 h b W V z I i B W Y W x 1 Z T 0 i c 1 s m c X V v d D t D b 2 x 1 b W 4 x J n F 1 b 3 Q 7 L C Z x d W 9 0 O 0 N v b H V t b j I m c X V v d D s s J n F 1 b 3 Q 7 Q 2 9 s d W 1 u M y Z x d W 9 0 O 1 0 i I C 8 + P E V u d H J 5 I F R 5 c G U 9 I k Z p b G x T d G F 0 d X M i I F Z h b H V l P S J z Q 2 9 t c G x l d G U i I C 8 + P E V u d H J 5 I F R 5 c G U 9 I l J l b G F 0 a W 9 u c 2 h p c E l u Z m 9 D b 2 5 0 Y W l u Z X I i I F Z h b H V l P S J z e y Z x d W 9 0 O 2 N v b H V t b k N v d W 5 0 J n F 1 b 3 Q 7 O j M s J n F 1 b 3 Q 7 a 2 V 5 Q 2 9 s d W 1 u T m F t Z X M m c X V v d D s 6 W 1 0 s J n F 1 b 3 Q 7 c X V l c n l S Z W x h d G l v b n N o a X B z J n F 1 b 3 Q 7 O l t d L C Z x d W 9 0 O 2 N v b H V t b k l k Z W 5 0 a X R p Z X M m c X V v d D s 6 W y Z x d W 9 0 O 1 N l Y 3 R p b 2 4 x L 3 N v d G U g K D I p L 0 1 1 d X R l d H R 1 I H R 5 e X B w a S 5 7 Q 2 9 s d W 1 u M S w w f S Z x d W 9 0 O y w m c X V v d D t T Z W N 0 a W 9 u M S 9 z b 3 R l I C g y K S 9 N d X V 0 Z X R 0 d S B 0 e X l w c G k u e 0 N v b H V t b j I s M X 0 m c X V v d D s s J n F 1 b 3 Q 7 U 2 V j d G l v b j E v c 2 9 0 Z S A o M i k v T X V 1 d G V 0 d H U g d H l 5 c H B p L n t D b 2 x 1 b W 4 z L D J 9 J n F 1 b 3 Q 7 X S w m c X V v d D t D b 2 x 1 b W 5 D b 3 V u d C Z x d W 9 0 O z o z L C Z x d W 9 0 O 0 t l e U N v b H V t b k 5 h b W V z J n F 1 b 3 Q 7 O l t d L C Z x d W 9 0 O 0 N v b H V t b k l k Z W 5 0 a X R p Z X M m c X V v d D s 6 W y Z x d W 9 0 O 1 N l Y 3 R p b 2 4 x L 3 N v d G U g K D I p L 0 1 1 d X R l d H R 1 I H R 5 e X B w a S 5 7 Q 2 9 s d W 1 u M S w w f S Z x d W 9 0 O y w m c X V v d D t T Z W N 0 a W 9 u M S 9 z b 3 R l I C g y K S 9 N d X V 0 Z X R 0 d S B 0 e X l w c G k u e 0 N v b H V t b j I s M X 0 m c X V v d D s s J n F 1 b 3 Q 7 U 2 V j d G l v b j E v c 2 9 0 Z S A o M i k v T X V 1 d G V 0 d H U g d H l 5 c H B p L n t D b 2 x 1 b W 4 z L D J 9 J n F 1 b 3 Q 7 X S w m c X V v d D t S Z W x h d G l v b n N o a X B J b m Z v J n F 1 b 3 Q 7 O l t d f S I g L z 4 8 L 1 N 0 Y W J s Z U V u d H J p Z X M + P C 9 J d G V t P j x J d G V t P j x J d G V t T G 9 j Y X R p b 2 4 + P E l 0 Z W 1 U e X B l P k Z v c m 1 1 b G E 8 L 0 l 0 Z W 1 U e X B l P j x J d G V t U G F 0 a D 5 T Z W N 0 a W 9 u M S 9 z b 3 R l J T I w K D I p L 0 w l Q z M l Q T R o Z G U 8 L 0 l 0 Z W 1 Q Y X R o P j w v S X R l b U x v Y 2 F 0 a W 9 u P j x T d G F i b G V F b n R y a W V z I C 8 + P C 9 J d G V t P j x J d G V t P j x J d G V t T G 9 j Y X R p b 2 4 + P E l 0 Z W 1 U e X B l P k Z v c m 1 1 b G E 8 L 0 l 0 Z W 1 U e X B l P j x J d G V t U G F 0 a D 5 T Z W N 0 a W 9 u M S 9 z b 3 R l J T I w K D I p L 0 1 1 d X R l d H R 1 J T I w d H l 5 c H B p P C 9 J d G V t U G F 0 a D 4 8 L 0 l 0 Z W 1 M b 2 N h d G l v b j 4 8 U 3 R h Y m x l R W 5 0 c m l l c y A v P j w v S X R l b T 4 8 L 0 l 0 Z W 1 z P j w v T G 9 j Y W x Q Y W N r Y W d l T W V 0 Y W R h d G F G a W x l P h Y A A A B Q S w U G A A A A A A A A A A A A A A A A A A A A A A A A 2 g A A A A E A A A D Q j J 3 f A R X R E Y x 6 A M B P w p f r A Q A A A L E j / k y Z 2 r 1 J h o 9 Y d f 6 p X q k A A A A A A g A A A A A A A 2 Y A A M A A A A A Q A A A A X R a D Q y R 9 n Y 4 P Y 2 G i g m 3 x U g A A A A A E g A A A o A A A A B A A A A B d e T h R f n 8 M 2 T J l O c U a 9 g e W U A A A A M 4 x v z q h R O D n G 7 V L 4 W h q H W M 6 r M + S o Y I 3 1 S m z C M Q x m 0 x e T S C k k Q x c D m E / i 8 l o a a + C D 8 q v x 1 F B i K P N P C f q M b x R I 3 Y u 6 T t Y P q w d 6 3 O S g / W P b 7 6 E F A A A A G P l D t u u X B 2 E K X w B Y J W Q + x V f f e z M < / D a t a M a s h u p > 
</file>

<file path=customXml/itemProps1.xml><?xml version="1.0" encoding="utf-8"?>
<ds:datastoreItem xmlns:ds="http://schemas.openxmlformats.org/officeDocument/2006/customXml" ds:itemID="{47C735B4-7EE9-4A3A-B560-CEEC4680562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INFO</vt:lpstr>
      <vt:lpstr>Siirtolaskelmaluonnos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Siirtolaskelmaluonnos kunnilta hyvinvointialueille siirtyvistä kustannuksista</dc:title>
  <dc:creator>Valkama Roosa (VM)</dc:creator>
  <cp:lastModifiedBy>Valkama Roosa (VM)</cp:lastModifiedBy>
  <dcterms:created xsi:type="dcterms:W3CDTF">2020-05-15T09:22:39Z</dcterms:created>
  <dcterms:modified xsi:type="dcterms:W3CDTF">2023-10-09T14:07:04Z</dcterms:modified>
</cp:coreProperties>
</file>