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0" yWindow="0" windowWidth="19200" windowHeight="6300"/>
  </bookViews>
  <sheets>
    <sheet name="INFO" sheetId="7" r:id="rId1"/>
    <sheet name="Vuoden 2023 rahoitus alueittain" sheetId="36" r:id="rId2"/>
    <sheet name="Soten ja pelan rahoitus yht." sheetId="16" r:id="rId3"/>
    <sheet name="SOTE laskennallinen rahoitus" sheetId="14" r:id="rId4"/>
    <sheet name="PELA laskennallinen rahoitus" sheetId="15" r:id="rId5"/>
    <sheet name="Määräytymistekijät" sheetId="19" r:id="rId6"/>
    <sheet name="Määräytymistekijät kunnittain" sheetId="31" r:id="rId7"/>
    <sheet name="Vuoden 2023 taso_koko maa" sheetId="35" r:id="rId8"/>
    <sheet name="Hyte-kerroin" sheetId="22" r:id="rId9"/>
    <sheet name="TH, VH ja SH tarvekertoimet" sheetId="23" r:id="rId10"/>
    <sheet name="Sote-tarvetekijät" sheetId="37" r:id="rId11"/>
    <sheet name="TH, VH, SH sektoripainot20" sheetId="33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6" l="1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M23" i="14" l="1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K5" i="19"/>
  <c r="K6" i="19"/>
  <c r="K7" i="19"/>
  <c r="K8" i="19"/>
  <c r="K9" i="19"/>
  <c r="K10" i="19"/>
  <c r="K13" i="19"/>
  <c r="K18" i="19"/>
  <c r="K27" i="19" s="1"/>
  <c r="K24" i="19"/>
  <c r="M15" i="14" l="1"/>
  <c r="B15" i="14"/>
  <c r="B18" i="35" l="1"/>
  <c r="A2" i="35"/>
  <c r="B19" i="35" l="1"/>
  <c r="A8" i="15" s="1"/>
  <c r="A11" i="14"/>
  <c r="M17" i="14" s="1"/>
  <c r="M18" i="14" s="1"/>
  <c r="M49" i="14" l="1"/>
  <c r="N37" i="16" s="1"/>
  <c r="M53" i="14"/>
  <c r="N41" i="16" s="1"/>
  <c r="M57" i="14"/>
  <c r="N45" i="16" s="1"/>
  <c r="M61" i="14"/>
  <c r="N49" i="16" s="1"/>
  <c r="M65" i="14"/>
  <c r="N53" i="16" s="1"/>
  <c r="M69" i="14"/>
  <c r="N57" i="16" s="1"/>
  <c r="M56" i="14"/>
  <c r="N44" i="16" s="1"/>
  <c r="M50" i="14"/>
  <c r="N38" i="16" s="1"/>
  <c r="M54" i="14"/>
  <c r="N42" i="16" s="1"/>
  <c r="M58" i="14"/>
  <c r="N46" i="16" s="1"/>
  <c r="M62" i="14"/>
  <c r="N50" i="16" s="1"/>
  <c r="M66" i="14"/>
  <c r="N54" i="16" s="1"/>
  <c r="M70" i="14"/>
  <c r="N58" i="16" s="1"/>
  <c r="M64" i="14"/>
  <c r="N52" i="16" s="1"/>
  <c r="M51" i="14"/>
  <c r="N39" i="16" s="1"/>
  <c r="M55" i="14"/>
  <c r="N43" i="16" s="1"/>
  <c r="M59" i="14"/>
  <c r="N47" i="16" s="1"/>
  <c r="M63" i="14"/>
  <c r="N51" i="16" s="1"/>
  <c r="M67" i="14"/>
  <c r="N55" i="16" s="1"/>
  <c r="M71" i="14"/>
  <c r="N59" i="16" s="1"/>
  <c r="M52" i="14"/>
  <c r="N40" i="16" s="1"/>
  <c r="M60" i="14"/>
  <c r="N48" i="16" s="1"/>
  <c r="M68" i="14"/>
  <c r="N56" i="16" s="1"/>
  <c r="B20" i="35"/>
  <c r="B22" i="35" s="1"/>
  <c r="I53" i="19" l="1"/>
  <c r="J53" i="19"/>
  <c r="K53" i="19" l="1"/>
  <c r="DG48" i="33" l="1"/>
  <c r="CQ48" i="33"/>
  <c r="CA48" i="33"/>
  <c r="BK48" i="33"/>
  <c r="FK47" i="33"/>
  <c r="FJ47" i="33"/>
  <c r="FI47" i="33"/>
  <c r="FH47" i="33"/>
  <c r="FG47" i="33"/>
  <c r="FF47" i="33"/>
  <c r="FE47" i="33"/>
  <c r="FD47" i="33"/>
  <c r="FC47" i="33"/>
  <c r="FB47" i="33"/>
  <c r="FA47" i="33"/>
  <c r="EZ47" i="33"/>
  <c r="EY47" i="33"/>
  <c r="EX47" i="33"/>
  <c r="EW47" i="33"/>
  <c r="EV47" i="33"/>
  <c r="EU47" i="33"/>
  <c r="ET47" i="33"/>
  <c r="ES47" i="33"/>
  <c r="ER47" i="33"/>
  <c r="EQ47" i="33"/>
  <c r="EP47" i="33"/>
  <c r="EO47" i="33"/>
  <c r="EN47" i="33"/>
  <c r="EM47" i="33"/>
  <c r="EL47" i="33"/>
  <c r="EK47" i="33"/>
  <c r="EJ47" i="33"/>
  <c r="EI47" i="33"/>
  <c r="EH47" i="33"/>
  <c r="EG47" i="33"/>
  <c r="EF47" i="33"/>
  <c r="EE47" i="33"/>
  <c r="ED47" i="33"/>
  <c r="EC47" i="33"/>
  <c r="EB47" i="33"/>
  <c r="EA47" i="33"/>
  <c r="DZ47" i="33"/>
  <c r="DY47" i="33"/>
  <c r="DX47" i="33"/>
  <c r="DW47" i="33"/>
  <c r="DV47" i="33"/>
  <c r="DU47" i="33"/>
  <c r="DT47" i="33"/>
  <c r="DS47" i="33"/>
  <c r="DR47" i="33"/>
  <c r="DQ47" i="33"/>
  <c r="DP47" i="33"/>
  <c r="DO47" i="33"/>
  <c r="DN47" i="33"/>
  <c r="DM47" i="33"/>
  <c r="DL47" i="33"/>
  <c r="DK47" i="33"/>
  <c r="DJ47" i="33"/>
  <c r="DG47" i="33"/>
  <c r="DF47" i="33"/>
  <c r="DE47" i="33"/>
  <c r="DD47" i="33"/>
  <c r="DC47" i="33"/>
  <c r="DB47" i="33"/>
  <c r="DA47" i="33"/>
  <c r="CZ47" i="33"/>
  <c r="CY47" i="33"/>
  <c r="CX47" i="33"/>
  <c r="CW47" i="33"/>
  <c r="CV47" i="33"/>
  <c r="CU47" i="33"/>
  <c r="CT47" i="33"/>
  <c r="CS47" i="33"/>
  <c r="CR47" i="33"/>
  <c r="CQ47" i="33"/>
  <c r="CP47" i="33"/>
  <c r="CO47" i="33"/>
  <c r="CN47" i="33"/>
  <c r="CM47" i="33"/>
  <c r="CL47" i="33"/>
  <c r="CK47" i="33"/>
  <c r="CJ47" i="33"/>
  <c r="CI47" i="33"/>
  <c r="CH47" i="33"/>
  <c r="CG47" i="33"/>
  <c r="CF47" i="33"/>
  <c r="CE47" i="33"/>
  <c r="CD47" i="33"/>
  <c r="CC47" i="33"/>
  <c r="CB47" i="33"/>
  <c r="CA47" i="33"/>
  <c r="BZ47" i="33"/>
  <c r="BY47" i="33"/>
  <c r="BX47" i="33"/>
  <c r="BW47" i="33"/>
  <c r="BV47" i="33"/>
  <c r="BU47" i="33"/>
  <c r="BT47" i="33"/>
  <c r="BS47" i="33"/>
  <c r="BR47" i="33"/>
  <c r="BQ47" i="33"/>
  <c r="BP47" i="33"/>
  <c r="BO47" i="33"/>
  <c r="BN47" i="33"/>
  <c r="BM47" i="33"/>
  <c r="BL47" i="33"/>
  <c r="BK47" i="33"/>
  <c r="BJ47" i="33"/>
  <c r="BI47" i="33"/>
  <c r="BH47" i="33"/>
  <c r="BG47" i="33"/>
  <c r="BF47" i="33"/>
  <c r="AY47" i="33"/>
  <c r="AI47" i="33"/>
  <c r="S47" i="33"/>
  <c r="C47" i="33"/>
  <c r="FK46" i="33"/>
  <c r="FK48" i="33" s="1"/>
  <c r="FJ46" i="33"/>
  <c r="FJ48" i="33" s="1"/>
  <c r="FI46" i="33"/>
  <c r="FI48" i="33" s="1"/>
  <c r="FH46" i="33"/>
  <c r="FH48" i="33" s="1"/>
  <c r="FG46" i="33"/>
  <c r="FG48" i="33" s="1"/>
  <c r="FF46" i="33"/>
  <c r="FF48" i="33" s="1"/>
  <c r="FE46" i="33"/>
  <c r="FE48" i="33" s="1"/>
  <c r="FD46" i="33"/>
  <c r="FD48" i="33" s="1"/>
  <c r="FC46" i="33"/>
  <c r="FC48" i="33" s="1"/>
  <c r="FB46" i="33"/>
  <c r="FB48" i="33" s="1"/>
  <c r="FA46" i="33"/>
  <c r="FA48" i="33" s="1"/>
  <c r="EZ46" i="33"/>
  <c r="EZ48" i="33" s="1"/>
  <c r="EY46" i="33"/>
  <c r="EY48" i="33" s="1"/>
  <c r="EX46" i="33"/>
  <c r="EX48" i="33" s="1"/>
  <c r="EW46" i="33"/>
  <c r="EW48" i="33" s="1"/>
  <c r="EV46" i="33"/>
  <c r="EV48" i="33" s="1"/>
  <c r="EU46" i="33"/>
  <c r="EU48" i="33" s="1"/>
  <c r="ET46" i="33"/>
  <c r="ET48" i="33" s="1"/>
  <c r="ES46" i="33"/>
  <c r="ES48" i="33" s="1"/>
  <c r="ER46" i="33"/>
  <c r="ER48" i="33" s="1"/>
  <c r="EQ46" i="33"/>
  <c r="EQ48" i="33" s="1"/>
  <c r="EP46" i="33"/>
  <c r="EP48" i="33" s="1"/>
  <c r="EO46" i="33"/>
  <c r="EO48" i="33" s="1"/>
  <c r="EN46" i="33"/>
  <c r="EN48" i="33" s="1"/>
  <c r="EM46" i="33"/>
  <c r="EM48" i="33" s="1"/>
  <c r="EL46" i="33"/>
  <c r="EL48" i="33" s="1"/>
  <c r="EK46" i="33"/>
  <c r="EK48" i="33" s="1"/>
  <c r="EJ46" i="33"/>
  <c r="EJ48" i="33" s="1"/>
  <c r="EI46" i="33"/>
  <c r="EI48" i="33" s="1"/>
  <c r="EH46" i="33"/>
  <c r="EH48" i="33" s="1"/>
  <c r="EG46" i="33"/>
  <c r="EG48" i="33" s="1"/>
  <c r="EF46" i="33"/>
  <c r="EF48" i="33" s="1"/>
  <c r="EE46" i="33"/>
  <c r="EE48" i="33" s="1"/>
  <c r="ED46" i="33"/>
  <c r="ED48" i="33" s="1"/>
  <c r="EC46" i="33"/>
  <c r="EC48" i="33" s="1"/>
  <c r="EB46" i="33"/>
  <c r="EB48" i="33" s="1"/>
  <c r="EA46" i="33"/>
  <c r="EA48" i="33" s="1"/>
  <c r="DZ46" i="33"/>
  <c r="DZ48" i="33" s="1"/>
  <c r="DY46" i="33"/>
  <c r="DY48" i="33" s="1"/>
  <c r="DX46" i="33"/>
  <c r="DX48" i="33" s="1"/>
  <c r="DW46" i="33"/>
  <c r="DW48" i="33" s="1"/>
  <c r="DV46" i="33"/>
  <c r="DV48" i="33" s="1"/>
  <c r="DU46" i="33"/>
  <c r="DU48" i="33" s="1"/>
  <c r="DT46" i="33"/>
  <c r="DT48" i="33" s="1"/>
  <c r="DS46" i="33"/>
  <c r="DS48" i="33" s="1"/>
  <c r="DR46" i="33"/>
  <c r="DR48" i="33" s="1"/>
  <c r="DQ46" i="33"/>
  <c r="DQ48" i="33" s="1"/>
  <c r="DP46" i="33"/>
  <c r="DP48" i="33" s="1"/>
  <c r="DO46" i="33"/>
  <c r="DO48" i="33" s="1"/>
  <c r="DN46" i="33"/>
  <c r="DN48" i="33" s="1"/>
  <c r="DM46" i="33"/>
  <c r="DM48" i="33" s="1"/>
  <c r="DL46" i="33"/>
  <c r="DL48" i="33" s="1"/>
  <c r="DK46" i="33"/>
  <c r="DK48" i="33" s="1"/>
  <c r="DJ46" i="33"/>
  <c r="DJ48" i="33" s="1"/>
  <c r="DG46" i="33"/>
  <c r="DF46" i="33"/>
  <c r="DF48" i="33" s="1"/>
  <c r="DE46" i="33"/>
  <c r="DE48" i="33" s="1"/>
  <c r="DD46" i="33"/>
  <c r="DD48" i="33" s="1"/>
  <c r="DC46" i="33"/>
  <c r="DC48" i="33" s="1"/>
  <c r="DB46" i="33"/>
  <c r="DB48" i="33" s="1"/>
  <c r="DA46" i="33"/>
  <c r="DA48" i="33" s="1"/>
  <c r="CZ46" i="33"/>
  <c r="CZ48" i="33" s="1"/>
  <c r="CY46" i="33"/>
  <c r="CY48" i="33" s="1"/>
  <c r="CX46" i="33"/>
  <c r="CX48" i="33" s="1"/>
  <c r="CW46" i="33"/>
  <c r="CW48" i="33" s="1"/>
  <c r="CV46" i="33"/>
  <c r="CV48" i="33" s="1"/>
  <c r="CU46" i="33"/>
  <c r="CU48" i="33" s="1"/>
  <c r="CT46" i="33"/>
  <c r="CT48" i="33" s="1"/>
  <c r="CS46" i="33"/>
  <c r="CS48" i="33" s="1"/>
  <c r="CR46" i="33"/>
  <c r="CR48" i="33" s="1"/>
  <c r="CQ46" i="33"/>
  <c r="CP46" i="33"/>
  <c r="CP48" i="33" s="1"/>
  <c r="CO46" i="33"/>
  <c r="CO48" i="33" s="1"/>
  <c r="CN46" i="33"/>
  <c r="CN48" i="33" s="1"/>
  <c r="CM46" i="33"/>
  <c r="CM48" i="33" s="1"/>
  <c r="CL46" i="33"/>
  <c r="CL48" i="33" s="1"/>
  <c r="CK46" i="33"/>
  <c r="CK48" i="33" s="1"/>
  <c r="CJ46" i="33"/>
  <c r="CJ48" i="33" s="1"/>
  <c r="CI46" i="33"/>
  <c r="CI48" i="33" s="1"/>
  <c r="CH46" i="33"/>
  <c r="CH48" i="33" s="1"/>
  <c r="CG46" i="33"/>
  <c r="CG48" i="33" s="1"/>
  <c r="CF46" i="33"/>
  <c r="CF48" i="33" s="1"/>
  <c r="CE46" i="33"/>
  <c r="CE48" i="33" s="1"/>
  <c r="CD46" i="33"/>
  <c r="CD48" i="33" s="1"/>
  <c r="CC46" i="33"/>
  <c r="CC48" i="33" s="1"/>
  <c r="CB46" i="33"/>
  <c r="CB48" i="33" s="1"/>
  <c r="CA46" i="33"/>
  <c r="BZ46" i="33"/>
  <c r="BZ48" i="33" s="1"/>
  <c r="BY46" i="33"/>
  <c r="BY48" i="33" s="1"/>
  <c r="BX46" i="33"/>
  <c r="BX48" i="33" s="1"/>
  <c r="BW46" i="33"/>
  <c r="BW48" i="33" s="1"/>
  <c r="BV46" i="33"/>
  <c r="BV48" i="33" s="1"/>
  <c r="BU46" i="33"/>
  <c r="BU48" i="33" s="1"/>
  <c r="BT46" i="33"/>
  <c r="BT48" i="33" s="1"/>
  <c r="BS46" i="33"/>
  <c r="BS48" i="33" s="1"/>
  <c r="BR46" i="33"/>
  <c r="BR48" i="33" s="1"/>
  <c r="BQ46" i="33"/>
  <c r="BQ48" i="33" s="1"/>
  <c r="BP46" i="33"/>
  <c r="BP48" i="33" s="1"/>
  <c r="BO46" i="33"/>
  <c r="BO48" i="33" s="1"/>
  <c r="BN46" i="33"/>
  <c r="BN48" i="33" s="1"/>
  <c r="BM46" i="33"/>
  <c r="BM48" i="33" s="1"/>
  <c r="BL46" i="33"/>
  <c r="BL48" i="33" s="1"/>
  <c r="BK46" i="33"/>
  <c r="BJ46" i="33"/>
  <c r="BJ48" i="33" s="1"/>
  <c r="BI46" i="33"/>
  <c r="BI48" i="33" s="1"/>
  <c r="BH46" i="33"/>
  <c r="BH48" i="33" s="1"/>
  <c r="BG46" i="33"/>
  <c r="BG48" i="33" s="1"/>
  <c r="BF46" i="33"/>
  <c r="BF48" i="33" s="1"/>
  <c r="AO46" i="33"/>
  <c r="AO48" i="33" s="1"/>
  <c r="Y46" i="33"/>
  <c r="Y48" i="33" s="1"/>
  <c r="I46" i="33"/>
  <c r="I48" i="33" s="1"/>
  <c r="BC45" i="33"/>
  <c r="BB45" i="33"/>
  <c r="BA45" i="33"/>
  <c r="AZ45" i="33"/>
  <c r="AY45" i="33"/>
  <c r="AX45" i="33"/>
  <c r="AW45" i="33"/>
  <c r="AV45" i="33"/>
  <c r="AU45" i="33"/>
  <c r="AT45" i="33"/>
  <c r="AS45" i="33"/>
  <c r="AR45" i="33"/>
  <c r="AQ45" i="33"/>
  <c r="AP45" i="33"/>
  <c r="AO45" i="33"/>
  <c r="AN45" i="33"/>
  <c r="AM45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B45" i="33"/>
  <c r="BC44" i="33"/>
  <c r="BB44" i="33"/>
  <c r="BA44" i="33"/>
  <c r="AZ44" i="33"/>
  <c r="AY44" i="33"/>
  <c r="AX44" i="33"/>
  <c r="AW44" i="33"/>
  <c r="AV44" i="33"/>
  <c r="AU44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BC43" i="33"/>
  <c r="BB43" i="33"/>
  <c r="BA43" i="33"/>
  <c r="AZ43" i="33"/>
  <c r="AY43" i="33"/>
  <c r="AX43" i="33"/>
  <c r="AW43" i="33"/>
  <c r="AV43" i="33"/>
  <c r="AU43" i="33"/>
  <c r="AT43" i="33"/>
  <c r="AS43" i="33"/>
  <c r="AR43" i="33"/>
  <c r="AQ43" i="33"/>
  <c r="AP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BC42" i="33"/>
  <c r="BB42" i="33"/>
  <c r="BA42" i="33"/>
  <c r="AZ42" i="33"/>
  <c r="AY42" i="33"/>
  <c r="AX42" i="33"/>
  <c r="AW42" i="33"/>
  <c r="AV42" i="33"/>
  <c r="AU42" i="33"/>
  <c r="AT42" i="33"/>
  <c r="AS42" i="33"/>
  <c r="AR42" i="33"/>
  <c r="AQ42" i="33"/>
  <c r="AP42" i="33"/>
  <c r="AO42" i="33"/>
  <c r="AN42" i="33"/>
  <c r="AM42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B42" i="33"/>
  <c r="BC41" i="33"/>
  <c r="BC47" i="33" s="1"/>
  <c r="BB41" i="33"/>
  <c r="BB47" i="33" s="1"/>
  <c r="BA41" i="33"/>
  <c r="BA47" i="33" s="1"/>
  <c r="AZ41" i="33"/>
  <c r="AZ47" i="33" s="1"/>
  <c r="AY41" i="33"/>
  <c r="AX41" i="33"/>
  <c r="AX47" i="33" s="1"/>
  <c r="AW41" i="33"/>
  <c r="AW47" i="33" s="1"/>
  <c r="AV41" i="33"/>
  <c r="AV47" i="33" s="1"/>
  <c r="AU41" i="33"/>
  <c r="AU47" i="33" s="1"/>
  <c r="AT41" i="33"/>
  <c r="AT47" i="33" s="1"/>
  <c r="AS41" i="33"/>
  <c r="AS47" i="33" s="1"/>
  <c r="AR41" i="33"/>
  <c r="AR47" i="33" s="1"/>
  <c r="AQ41" i="33"/>
  <c r="AQ47" i="33" s="1"/>
  <c r="AP41" i="33"/>
  <c r="AP47" i="33" s="1"/>
  <c r="AO41" i="33"/>
  <c r="AO47" i="33" s="1"/>
  <c r="AN41" i="33"/>
  <c r="AN47" i="33" s="1"/>
  <c r="AM41" i="33"/>
  <c r="AM47" i="33" s="1"/>
  <c r="AL41" i="33"/>
  <c r="AL47" i="33" s="1"/>
  <c r="AK41" i="33"/>
  <c r="AK47" i="33" s="1"/>
  <c r="AJ41" i="33"/>
  <c r="AJ47" i="33" s="1"/>
  <c r="AI41" i="33"/>
  <c r="AH41" i="33"/>
  <c r="AH47" i="33" s="1"/>
  <c r="AG41" i="33"/>
  <c r="AG47" i="33" s="1"/>
  <c r="AF41" i="33"/>
  <c r="AF47" i="33" s="1"/>
  <c r="AE41" i="33"/>
  <c r="AE47" i="33" s="1"/>
  <c r="AD41" i="33"/>
  <c r="AD47" i="33" s="1"/>
  <c r="AC41" i="33"/>
  <c r="AC47" i="33" s="1"/>
  <c r="AB41" i="33"/>
  <c r="AB47" i="33" s="1"/>
  <c r="AA41" i="33"/>
  <c r="AA47" i="33" s="1"/>
  <c r="Z41" i="33"/>
  <c r="Z47" i="33" s="1"/>
  <c r="Y41" i="33"/>
  <c r="Y47" i="33" s="1"/>
  <c r="X41" i="33"/>
  <c r="X47" i="33" s="1"/>
  <c r="W41" i="33"/>
  <c r="W47" i="33" s="1"/>
  <c r="V41" i="33"/>
  <c r="V47" i="33" s="1"/>
  <c r="U41" i="33"/>
  <c r="U47" i="33" s="1"/>
  <c r="T41" i="33"/>
  <c r="T47" i="33" s="1"/>
  <c r="S41" i="33"/>
  <c r="R41" i="33"/>
  <c r="R47" i="33" s="1"/>
  <c r="Q41" i="33"/>
  <c r="Q47" i="33" s="1"/>
  <c r="P41" i="33"/>
  <c r="P47" i="33" s="1"/>
  <c r="O41" i="33"/>
  <c r="O47" i="33" s="1"/>
  <c r="N41" i="33"/>
  <c r="N47" i="33" s="1"/>
  <c r="M41" i="33"/>
  <c r="M47" i="33" s="1"/>
  <c r="L41" i="33"/>
  <c r="L47" i="33" s="1"/>
  <c r="K41" i="33"/>
  <c r="K47" i="33" s="1"/>
  <c r="J41" i="33"/>
  <c r="J47" i="33" s="1"/>
  <c r="I41" i="33"/>
  <c r="I47" i="33" s="1"/>
  <c r="H41" i="33"/>
  <c r="H47" i="33" s="1"/>
  <c r="G41" i="33"/>
  <c r="G47" i="33" s="1"/>
  <c r="F41" i="33"/>
  <c r="F47" i="33" s="1"/>
  <c r="E41" i="33"/>
  <c r="E47" i="33" s="1"/>
  <c r="D41" i="33"/>
  <c r="D47" i="33" s="1"/>
  <c r="C41" i="33"/>
  <c r="B41" i="33"/>
  <c r="B47" i="33" s="1"/>
  <c r="BC40" i="33"/>
  <c r="BB40" i="33"/>
  <c r="BA40" i="33"/>
  <c r="AZ40" i="33"/>
  <c r="AY40" i="33"/>
  <c r="AX40" i="33"/>
  <c r="AW40" i="33"/>
  <c r="AV40" i="33"/>
  <c r="AU40" i="33"/>
  <c r="AT40" i="33"/>
  <c r="AS40" i="33"/>
  <c r="AR40" i="33"/>
  <c r="AQ40" i="33"/>
  <c r="AP40" i="33"/>
  <c r="AO40" i="33"/>
  <c r="AN40" i="33"/>
  <c r="AM40" i="33"/>
  <c r="AL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BC39" i="33"/>
  <c r="BB39" i="33"/>
  <c r="BA39" i="33"/>
  <c r="AZ39" i="33"/>
  <c r="AY39" i="33"/>
  <c r="AX39" i="33"/>
  <c r="AW39" i="33"/>
  <c r="AV39" i="33"/>
  <c r="AU39" i="33"/>
  <c r="AT39" i="33"/>
  <c r="AS39" i="33"/>
  <c r="AR39" i="33"/>
  <c r="AQ39" i="33"/>
  <c r="AP39" i="33"/>
  <c r="AO39" i="33"/>
  <c r="AN39" i="33"/>
  <c r="AM39" i="33"/>
  <c r="AL39" i="33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B39" i="33"/>
  <c r="BC38" i="33"/>
  <c r="BB38" i="33"/>
  <c r="BA38" i="33"/>
  <c r="AZ38" i="33"/>
  <c r="AY38" i="33"/>
  <c r="AX38" i="33"/>
  <c r="AW38" i="33"/>
  <c r="AV38" i="33"/>
  <c r="AU38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BC37" i="33"/>
  <c r="BB37" i="33"/>
  <c r="BA37" i="33"/>
  <c r="AZ37" i="33"/>
  <c r="AY37" i="33"/>
  <c r="AX37" i="33"/>
  <c r="AW37" i="33"/>
  <c r="AV37" i="33"/>
  <c r="AU37" i="33"/>
  <c r="AT37" i="33"/>
  <c r="AS37" i="33"/>
  <c r="AR37" i="33"/>
  <c r="AQ37" i="33"/>
  <c r="AP37" i="33"/>
  <c r="AO37" i="33"/>
  <c r="AN37" i="33"/>
  <c r="AM37" i="33"/>
  <c r="AL37" i="33"/>
  <c r="AK37" i="33"/>
  <c r="AJ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BC36" i="33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B36" i="33"/>
  <c r="BC35" i="33"/>
  <c r="BB35" i="33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B35" i="33"/>
  <c r="BC34" i="33"/>
  <c r="BB34" i="33"/>
  <c r="BA34" i="33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BC33" i="33"/>
  <c r="BB33" i="33"/>
  <c r="BA33" i="33"/>
  <c r="AZ33" i="33"/>
  <c r="AY33" i="33"/>
  <c r="AX33" i="33"/>
  <c r="AW33" i="33"/>
  <c r="AV33" i="33"/>
  <c r="AU33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BC32" i="33"/>
  <c r="BB32" i="33"/>
  <c r="BA32" i="33"/>
  <c r="AZ32" i="33"/>
  <c r="AY32" i="33"/>
  <c r="AX32" i="33"/>
  <c r="AW32" i="33"/>
  <c r="AV32" i="33"/>
  <c r="AU32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BC30" i="33"/>
  <c r="BB30" i="33"/>
  <c r="BA30" i="33"/>
  <c r="AZ30" i="33"/>
  <c r="AY30" i="33"/>
  <c r="AX30" i="33"/>
  <c r="AW30" i="33"/>
  <c r="AV30" i="33"/>
  <c r="AU30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BC29" i="33"/>
  <c r="BB29" i="33"/>
  <c r="BA29" i="33"/>
  <c r="AZ29" i="33"/>
  <c r="AY29" i="33"/>
  <c r="AX29" i="33"/>
  <c r="AW29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BC28" i="33"/>
  <c r="BB28" i="33"/>
  <c r="BA28" i="33"/>
  <c r="AZ28" i="33"/>
  <c r="AY28" i="33"/>
  <c r="AX28" i="33"/>
  <c r="AW28" i="33"/>
  <c r="AV28" i="33"/>
  <c r="AU28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BC27" i="33"/>
  <c r="BB27" i="33"/>
  <c r="BA27" i="33"/>
  <c r="AZ27" i="33"/>
  <c r="AY27" i="33"/>
  <c r="AX27" i="33"/>
  <c r="AW27" i="33"/>
  <c r="AV27" i="33"/>
  <c r="AU27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BC26" i="33"/>
  <c r="BB26" i="33"/>
  <c r="BA26" i="33"/>
  <c r="AZ26" i="33"/>
  <c r="AY26" i="33"/>
  <c r="AX26" i="33"/>
  <c r="AW26" i="33"/>
  <c r="AV26" i="33"/>
  <c r="AU26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BC25" i="33"/>
  <c r="BB25" i="33"/>
  <c r="BA25" i="33"/>
  <c r="AZ25" i="33"/>
  <c r="AY25" i="33"/>
  <c r="AX25" i="33"/>
  <c r="AW25" i="33"/>
  <c r="AV25" i="33"/>
  <c r="AU25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BC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BC22" i="33"/>
  <c r="BB22" i="33"/>
  <c r="BA22" i="33"/>
  <c r="BA46" i="33" s="1"/>
  <c r="BA48" i="33" s="1"/>
  <c r="AZ22" i="33"/>
  <c r="AY22" i="33"/>
  <c r="AX22" i="33"/>
  <c r="AW22" i="33"/>
  <c r="AW46" i="33" s="1"/>
  <c r="AW48" i="33" s="1"/>
  <c r="AV22" i="33"/>
  <c r="AU22" i="33"/>
  <c r="AT22" i="33"/>
  <c r="AS22" i="33"/>
  <c r="AS46" i="33" s="1"/>
  <c r="AS48" i="33" s="1"/>
  <c r="AR22" i="33"/>
  <c r="AQ22" i="33"/>
  <c r="AP22" i="33"/>
  <c r="AO22" i="33"/>
  <c r="AN22" i="33"/>
  <c r="AM22" i="33"/>
  <c r="AL22" i="33"/>
  <c r="AK22" i="33"/>
  <c r="AK46" i="33" s="1"/>
  <c r="AK48" i="33" s="1"/>
  <c r="AJ22" i="33"/>
  <c r="AI22" i="33"/>
  <c r="AH22" i="33"/>
  <c r="AG22" i="33"/>
  <c r="AG46" i="33" s="1"/>
  <c r="AG48" i="33" s="1"/>
  <c r="AF22" i="33"/>
  <c r="AE22" i="33"/>
  <c r="AD22" i="33"/>
  <c r="AC22" i="33"/>
  <c r="AC46" i="33" s="1"/>
  <c r="AC48" i="33" s="1"/>
  <c r="AB22" i="33"/>
  <c r="AA22" i="33"/>
  <c r="Z22" i="33"/>
  <c r="Y22" i="33"/>
  <c r="X22" i="33"/>
  <c r="W22" i="33"/>
  <c r="V22" i="33"/>
  <c r="U22" i="33"/>
  <c r="U46" i="33" s="1"/>
  <c r="U48" i="33" s="1"/>
  <c r="B71" i="33" s="1"/>
  <c r="T22" i="33"/>
  <c r="S22" i="33"/>
  <c r="R22" i="33"/>
  <c r="Q22" i="33"/>
  <c r="Q46" i="33" s="1"/>
  <c r="Q48" i="33" s="1"/>
  <c r="P22" i="33"/>
  <c r="O22" i="33"/>
  <c r="N22" i="33"/>
  <c r="M22" i="33"/>
  <c r="M46" i="33" s="1"/>
  <c r="M48" i="33" s="1"/>
  <c r="B63" i="33" s="1"/>
  <c r="L22" i="33"/>
  <c r="K22" i="33"/>
  <c r="J22" i="33"/>
  <c r="I22" i="33"/>
  <c r="H22" i="33"/>
  <c r="G22" i="33"/>
  <c r="F22" i="33"/>
  <c r="E22" i="33"/>
  <c r="E46" i="33" s="1"/>
  <c r="E48" i="33" s="1"/>
  <c r="D22" i="33"/>
  <c r="C22" i="33"/>
  <c r="B22" i="33"/>
  <c r="BC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BC20" i="33"/>
  <c r="BB20" i="33"/>
  <c r="BA20" i="33"/>
  <c r="AZ20" i="33"/>
  <c r="AY20" i="33"/>
  <c r="AX20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BC19" i="33"/>
  <c r="BC46" i="33" s="1"/>
  <c r="BB19" i="33"/>
  <c r="BB46" i="33" s="1"/>
  <c r="BB48" i="33" s="1"/>
  <c r="BA19" i="33"/>
  <c r="AZ19" i="33"/>
  <c r="AZ46" i="33" s="1"/>
  <c r="AZ48" i="33" s="1"/>
  <c r="AY19" i="33"/>
  <c r="AY46" i="33" s="1"/>
  <c r="AY48" i="33" s="1"/>
  <c r="AX19" i="33"/>
  <c r="AX46" i="33" s="1"/>
  <c r="AX48" i="33" s="1"/>
  <c r="AW19" i="33"/>
  <c r="AV19" i="33"/>
  <c r="AV46" i="33" s="1"/>
  <c r="AV48" i="33" s="1"/>
  <c r="AU19" i="33"/>
  <c r="AU46" i="33" s="1"/>
  <c r="AT19" i="33"/>
  <c r="AT46" i="33" s="1"/>
  <c r="AT48" i="33" s="1"/>
  <c r="AS19" i="33"/>
  <c r="AR19" i="33"/>
  <c r="AR46" i="33" s="1"/>
  <c r="AR48" i="33" s="1"/>
  <c r="AQ19" i="33"/>
  <c r="AQ46" i="33" s="1"/>
  <c r="AP19" i="33"/>
  <c r="AP46" i="33" s="1"/>
  <c r="AP48" i="33" s="1"/>
  <c r="AO19" i="33"/>
  <c r="AN19" i="33"/>
  <c r="AN46" i="33" s="1"/>
  <c r="AN48" i="33" s="1"/>
  <c r="AM19" i="33"/>
  <c r="AM46" i="33" s="1"/>
  <c r="AL19" i="33"/>
  <c r="AL46" i="33" s="1"/>
  <c r="AL48" i="33" s="1"/>
  <c r="AK19" i="33"/>
  <c r="AJ19" i="33"/>
  <c r="AJ46" i="33" s="1"/>
  <c r="AJ48" i="33" s="1"/>
  <c r="AI19" i="33"/>
  <c r="AI46" i="33" s="1"/>
  <c r="AI48" i="33" s="1"/>
  <c r="AH19" i="33"/>
  <c r="AH46" i="33" s="1"/>
  <c r="AH48" i="33" s="1"/>
  <c r="AG19" i="33"/>
  <c r="AF19" i="33"/>
  <c r="AF46" i="33" s="1"/>
  <c r="AF48" i="33" s="1"/>
  <c r="AE19" i="33"/>
  <c r="AE46" i="33" s="1"/>
  <c r="AD19" i="33"/>
  <c r="AD46" i="33" s="1"/>
  <c r="AD48" i="33" s="1"/>
  <c r="AC19" i="33"/>
  <c r="AB19" i="33"/>
  <c r="AB46" i="33" s="1"/>
  <c r="AB48" i="33" s="1"/>
  <c r="AA19" i="33"/>
  <c r="AA46" i="33" s="1"/>
  <c r="Z19" i="33"/>
  <c r="Z46" i="33" s="1"/>
  <c r="Z48" i="33" s="1"/>
  <c r="Y19" i="33"/>
  <c r="X19" i="33"/>
  <c r="X46" i="33" s="1"/>
  <c r="X48" i="33" s="1"/>
  <c r="W19" i="33"/>
  <c r="W46" i="33" s="1"/>
  <c r="V19" i="33"/>
  <c r="V46" i="33" s="1"/>
  <c r="V48" i="33" s="1"/>
  <c r="U19" i="33"/>
  <c r="T19" i="33"/>
  <c r="T46" i="33" s="1"/>
  <c r="T48" i="33" s="1"/>
  <c r="B70" i="33" s="1"/>
  <c r="S19" i="33"/>
  <c r="S46" i="33" s="1"/>
  <c r="S48" i="33" s="1"/>
  <c r="R19" i="33"/>
  <c r="R46" i="33" s="1"/>
  <c r="R48" i="33" s="1"/>
  <c r="Q19" i="33"/>
  <c r="P19" i="33"/>
  <c r="P46" i="33" s="1"/>
  <c r="P48" i="33" s="1"/>
  <c r="O19" i="33"/>
  <c r="O46" i="33" s="1"/>
  <c r="N19" i="33"/>
  <c r="N46" i="33" s="1"/>
  <c r="N48" i="33" s="1"/>
  <c r="B68" i="33" s="1"/>
  <c r="M19" i="33"/>
  <c r="L19" i="33"/>
  <c r="L46" i="33" s="1"/>
  <c r="L48" i="33" s="1"/>
  <c r="K19" i="33"/>
  <c r="K46" i="33" s="1"/>
  <c r="J19" i="33"/>
  <c r="J46" i="33" s="1"/>
  <c r="J48" i="33" s="1"/>
  <c r="I19" i="33"/>
  <c r="H19" i="33"/>
  <c r="H46" i="33" s="1"/>
  <c r="H48" i="33" s="1"/>
  <c r="G19" i="33"/>
  <c r="G46" i="33" s="1"/>
  <c r="F19" i="33"/>
  <c r="F46" i="33" s="1"/>
  <c r="F48" i="33" s="1"/>
  <c r="E19" i="33"/>
  <c r="D19" i="33"/>
  <c r="D46" i="33" s="1"/>
  <c r="D48" i="33" s="1"/>
  <c r="C19" i="33"/>
  <c r="C46" i="33" s="1"/>
  <c r="C48" i="33" s="1"/>
  <c r="B19" i="33"/>
  <c r="B46" i="33" s="1"/>
  <c r="B48" i="33" s="1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BC17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BC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BC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B65" i="33" l="1"/>
  <c r="B64" i="33"/>
  <c r="K48" i="33"/>
  <c r="B59" i="33" s="1"/>
  <c r="AA48" i="33"/>
  <c r="AQ48" i="33"/>
  <c r="G48" i="33"/>
  <c r="B58" i="33" s="1"/>
  <c r="O48" i="33"/>
  <c r="W48" i="33"/>
  <c r="AE48" i="33"/>
  <c r="AM48" i="33"/>
  <c r="AU48" i="33"/>
  <c r="BC48" i="33"/>
  <c r="B57" i="33"/>
  <c r="B60" i="33" l="1"/>
  <c r="C59" i="33" s="1"/>
  <c r="C58" i="33"/>
  <c r="C57" i="33" l="1"/>
  <c r="C60" i="33" s="1"/>
  <c r="R6" i="31" l="1"/>
  <c r="J10" i="19" s="1"/>
  <c r="H26" i="31" l="1"/>
  <c r="D52" i="19" s="1"/>
  <c r="H25" i="31"/>
  <c r="D51" i="19" s="1"/>
  <c r="H24" i="31"/>
  <c r="D50" i="19" s="1"/>
  <c r="H23" i="31"/>
  <c r="D49" i="19" s="1"/>
  <c r="H22" i="31"/>
  <c r="D48" i="19" s="1"/>
  <c r="H21" i="31"/>
  <c r="D47" i="19" s="1"/>
  <c r="H20" i="31"/>
  <c r="D46" i="19" s="1"/>
  <c r="H19" i="31"/>
  <c r="D45" i="19" s="1"/>
  <c r="H18" i="31"/>
  <c r="D44" i="19" s="1"/>
  <c r="H17" i="31"/>
  <c r="D43" i="19" s="1"/>
  <c r="H16" i="31"/>
  <c r="D42" i="19" s="1"/>
  <c r="H15" i="31"/>
  <c r="D41" i="19" s="1"/>
  <c r="H14" i="31"/>
  <c r="D40" i="19" s="1"/>
  <c r="H13" i="31"/>
  <c r="D39" i="19" s="1"/>
  <c r="H12" i="31"/>
  <c r="D38" i="19" s="1"/>
  <c r="H11" i="31"/>
  <c r="D37" i="19" s="1"/>
  <c r="H10" i="31"/>
  <c r="D36" i="19" s="1"/>
  <c r="H9" i="31"/>
  <c r="D35" i="19" s="1"/>
  <c r="H8" i="31"/>
  <c r="D34" i="19" s="1"/>
  <c r="H7" i="31"/>
  <c r="D33" i="19" s="1"/>
  <c r="H6" i="31"/>
  <c r="D32" i="19" s="1"/>
  <c r="H5" i="31"/>
  <c r="D31" i="19" s="1"/>
  <c r="D4" i="31"/>
  <c r="H4" i="31" l="1"/>
  <c r="R9" i="31"/>
  <c r="J24" i="19" s="1"/>
  <c r="R8" i="31"/>
  <c r="J22" i="19" s="1"/>
  <c r="R7" i="31"/>
  <c r="J17" i="19" s="1"/>
  <c r="C31" i="19" l="1"/>
  <c r="C18" i="15"/>
  <c r="C42" i="19" l="1"/>
  <c r="C29" i="15"/>
  <c r="C45" i="19"/>
  <c r="C32" i="15"/>
  <c r="C43" i="19"/>
  <c r="C30" i="15"/>
  <c r="C41" i="19"/>
  <c r="C28" i="15"/>
  <c r="C32" i="19"/>
  <c r="C19" i="15"/>
  <c r="C39" i="19"/>
  <c r="C26" i="15"/>
  <c r="C49" i="19"/>
  <c r="C36" i="15"/>
  <c r="C48" i="19"/>
  <c r="C35" i="15"/>
  <c r="C34" i="19"/>
  <c r="C21" i="15"/>
  <c r="C36" i="19"/>
  <c r="C23" i="15"/>
  <c r="C46" i="19"/>
  <c r="C33" i="15"/>
  <c r="C47" i="19"/>
  <c r="C34" i="15"/>
  <c r="C40" i="19"/>
  <c r="C27" i="15"/>
  <c r="C38" i="19"/>
  <c r="C25" i="15"/>
  <c r="C52" i="19"/>
  <c r="C39" i="15"/>
  <c r="C44" i="19"/>
  <c r="C31" i="15"/>
  <c r="C50" i="19"/>
  <c r="C37" i="15"/>
  <c r="C37" i="19"/>
  <c r="C24" i="15"/>
  <c r="C35" i="19"/>
  <c r="C22" i="15"/>
  <c r="C51" i="19"/>
  <c r="C38" i="15"/>
  <c r="C33" i="19"/>
  <c r="C20" i="15"/>
  <c r="K52" i="19" l="1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J27" i="19" l="1"/>
  <c r="C13" i="15" l="1"/>
  <c r="B13" i="15"/>
  <c r="D13" i="15"/>
  <c r="D15" i="14"/>
  <c r="A2" i="16" l="1"/>
  <c r="A2" i="15"/>
  <c r="A2" i="14"/>
  <c r="D53" i="19" l="1"/>
  <c r="E12" i="15" l="1"/>
  <c r="J24" i="14" l="1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23" i="14"/>
  <c r="J45" i="14" l="1"/>
  <c r="E15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23" i="14"/>
  <c r="H27" i="14"/>
  <c r="H29" i="14"/>
  <c r="H30" i="14"/>
  <c r="H31" i="14"/>
  <c r="H32" i="14"/>
  <c r="H34" i="14"/>
  <c r="H35" i="14"/>
  <c r="H36" i="14"/>
  <c r="H37" i="14"/>
  <c r="H38" i="14"/>
  <c r="H39" i="14"/>
  <c r="H42" i="14"/>
  <c r="H43" i="14"/>
  <c r="H44" i="14"/>
  <c r="L17" i="14" l="1"/>
  <c r="F15" i="14"/>
  <c r="N15" i="14" s="1"/>
  <c r="D5" i="22"/>
  <c r="E5" i="22"/>
  <c r="D6" i="22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H23" i="14"/>
  <c r="G23" i="14"/>
  <c r="H24" i="14"/>
  <c r="H25" i="14"/>
  <c r="H26" i="14"/>
  <c r="H28" i="14"/>
  <c r="G29" i="14"/>
  <c r="H33" i="14"/>
  <c r="G35" i="14"/>
  <c r="H40" i="14"/>
  <c r="H41" i="14"/>
  <c r="G41" i="14"/>
  <c r="L44" i="14"/>
  <c r="G44" i="14"/>
  <c r="G26" i="14"/>
  <c r="G28" i="14"/>
  <c r="G32" i="14"/>
  <c r="G34" i="14"/>
  <c r="G38" i="14"/>
  <c r="G40" i="14"/>
  <c r="C24" i="23" l="1"/>
  <c r="E51" i="19"/>
  <c r="L51" i="19"/>
  <c r="E47" i="19"/>
  <c r="L47" i="19"/>
  <c r="E43" i="19"/>
  <c r="L43" i="19"/>
  <c r="E41" i="19"/>
  <c r="L41" i="19"/>
  <c r="E39" i="19"/>
  <c r="L39" i="19"/>
  <c r="E37" i="19"/>
  <c r="L37" i="19"/>
  <c r="E35" i="19"/>
  <c r="L35" i="19"/>
  <c r="E33" i="19"/>
  <c r="L33" i="19"/>
  <c r="E48" i="19"/>
  <c r="L48" i="19"/>
  <c r="E40" i="19"/>
  <c r="L40" i="19"/>
  <c r="E49" i="19"/>
  <c r="L49" i="19"/>
  <c r="L45" i="19"/>
  <c r="E45" i="19"/>
  <c r="E31" i="19"/>
  <c r="L31" i="19"/>
  <c r="C23" i="23"/>
  <c r="E38" i="19"/>
  <c r="L38" i="19"/>
  <c r="E36" i="19"/>
  <c r="L36" i="19"/>
  <c r="E34" i="19"/>
  <c r="L34" i="19"/>
  <c r="E32" i="19"/>
  <c r="L32" i="19"/>
  <c r="C37" i="14"/>
  <c r="M90" i="14" s="1"/>
  <c r="C11" i="23"/>
  <c r="C20" i="23"/>
  <c r="C12" i="23"/>
  <c r="C9" i="23"/>
  <c r="C4" i="23"/>
  <c r="C7" i="23"/>
  <c r="C5" i="23"/>
  <c r="C25" i="23"/>
  <c r="C38" i="14"/>
  <c r="M91" i="14" s="1"/>
  <c r="F24" i="22"/>
  <c r="F20" i="22"/>
  <c r="F16" i="22"/>
  <c r="F12" i="22"/>
  <c r="F6" i="22"/>
  <c r="F26" i="22"/>
  <c r="F22" i="22"/>
  <c r="F18" i="22"/>
  <c r="F14" i="22"/>
  <c r="F10" i="22"/>
  <c r="F8" i="22"/>
  <c r="F25" i="22"/>
  <c r="F23" i="22"/>
  <c r="F21" i="22"/>
  <c r="F19" i="22"/>
  <c r="F17" i="22"/>
  <c r="F15" i="22"/>
  <c r="F13" i="22"/>
  <c r="F11" i="22"/>
  <c r="F9" i="22"/>
  <c r="F7" i="22"/>
  <c r="F5" i="22"/>
  <c r="C13" i="16"/>
  <c r="N68" i="16" s="1"/>
  <c r="C26" i="16"/>
  <c r="N81" i="16" s="1"/>
  <c r="C18" i="16"/>
  <c r="N73" i="16" s="1"/>
  <c r="C15" i="16"/>
  <c r="N70" i="16" s="1"/>
  <c r="C10" i="16"/>
  <c r="N65" i="16" s="1"/>
  <c r="C28" i="16"/>
  <c r="N83" i="16" s="1"/>
  <c r="C11" i="16"/>
  <c r="N66" i="16" s="1"/>
  <c r="C31" i="16"/>
  <c r="N86" i="16" s="1"/>
  <c r="C23" i="16"/>
  <c r="N78" i="16" s="1"/>
  <c r="C21" i="22"/>
  <c r="H21" i="19"/>
  <c r="H13" i="19"/>
  <c r="H10" i="19"/>
  <c r="H5" i="19"/>
  <c r="H8" i="19"/>
  <c r="H25" i="19"/>
  <c r="H23" i="19"/>
  <c r="H6" i="19"/>
  <c r="H26" i="19"/>
  <c r="H20" i="19"/>
  <c r="C31" i="14"/>
  <c r="M84" i="14" s="1"/>
  <c r="C28" i="14"/>
  <c r="M81" i="14" s="1"/>
  <c r="C23" i="14"/>
  <c r="M76" i="14" s="1"/>
  <c r="G42" i="14"/>
  <c r="C39" i="14"/>
  <c r="M92" i="14" s="1"/>
  <c r="C26" i="14"/>
  <c r="M79" i="14" s="1"/>
  <c r="C24" i="14"/>
  <c r="M77" i="14" s="1"/>
  <c r="G24" i="14"/>
  <c r="G36" i="14"/>
  <c r="C8" i="22"/>
  <c r="L45" i="14"/>
  <c r="L18" i="14" s="1"/>
  <c r="G30" i="14"/>
  <c r="G43" i="14"/>
  <c r="G39" i="14"/>
  <c r="G37" i="14"/>
  <c r="G33" i="14"/>
  <c r="G31" i="14"/>
  <c r="G27" i="14"/>
  <c r="G25" i="14"/>
  <c r="F27" i="19"/>
  <c r="E27" i="19"/>
  <c r="C23" i="22"/>
  <c r="C10" i="22"/>
  <c r="C6" i="22"/>
  <c r="C13" i="22"/>
  <c r="C5" i="22"/>
  <c r="C41" i="14" l="1"/>
  <c r="M94" i="14" s="1"/>
  <c r="C22" i="23"/>
  <c r="C25" i="22"/>
  <c r="C44" i="14"/>
  <c r="M97" i="14" s="1"/>
  <c r="C43" i="14"/>
  <c r="M96" i="14" s="1"/>
  <c r="C19" i="22"/>
  <c r="C36" i="14"/>
  <c r="M89" i="14" s="1"/>
  <c r="C25" i="16"/>
  <c r="N80" i="16" s="1"/>
  <c r="C24" i="16"/>
  <c r="N79" i="16" s="1"/>
  <c r="C30" i="16"/>
  <c r="N85" i="16" s="1"/>
  <c r="C18" i="23"/>
  <c r="C21" i="23"/>
  <c r="C27" i="16"/>
  <c r="N82" i="16" s="1"/>
  <c r="H22" i="19"/>
  <c r="C22" i="22"/>
  <c r="C40" i="14"/>
  <c r="M93" i="14" s="1"/>
  <c r="C12" i="22"/>
  <c r="C18" i="22"/>
  <c r="C17" i="23"/>
  <c r="C26" i="22"/>
  <c r="C20" i="22"/>
  <c r="H18" i="19"/>
  <c r="H19" i="19"/>
  <c r="C19" i="23"/>
  <c r="C17" i="22"/>
  <c r="C35" i="14"/>
  <c r="M88" i="14" s="1"/>
  <c r="C14" i="23"/>
  <c r="H15" i="19"/>
  <c r="C22" i="16"/>
  <c r="N77" i="16" s="1"/>
  <c r="C6" i="23"/>
  <c r="C15" i="22"/>
  <c r="C30" i="14"/>
  <c r="M83" i="14" s="1"/>
  <c r="C33" i="14"/>
  <c r="M86" i="14" s="1"/>
  <c r="H17" i="19"/>
  <c r="H12" i="19"/>
  <c r="C20" i="16"/>
  <c r="N75" i="16" s="1"/>
  <c r="C16" i="23"/>
  <c r="C25" i="14"/>
  <c r="M78" i="14" s="1"/>
  <c r="C17" i="16"/>
  <c r="N72" i="16" s="1"/>
  <c r="H11" i="19"/>
  <c r="C9" i="22"/>
  <c r="C42" i="14"/>
  <c r="M95" i="14" s="1"/>
  <c r="C34" i="14"/>
  <c r="M87" i="14" s="1"/>
  <c r="C27" i="14"/>
  <c r="M80" i="14" s="1"/>
  <c r="H9" i="19"/>
  <c r="C29" i="14"/>
  <c r="M82" i="14" s="1"/>
  <c r="C21" i="16"/>
  <c r="N76" i="16" s="1"/>
  <c r="C29" i="16"/>
  <c r="N84" i="16" s="1"/>
  <c r="C14" i="16"/>
  <c r="N69" i="16" s="1"/>
  <c r="C12" i="16"/>
  <c r="N67" i="16" s="1"/>
  <c r="E44" i="19"/>
  <c r="L44" i="19"/>
  <c r="H16" i="19"/>
  <c r="H24" i="19"/>
  <c r="C16" i="16"/>
  <c r="N71" i="16" s="1"/>
  <c r="C8" i="23"/>
  <c r="C10" i="23"/>
  <c r="E46" i="19"/>
  <c r="L46" i="19"/>
  <c r="E52" i="19"/>
  <c r="L52" i="19"/>
  <c r="C11" i="22"/>
  <c r="C7" i="22"/>
  <c r="C24" i="22"/>
  <c r="C16" i="22"/>
  <c r="H7" i="19"/>
  <c r="C15" i="23"/>
  <c r="E42" i="19"/>
  <c r="L42" i="19"/>
  <c r="E50" i="19"/>
  <c r="L50" i="19"/>
  <c r="C13" i="23"/>
  <c r="F27" i="22"/>
  <c r="G27" i="22" s="1"/>
  <c r="K45" i="14" s="1"/>
  <c r="C19" i="16"/>
  <c r="N74" i="16" s="1"/>
  <c r="H14" i="19"/>
  <c r="G45" i="14"/>
  <c r="G27" i="19"/>
  <c r="C14" i="22"/>
  <c r="C27" i="19"/>
  <c r="C32" i="14"/>
  <c r="M85" i="14" s="1"/>
  <c r="D27" i="19"/>
  <c r="C53" i="19" l="1"/>
  <c r="L53" i="19" s="1"/>
  <c r="M44" i="19" s="1"/>
  <c r="C40" i="15"/>
  <c r="B8" i="15" s="1"/>
  <c r="C32" i="16"/>
  <c r="N87" i="16" s="1"/>
  <c r="C26" i="23"/>
  <c r="E13" i="15"/>
  <c r="H27" i="19"/>
  <c r="C27" i="22"/>
  <c r="F28" i="22" s="1"/>
  <c r="G5" i="22" s="1"/>
  <c r="C45" i="14"/>
  <c r="B11" i="14" l="1"/>
  <c r="C11" i="14" s="1"/>
  <c r="M98" i="14"/>
  <c r="E53" i="19"/>
  <c r="F53" i="19" s="1"/>
  <c r="B14" i="15"/>
  <c r="C44" i="15" s="1"/>
  <c r="D14" i="15"/>
  <c r="C14" i="15"/>
  <c r="I26" i="19"/>
  <c r="I44" i="14" s="1"/>
  <c r="I22" i="19"/>
  <c r="I18" i="19"/>
  <c r="I36" i="14" s="1"/>
  <c r="I14" i="19"/>
  <c r="I32" i="14" s="1"/>
  <c r="I10" i="19"/>
  <c r="I28" i="14" s="1"/>
  <c r="I6" i="19"/>
  <c r="I11" i="19"/>
  <c r="I29" i="14" s="1"/>
  <c r="I25" i="19"/>
  <c r="I43" i="14" s="1"/>
  <c r="I21" i="19"/>
  <c r="I39" i="14" s="1"/>
  <c r="I17" i="19"/>
  <c r="I35" i="14" s="1"/>
  <c r="I13" i="19"/>
  <c r="I31" i="14" s="1"/>
  <c r="I9" i="19"/>
  <c r="I27" i="14" s="1"/>
  <c r="I5" i="19"/>
  <c r="I23" i="14" s="1"/>
  <c r="I24" i="19"/>
  <c r="I42" i="14" s="1"/>
  <c r="I20" i="19"/>
  <c r="I38" i="14" s="1"/>
  <c r="I16" i="19"/>
  <c r="I34" i="14" s="1"/>
  <c r="I12" i="19"/>
  <c r="I30" i="14" s="1"/>
  <c r="I8" i="19"/>
  <c r="I26" i="14" s="1"/>
  <c r="I27" i="19"/>
  <c r="I45" i="14" s="1"/>
  <c r="I23" i="19"/>
  <c r="I41" i="14" s="1"/>
  <c r="I19" i="19"/>
  <c r="I37" i="14" s="1"/>
  <c r="I15" i="19"/>
  <c r="I33" i="14" s="1"/>
  <c r="I7" i="19"/>
  <c r="I25" i="14" s="1"/>
  <c r="M42" i="19"/>
  <c r="M46" i="19"/>
  <c r="M52" i="19"/>
  <c r="M47" i="19"/>
  <c r="M53" i="19"/>
  <c r="M48" i="19"/>
  <c r="M38" i="19"/>
  <c r="M45" i="19"/>
  <c r="M33" i="19"/>
  <c r="M40" i="19"/>
  <c r="E27" i="15" s="1"/>
  <c r="M32" i="19"/>
  <c r="M34" i="19"/>
  <c r="M35" i="19"/>
  <c r="M39" i="19"/>
  <c r="M37" i="19"/>
  <c r="M43" i="19"/>
  <c r="M36" i="19"/>
  <c r="M31" i="19"/>
  <c r="M49" i="19"/>
  <c r="M51" i="19"/>
  <c r="M41" i="19"/>
  <c r="M50" i="19"/>
  <c r="F43" i="19"/>
  <c r="M5" i="23"/>
  <c r="L4" i="23"/>
  <c r="M4" i="23"/>
  <c r="K4" i="23"/>
  <c r="K13" i="23"/>
  <c r="M13" i="23"/>
  <c r="N13" i="23"/>
  <c r="L13" i="23"/>
  <c r="N15" i="23"/>
  <c r="N23" i="23"/>
  <c r="N16" i="23"/>
  <c r="L14" i="23"/>
  <c r="N20" i="23"/>
  <c r="L6" i="23"/>
  <c r="K17" i="23"/>
  <c r="K25" i="23"/>
  <c r="K21" i="23"/>
  <c r="L22" i="23"/>
  <c r="N11" i="23"/>
  <c r="N19" i="23"/>
  <c r="K5" i="23"/>
  <c r="N7" i="23"/>
  <c r="K9" i="23"/>
  <c r="L18" i="23"/>
  <c r="N8" i="23"/>
  <c r="L10" i="23"/>
  <c r="N12" i="23"/>
  <c r="N24" i="23"/>
  <c r="K14" i="23"/>
  <c r="L7" i="23"/>
  <c r="K10" i="23"/>
  <c r="M24" i="23"/>
  <c r="M15" i="23"/>
  <c r="M23" i="23"/>
  <c r="K16" i="23"/>
  <c r="M14" i="23"/>
  <c r="K20" i="23"/>
  <c r="M6" i="23"/>
  <c r="L17" i="23"/>
  <c r="L25" i="23"/>
  <c r="L21" i="23"/>
  <c r="M22" i="23"/>
  <c r="M11" i="23"/>
  <c r="M19" i="23"/>
  <c r="L5" i="23"/>
  <c r="M7" i="23"/>
  <c r="L9" i="23"/>
  <c r="M18" i="23"/>
  <c r="K8" i="23"/>
  <c r="M10" i="23"/>
  <c r="K12" i="23"/>
  <c r="K24" i="23"/>
  <c r="M25" i="23"/>
  <c r="K15" i="23"/>
  <c r="K23" i="23"/>
  <c r="L16" i="23"/>
  <c r="N14" i="23"/>
  <c r="L20" i="23"/>
  <c r="N6" i="23"/>
  <c r="N17" i="23"/>
  <c r="N25" i="23"/>
  <c r="N21" i="23"/>
  <c r="N4" i="23"/>
  <c r="N22" i="23"/>
  <c r="K11" i="23"/>
  <c r="K19" i="23"/>
  <c r="N5" i="23"/>
  <c r="K7" i="23"/>
  <c r="N9" i="23"/>
  <c r="N18" i="23"/>
  <c r="L8" i="23"/>
  <c r="N10" i="23"/>
  <c r="L12" i="23"/>
  <c r="L24" i="23"/>
  <c r="L15" i="23"/>
  <c r="L23" i="23"/>
  <c r="M16" i="23"/>
  <c r="M20" i="23"/>
  <c r="K6" i="23"/>
  <c r="M17" i="23"/>
  <c r="M21" i="23"/>
  <c r="K22" i="23"/>
  <c r="L11" i="23"/>
  <c r="L19" i="23"/>
  <c r="M9" i="23"/>
  <c r="K18" i="23"/>
  <c r="M8" i="23"/>
  <c r="M12" i="23"/>
  <c r="I24" i="14"/>
  <c r="I40" i="14"/>
  <c r="G8" i="22"/>
  <c r="G12" i="22"/>
  <c r="G16" i="22"/>
  <c r="G20" i="22"/>
  <c r="G24" i="22"/>
  <c r="G26" i="22"/>
  <c r="G10" i="22"/>
  <c r="G21" i="22"/>
  <c r="G15" i="22"/>
  <c r="G18" i="22"/>
  <c r="G13" i="22"/>
  <c r="G23" i="22"/>
  <c r="G22" i="22"/>
  <c r="G6" i="22"/>
  <c r="G17" i="22"/>
  <c r="G11" i="22"/>
  <c r="G14" i="22"/>
  <c r="G9" i="22"/>
  <c r="G7" i="22"/>
  <c r="G25" i="22"/>
  <c r="G19" i="22"/>
  <c r="H45" i="14"/>
  <c r="F48" i="19" l="1"/>
  <c r="F52" i="19"/>
  <c r="F37" i="19"/>
  <c r="F50" i="19"/>
  <c r="F44" i="19"/>
  <c r="F33" i="19"/>
  <c r="D20" i="15" s="1"/>
  <c r="F36" i="19"/>
  <c r="D23" i="15" s="1"/>
  <c r="F34" i="19"/>
  <c r="D21" i="15" s="1"/>
  <c r="F47" i="19"/>
  <c r="D34" i="15" s="1"/>
  <c r="F39" i="19"/>
  <c r="D26" i="15" s="1"/>
  <c r="F45" i="19"/>
  <c r="F38" i="19"/>
  <c r="F41" i="19"/>
  <c r="D28" i="15" s="1"/>
  <c r="F40" i="19"/>
  <c r="D27" i="15" s="1"/>
  <c r="F46" i="19"/>
  <c r="F31" i="19"/>
  <c r="D18" i="15" s="1"/>
  <c r="F51" i="19"/>
  <c r="D38" i="15" s="1"/>
  <c r="F42" i="19"/>
  <c r="D29" i="15" s="1"/>
  <c r="F35" i="19"/>
  <c r="F49" i="19"/>
  <c r="D36" i="15" s="1"/>
  <c r="F32" i="19"/>
  <c r="K26" i="23"/>
  <c r="M26" i="23"/>
  <c r="L26" i="23"/>
  <c r="N26" i="23"/>
  <c r="R4" i="23" s="1"/>
  <c r="K25" i="14"/>
  <c r="K35" i="14"/>
  <c r="K31" i="14"/>
  <c r="K39" i="14"/>
  <c r="K38" i="14"/>
  <c r="D22" i="15"/>
  <c r="D24" i="15"/>
  <c r="D30" i="15"/>
  <c r="D32" i="15"/>
  <c r="D40" i="15"/>
  <c r="D19" i="15"/>
  <c r="D25" i="15"/>
  <c r="D31" i="15"/>
  <c r="D33" i="15"/>
  <c r="D35" i="15"/>
  <c r="D37" i="15"/>
  <c r="D39" i="15"/>
  <c r="K27" i="14"/>
  <c r="K24" i="14"/>
  <c r="K36" i="14"/>
  <c r="K28" i="14"/>
  <c r="K34" i="14"/>
  <c r="E40" i="15"/>
  <c r="E22" i="15"/>
  <c r="E20" i="15"/>
  <c r="E28" i="15"/>
  <c r="E30" i="15"/>
  <c r="E18" i="15"/>
  <c r="E36" i="15"/>
  <c r="E24" i="15"/>
  <c r="E26" i="15"/>
  <c r="E34" i="15"/>
  <c r="E21" i="15"/>
  <c r="E23" i="15"/>
  <c r="E29" i="15"/>
  <c r="E35" i="15"/>
  <c r="E37" i="15"/>
  <c r="E39" i="15"/>
  <c r="E33" i="15"/>
  <c r="E32" i="15"/>
  <c r="E38" i="15"/>
  <c r="E19" i="15"/>
  <c r="E31" i="15"/>
  <c r="E25" i="15"/>
  <c r="K37" i="14"/>
  <c r="K32" i="14"/>
  <c r="K40" i="14"/>
  <c r="K33" i="14"/>
  <c r="K44" i="14"/>
  <c r="K30" i="14"/>
  <c r="K43" i="14"/>
  <c r="K29" i="14"/>
  <c r="K41" i="14"/>
  <c r="K23" i="14"/>
  <c r="K42" i="14"/>
  <c r="K26" i="14"/>
  <c r="Q8" i="23" l="1"/>
  <c r="Q12" i="23"/>
  <c r="Q16" i="23"/>
  <c r="Q20" i="23"/>
  <c r="Q24" i="23"/>
  <c r="Q4" i="23"/>
  <c r="Q6" i="23"/>
  <c r="Q14" i="23"/>
  <c r="Q5" i="23"/>
  <c r="Q13" i="23"/>
  <c r="Q21" i="23"/>
  <c r="Q7" i="23"/>
  <c r="Q11" i="23"/>
  <c r="Q15" i="23"/>
  <c r="Q19" i="23"/>
  <c r="Q23" i="23"/>
  <c r="Q10" i="23"/>
  <c r="Q18" i="23"/>
  <c r="Q22" i="23"/>
  <c r="Q9" i="23"/>
  <c r="Q17" i="23"/>
  <c r="Q25" i="23"/>
  <c r="O6" i="23"/>
  <c r="O10" i="23"/>
  <c r="O14" i="23"/>
  <c r="O18" i="23"/>
  <c r="O22" i="23"/>
  <c r="O12" i="23"/>
  <c r="O24" i="23"/>
  <c r="O4" i="23"/>
  <c r="D23" i="14" s="1"/>
  <c r="O11" i="23"/>
  <c r="O19" i="23"/>
  <c r="O5" i="23"/>
  <c r="O9" i="23"/>
  <c r="O13" i="23"/>
  <c r="O17" i="23"/>
  <c r="O21" i="23"/>
  <c r="O25" i="23"/>
  <c r="O8" i="23"/>
  <c r="O16" i="23"/>
  <c r="O20" i="23"/>
  <c r="O7" i="23"/>
  <c r="O15" i="23"/>
  <c r="O23" i="23"/>
  <c r="P7" i="23"/>
  <c r="P11" i="23"/>
  <c r="P15" i="23"/>
  <c r="P19" i="23"/>
  <c r="P23" i="23"/>
  <c r="P9" i="23"/>
  <c r="P17" i="23"/>
  <c r="P21" i="23"/>
  <c r="P8" i="23"/>
  <c r="P16" i="23"/>
  <c r="P24" i="23"/>
  <c r="P6" i="23"/>
  <c r="P10" i="23"/>
  <c r="P14" i="23"/>
  <c r="P18" i="23"/>
  <c r="P22" i="23"/>
  <c r="P4" i="23"/>
  <c r="E23" i="14" s="1"/>
  <c r="P5" i="23"/>
  <c r="P13" i="23"/>
  <c r="P25" i="23"/>
  <c r="P12" i="23"/>
  <c r="P20" i="23"/>
  <c r="R26" i="23"/>
  <c r="R13" i="23"/>
  <c r="R20" i="23"/>
  <c r="R16" i="23"/>
  <c r="R17" i="23"/>
  <c r="R8" i="23"/>
  <c r="R24" i="23"/>
  <c r="R5" i="23"/>
  <c r="R21" i="23"/>
  <c r="R12" i="23"/>
  <c r="R9" i="23"/>
  <c r="R25" i="23"/>
  <c r="R23" i="23"/>
  <c r="R18" i="23"/>
  <c r="R11" i="23"/>
  <c r="R10" i="23"/>
  <c r="R7" i="23"/>
  <c r="R14" i="23"/>
  <c r="R6" i="23"/>
  <c r="R22" i="23"/>
  <c r="R19" i="23"/>
  <c r="R15" i="23"/>
  <c r="E42" i="14" l="1"/>
  <c r="E26" i="14"/>
  <c r="F43" i="14"/>
  <c r="F27" i="14"/>
  <c r="D24" i="14"/>
  <c r="E37" i="14"/>
  <c r="D43" i="14"/>
  <c r="F30" i="14"/>
  <c r="D30" i="14"/>
  <c r="E40" i="14"/>
  <c r="E32" i="14"/>
  <c r="E24" i="14"/>
  <c r="D33" i="14"/>
  <c r="F41" i="14"/>
  <c r="F33" i="14"/>
  <c r="F25" i="14"/>
  <c r="D36" i="14"/>
  <c r="E43" i="14"/>
  <c r="E35" i="14"/>
  <c r="E27" i="14"/>
  <c r="D39" i="14"/>
  <c r="F44" i="14"/>
  <c r="F36" i="14"/>
  <c r="F28" i="14"/>
  <c r="D34" i="14"/>
  <c r="E34" i="14"/>
  <c r="D37" i="14"/>
  <c r="F35" i="14"/>
  <c r="D40" i="14"/>
  <c r="E29" i="14"/>
  <c r="D27" i="14"/>
  <c r="F38" i="14"/>
  <c r="D42" i="14"/>
  <c r="D26" i="14"/>
  <c r="E38" i="14"/>
  <c r="E30" i="14"/>
  <c r="D29" i="14"/>
  <c r="F39" i="14"/>
  <c r="F31" i="14"/>
  <c r="F23" i="14"/>
  <c r="D32" i="14"/>
  <c r="E41" i="14"/>
  <c r="E33" i="14"/>
  <c r="E25" i="14"/>
  <c r="D35" i="14"/>
  <c r="F42" i="14"/>
  <c r="F34" i="14"/>
  <c r="F26" i="14"/>
  <c r="D38" i="14"/>
  <c r="E44" i="14"/>
  <c r="E36" i="14"/>
  <c r="E28" i="14"/>
  <c r="D41" i="14"/>
  <c r="D25" i="14"/>
  <c r="F37" i="14"/>
  <c r="F29" i="14"/>
  <c r="D44" i="14"/>
  <c r="D28" i="14"/>
  <c r="E39" i="14"/>
  <c r="E31" i="14"/>
  <c r="D31" i="14"/>
  <c r="F40" i="14"/>
  <c r="F32" i="14"/>
  <c r="F24" i="14"/>
  <c r="B17" i="14" l="1"/>
  <c r="G17" i="14"/>
  <c r="G18" i="14" s="1"/>
  <c r="D17" i="14"/>
  <c r="D18" i="14" s="1"/>
  <c r="E17" i="14"/>
  <c r="E18" i="14" s="1"/>
  <c r="I17" i="14"/>
  <c r="I18" i="14" s="1"/>
  <c r="F17" i="14"/>
  <c r="F18" i="14" s="1"/>
  <c r="J17" i="14"/>
  <c r="J18" i="14" s="1"/>
  <c r="C17" i="14"/>
  <c r="H17" i="14"/>
  <c r="H18" i="14" s="1"/>
  <c r="K17" i="14"/>
  <c r="K18" i="14" s="1"/>
  <c r="B18" i="14" l="1"/>
  <c r="N17" i="14"/>
  <c r="G49" i="14"/>
  <c r="J52" i="14"/>
  <c r="J56" i="14"/>
  <c r="J60" i="14"/>
  <c r="J64" i="14"/>
  <c r="J68" i="14"/>
  <c r="J53" i="14"/>
  <c r="J57" i="14"/>
  <c r="J61" i="14"/>
  <c r="J65" i="14"/>
  <c r="J69" i="14"/>
  <c r="J50" i="14"/>
  <c r="J54" i="14"/>
  <c r="J58" i="14"/>
  <c r="J62" i="14"/>
  <c r="J66" i="14"/>
  <c r="J70" i="14"/>
  <c r="J51" i="14"/>
  <c r="J55" i="14"/>
  <c r="J59" i="14"/>
  <c r="J63" i="14"/>
  <c r="J67" i="14"/>
  <c r="J49" i="14"/>
  <c r="H60" i="14"/>
  <c r="H61" i="14"/>
  <c r="H65" i="14"/>
  <c r="H70" i="14"/>
  <c r="H58" i="14"/>
  <c r="H63" i="14"/>
  <c r="H50" i="14"/>
  <c r="H49" i="14"/>
  <c r="H59" i="14"/>
  <c r="H69" i="14"/>
  <c r="H53" i="14"/>
  <c r="H62" i="14"/>
  <c r="H51" i="14"/>
  <c r="H57" i="14"/>
  <c r="H52" i="14"/>
  <c r="H67" i="14"/>
  <c r="H66" i="14"/>
  <c r="H55" i="14"/>
  <c r="H64" i="14"/>
  <c r="H56" i="14"/>
  <c r="H54" i="14"/>
  <c r="H68" i="14"/>
  <c r="F51" i="14"/>
  <c r="F66" i="14"/>
  <c r="F56" i="14"/>
  <c r="F61" i="14"/>
  <c r="F60" i="14"/>
  <c r="F54" i="14"/>
  <c r="F62" i="14"/>
  <c r="F58" i="14"/>
  <c r="F52" i="14"/>
  <c r="F70" i="14"/>
  <c r="F64" i="14"/>
  <c r="F53" i="14"/>
  <c r="F50" i="14"/>
  <c r="F63" i="14"/>
  <c r="F49" i="14"/>
  <c r="F59" i="14"/>
  <c r="F55" i="14"/>
  <c r="F69" i="14"/>
  <c r="F57" i="14"/>
  <c r="F67" i="14"/>
  <c r="F65" i="14"/>
  <c r="F68" i="14"/>
  <c r="G55" i="14"/>
  <c r="G59" i="14"/>
  <c r="D49" i="14"/>
  <c r="D59" i="14"/>
  <c r="D53" i="14"/>
  <c r="D65" i="14"/>
  <c r="D54" i="14"/>
  <c r="D56" i="14"/>
  <c r="D62" i="14"/>
  <c r="D58" i="14"/>
  <c r="D66" i="14"/>
  <c r="D68" i="14"/>
  <c r="D70" i="14"/>
  <c r="D60" i="14"/>
  <c r="D57" i="14"/>
  <c r="D52" i="14"/>
  <c r="D50" i="14"/>
  <c r="D51" i="14"/>
  <c r="D69" i="14"/>
  <c r="E57" i="14"/>
  <c r="E49" i="14"/>
  <c r="E70" i="14"/>
  <c r="E58" i="14"/>
  <c r="E63" i="14"/>
  <c r="E52" i="14"/>
  <c r="E67" i="14"/>
  <c r="E55" i="14"/>
  <c r="E64" i="14"/>
  <c r="E56" i="14"/>
  <c r="E53" i="14"/>
  <c r="E66" i="14"/>
  <c r="E69" i="14"/>
  <c r="E60" i="14"/>
  <c r="E61" i="14"/>
  <c r="E54" i="14"/>
  <c r="E68" i="14"/>
  <c r="E65" i="14"/>
  <c r="E59" i="14"/>
  <c r="E50" i="14"/>
  <c r="E51" i="14"/>
  <c r="E62" i="14"/>
  <c r="G64" i="14" l="1"/>
  <c r="G52" i="16" s="1"/>
  <c r="G80" i="16" s="1"/>
  <c r="D55" i="14"/>
  <c r="D82" i="14" s="1"/>
  <c r="D63" i="14"/>
  <c r="D51" i="16" s="1"/>
  <c r="D79" i="16" s="1"/>
  <c r="D67" i="14"/>
  <c r="D94" i="14" s="1"/>
  <c r="D64" i="14"/>
  <c r="D91" i="14" s="1"/>
  <c r="D61" i="14"/>
  <c r="D88" i="14" s="1"/>
  <c r="G67" i="14"/>
  <c r="G55" i="16" s="1"/>
  <c r="G83" i="16" s="1"/>
  <c r="G51" i="14"/>
  <c r="G39" i="16" s="1"/>
  <c r="G67" i="16" s="1"/>
  <c r="G63" i="14"/>
  <c r="G90" i="14" s="1"/>
  <c r="G61" i="14"/>
  <c r="G49" i="16" s="1"/>
  <c r="G77" i="16" s="1"/>
  <c r="G58" i="14"/>
  <c r="G85" i="14" s="1"/>
  <c r="G50" i="14"/>
  <c r="G77" i="14" s="1"/>
  <c r="G53" i="14"/>
  <c r="G80" i="14" s="1"/>
  <c r="G52" i="14"/>
  <c r="G79" i="14" s="1"/>
  <c r="G57" i="14"/>
  <c r="G84" i="14" s="1"/>
  <c r="G56" i="14"/>
  <c r="G44" i="16" s="1"/>
  <c r="G72" i="16" s="1"/>
  <c r="G66" i="14"/>
  <c r="G93" i="14" s="1"/>
  <c r="G65" i="14"/>
  <c r="G92" i="14" s="1"/>
  <c r="G68" i="14"/>
  <c r="G56" i="16" s="1"/>
  <c r="G84" i="16" s="1"/>
  <c r="G60" i="14"/>
  <c r="G87" i="14" s="1"/>
  <c r="G70" i="14"/>
  <c r="G97" i="14" s="1"/>
  <c r="G69" i="14"/>
  <c r="G96" i="14" s="1"/>
  <c r="G54" i="14"/>
  <c r="G81" i="14" s="1"/>
  <c r="G62" i="14"/>
  <c r="G89" i="14" s="1"/>
  <c r="E92" i="14"/>
  <c r="E53" i="16"/>
  <c r="E81" i="16" s="1"/>
  <c r="E93" i="14"/>
  <c r="E54" i="16"/>
  <c r="E82" i="16" s="1"/>
  <c r="E85" i="14"/>
  <c r="E46" i="16"/>
  <c r="E74" i="16" s="1"/>
  <c r="D93" i="14"/>
  <c r="D54" i="16"/>
  <c r="D82" i="16" s="1"/>
  <c r="D80" i="14"/>
  <c r="D41" i="16"/>
  <c r="D69" i="16" s="1"/>
  <c r="G82" i="14"/>
  <c r="G43" i="16"/>
  <c r="G71" i="16" s="1"/>
  <c r="F91" i="14"/>
  <c r="F52" i="16"/>
  <c r="F80" i="16" s="1"/>
  <c r="F83" i="14"/>
  <c r="F44" i="16"/>
  <c r="F72" i="16" s="1"/>
  <c r="H95" i="14"/>
  <c r="H56" i="16"/>
  <c r="H84" i="16" s="1"/>
  <c r="H93" i="14"/>
  <c r="H54" i="16"/>
  <c r="H82" i="16" s="1"/>
  <c r="H78" i="14"/>
  <c r="H39" i="16"/>
  <c r="H67" i="16" s="1"/>
  <c r="H86" i="14"/>
  <c r="H47" i="16"/>
  <c r="H75" i="16" s="1"/>
  <c r="H90" i="14"/>
  <c r="H51" i="16"/>
  <c r="H79" i="16" s="1"/>
  <c r="H88" i="14"/>
  <c r="H49" i="16"/>
  <c r="H77" i="16" s="1"/>
  <c r="J86" i="14"/>
  <c r="J47" i="16"/>
  <c r="J75" i="16" s="1"/>
  <c r="J77" i="14"/>
  <c r="J38" i="16"/>
  <c r="J66" i="16" s="1"/>
  <c r="J87" i="14"/>
  <c r="J48" i="16"/>
  <c r="J76" i="16" s="1"/>
  <c r="E78" i="14"/>
  <c r="E39" i="16"/>
  <c r="E67" i="16" s="1"/>
  <c r="E88" i="14"/>
  <c r="E49" i="16"/>
  <c r="E77" i="16" s="1"/>
  <c r="E94" i="14"/>
  <c r="E55" i="16"/>
  <c r="E83" i="16" s="1"/>
  <c r="D97" i="14"/>
  <c r="D58" i="16"/>
  <c r="D86" i="16" s="1"/>
  <c r="D81" i="14"/>
  <c r="D42" i="16"/>
  <c r="D70" i="16" s="1"/>
  <c r="F84" i="14"/>
  <c r="F45" i="16"/>
  <c r="F73" i="16" s="1"/>
  <c r="F90" i="14"/>
  <c r="F51" i="16"/>
  <c r="F79" i="16" s="1"/>
  <c r="F81" i="14"/>
  <c r="F42" i="16"/>
  <c r="F70" i="16" s="1"/>
  <c r="H94" i="14"/>
  <c r="H55" i="16"/>
  <c r="H83" i="16" s="1"/>
  <c r="H97" i="14"/>
  <c r="H58" i="16"/>
  <c r="H86" i="16" s="1"/>
  <c r="J76" i="14"/>
  <c r="J37" i="16"/>
  <c r="J65" i="16" s="1"/>
  <c r="J89" i="14"/>
  <c r="J50" i="16"/>
  <c r="J78" i="16" s="1"/>
  <c r="J80" i="14"/>
  <c r="J41" i="16"/>
  <c r="J69" i="16" s="1"/>
  <c r="E77" i="14"/>
  <c r="E38" i="16"/>
  <c r="E66" i="16" s="1"/>
  <c r="E87" i="14"/>
  <c r="E48" i="16"/>
  <c r="E76" i="16" s="1"/>
  <c r="E83" i="14"/>
  <c r="E44" i="16"/>
  <c r="E72" i="16" s="1"/>
  <c r="E79" i="14"/>
  <c r="E40" i="16"/>
  <c r="E68" i="16" s="1"/>
  <c r="E76" i="14"/>
  <c r="E37" i="16"/>
  <c r="E65" i="16" s="1"/>
  <c r="D77" i="14"/>
  <c r="D38" i="16"/>
  <c r="D66" i="16" s="1"/>
  <c r="F95" i="14"/>
  <c r="F56" i="16"/>
  <c r="F84" i="16" s="1"/>
  <c r="F96" i="14"/>
  <c r="F57" i="16"/>
  <c r="F85" i="16" s="1"/>
  <c r="F77" i="14"/>
  <c r="F38" i="16"/>
  <c r="F66" i="16" s="1"/>
  <c r="F79" i="14"/>
  <c r="F40" i="16"/>
  <c r="F68" i="16" s="1"/>
  <c r="F87" i="14"/>
  <c r="F48" i="16"/>
  <c r="F76" i="16" s="1"/>
  <c r="F78" i="14"/>
  <c r="F39" i="16"/>
  <c r="F67" i="16" s="1"/>
  <c r="H81" i="14"/>
  <c r="H42" i="16"/>
  <c r="H70" i="16" s="1"/>
  <c r="H89" i="14"/>
  <c r="H50" i="16"/>
  <c r="H78" i="16" s="1"/>
  <c r="H77" i="14"/>
  <c r="H38" i="16"/>
  <c r="H66" i="16" s="1"/>
  <c r="H92" i="14"/>
  <c r="H53" i="16"/>
  <c r="H81" i="16" s="1"/>
  <c r="J94" i="14"/>
  <c r="J55" i="16"/>
  <c r="J83" i="16" s="1"/>
  <c r="J78" i="14"/>
  <c r="J39" i="16"/>
  <c r="J67" i="16" s="1"/>
  <c r="J85" i="14"/>
  <c r="J46" i="16"/>
  <c r="J74" i="16" s="1"/>
  <c r="J92" i="14"/>
  <c r="J53" i="16"/>
  <c r="J81" i="16" s="1"/>
  <c r="J95" i="14"/>
  <c r="J56" i="16"/>
  <c r="J84" i="16" s="1"/>
  <c r="J79" i="14"/>
  <c r="J40" i="16"/>
  <c r="J68" i="16" s="1"/>
  <c r="E89" i="14"/>
  <c r="E50" i="16"/>
  <c r="E78" i="16" s="1"/>
  <c r="E81" i="14"/>
  <c r="E42" i="16"/>
  <c r="E70" i="16" s="1"/>
  <c r="E82" i="14"/>
  <c r="E43" i="16"/>
  <c r="E71" i="16" s="1"/>
  <c r="D78" i="14"/>
  <c r="D39" i="16"/>
  <c r="D67" i="16" s="1"/>
  <c r="D87" i="14"/>
  <c r="D48" i="16"/>
  <c r="D76" i="16" s="1"/>
  <c r="D83" i="14"/>
  <c r="D44" i="16"/>
  <c r="D72" i="16" s="1"/>
  <c r="G86" i="14"/>
  <c r="G47" i="16"/>
  <c r="G75" i="16" s="1"/>
  <c r="F94" i="14"/>
  <c r="F55" i="16"/>
  <c r="F83" i="16" s="1"/>
  <c r="F76" i="14"/>
  <c r="F37" i="16"/>
  <c r="F65" i="16" s="1"/>
  <c r="F89" i="14"/>
  <c r="F50" i="16"/>
  <c r="F78" i="16" s="1"/>
  <c r="H80" i="14"/>
  <c r="H41" i="16"/>
  <c r="H69" i="16" s="1"/>
  <c r="J93" i="14"/>
  <c r="J54" i="16"/>
  <c r="J82" i="16" s="1"/>
  <c r="J84" i="14"/>
  <c r="J45" i="16"/>
  <c r="J73" i="16" s="1"/>
  <c r="E80" i="14"/>
  <c r="E41" i="16"/>
  <c r="E69" i="16" s="1"/>
  <c r="E97" i="14"/>
  <c r="E58" i="16"/>
  <c r="E86" i="16" s="1"/>
  <c r="D85" i="14"/>
  <c r="D46" i="16"/>
  <c r="D74" i="16" s="1"/>
  <c r="D86" i="14"/>
  <c r="D47" i="16"/>
  <c r="D75" i="16" s="1"/>
  <c r="F97" i="14"/>
  <c r="F58" i="16"/>
  <c r="F86" i="16" s="1"/>
  <c r="F93" i="14"/>
  <c r="F54" i="16"/>
  <c r="F82" i="16" s="1"/>
  <c r="H91" i="14"/>
  <c r="H52" i="16"/>
  <c r="H80" i="16" s="1"/>
  <c r="H84" i="14"/>
  <c r="H45" i="16"/>
  <c r="H73" i="16" s="1"/>
  <c r="H76" i="14"/>
  <c r="H37" i="16"/>
  <c r="H65" i="16" s="1"/>
  <c r="H87" i="14"/>
  <c r="H48" i="16"/>
  <c r="H76" i="16" s="1"/>
  <c r="J82" i="14"/>
  <c r="J43" i="16"/>
  <c r="J71" i="16" s="1"/>
  <c r="J96" i="14"/>
  <c r="J57" i="16"/>
  <c r="J85" i="16" s="1"/>
  <c r="J83" i="14"/>
  <c r="J44" i="16"/>
  <c r="J72" i="16" s="1"/>
  <c r="E86" i="14"/>
  <c r="E47" i="16"/>
  <c r="E75" i="16" s="1"/>
  <c r="E95" i="14"/>
  <c r="E56" i="16"/>
  <c r="E84" i="16" s="1"/>
  <c r="E96" i="14"/>
  <c r="E57" i="16"/>
  <c r="E85" i="16" s="1"/>
  <c r="E91" i="14"/>
  <c r="E52" i="16"/>
  <c r="E80" i="16" s="1"/>
  <c r="E90" i="14"/>
  <c r="E51" i="16"/>
  <c r="E79" i="16" s="1"/>
  <c r="E84" i="14"/>
  <c r="E45" i="16"/>
  <c r="E73" i="16" s="1"/>
  <c r="D96" i="14"/>
  <c r="D57" i="16"/>
  <c r="D85" i="16" s="1"/>
  <c r="D79" i="14"/>
  <c r="D40" i="16"/>
  <c r="D68" i="16" s="1"/>
  <c r="D84" i="14"/>
  <c r="D45" i="16"/>
  <c r="D73" i="16" s="1"/>
  <c r="D95" i="14"/>
  <c r="D56" i="16"/>
  <c r="D84" i="16" s="1"/>
  <c r="D89" i="14"/>
  <c r="D50" i="16"/>
  <c r="D78" i="16" s="1"/>
  <c r="D92" i="14"/>
  <c r="D53" i="16"/>
  <c r="D81" i="16" s="1"/>
  <c r="D76" i="14"/>
  <c r="D37" i="16"/>
  <c r="G76" i="14"/>
  <c r="G37" i="16"/>
  <c r="G65" i="16" s="1"/>
  <c r="F92" i="14"/>
  <c r="F53" i="16"/>
  <c r="F81" i="16" s="1"/>
  <c r="F82" i="14"/>
  <c r="F43" i="16"/>
  <c r="F71" i="16" s="1"/>
  <c r="F86" i="14"/>
  <c r="F47" i="16"/>
  <c r="F75" i="16" s="1"/>
  <c r="F80" i="14"/>
  <c r="F41" i="16"/>
  <c r="F69" i="16" s="1"/>
  <c r="F85" i="14"/>
  <c r="F46" i="16"/>
  <c r="F74" i="16" s="1"/>
  <c r="F88" i="14"/>
  <c r="F49" i="16"/>
  <c r="F77" i="16" s="1"/>
  <c r="H83" i="14"/>
  <c r="H44" i="16"/>
  <c r="H72" i="16" s="1"/>
  <c r="H82" i="14"/>
  <c r="H43" i="16"/>
  <c r="H71" i="16" s="1"/>
  <c r="H79" i="14"/>
  <c r="H40" i="16"/>
  <c r="H68" i="16" s="1"/>
  <c r="H96" i="14"/>
  <c r="H57" i="16"/>
  <c r="H85" i="16" s="1"/>
  <c r="H85" i="14"/>
  <c r="H46" i="16"/>
  <c r="H74" i="16" s="1"/>
  <c r="J90" i="14"/>
  <c r="J51" i="16"/>
  <c r="J79" i="16" s="1"/>
  <c r="J97" i="14"/>
  <c r="J58" i="16"/>
  <c r="J86" i="16" s="1"/>
  <c r="J81" i="14"/>
  <c r="J42" i="16"/>
  <c r="J70" i="16" s="1"/>
  <c r="J88" i="14"/>
  <c r="J49" i="16"/>
  <c r="J77" i="16" s="1"/>
  <c r="J91" i="14"/>
  <c r="J52" i="16"/>
  <c r="J80" i="16" s="1"/>
  <c r="J71" i="14"/>
  <c r="J98" i="14" s="1"/>
  <c r="I69" i="14"/>
  <c r="I49" i="14"/>
  <c r="I51" i="14"/>
  <c r="I66" i="14"/>
  <c r="I50" i="14"/>
  <c r="I70" i="14"/>
  <c r="I52" i="14"/>
  <c r="I57" i="14"/>
  <c r="I65" i="14"/>
  <c r="I63" i="14"/>
  <c r="I58" i="14"/>
  <c r="I68" i="14"/>
  <c r="I56" i="14"/>
  <c r="I67" i="14"/>
  <c r="I61" i="14"/>
  <c r="I53" i="14"/>
  <c r="I54" i="14"/>
  <c r="I64" i="14"/>
  <c r="I59" i="14"/>
  <c r="I62" i="14"/>
  <c r="I60" i="14"/>
  <c r="I55" i="14"/>
  <c r="C59" i="14"/>
  <c r="C86" i="14" s="1"/>
  <c r="C57" i="14"/>
  <c r="C84" i="14" s="1"/>
  <c r="C60" i="14"/>
  <c r="C87" i="14" s="1"/>
  <c r="C66" i="14"/>
  <c r="C93" i="14" s="1"/>
  <c r="C56" i="14"/>
  <c r="C83" i="14" s="1"/>
  <c r="C54" i="14"/>
  <c r="C81" i="14" s="1"/>
  <c r="C49" i="14"/>
  <c r="C76" i="14" s="1"/>
  <c r="C65" i="14"/>
  <c r="C92" i="14" s="1"/>
  <c r="C55" i="14"/>
  <c r="C82" i="14" s="1"/>
  <c r="C62" i="14"/>
  <c r="C89" i="14" s="1"/>
  <c r="C64" i="14"/>
  <c r="C91" i="14" s="1"/>
  <c r="C51" i="14"/>
  <c r="C78" i="14" s="1"/>
  <c r="C70" i="14"/>
  <c r="C97" i="14" s="1"/>
  <c r="C69" i="14"/>
  <c r="C96" i="14" s="1"/>
  <c r="C68" i="14"/>
  <c r="C95" i="14" s="1"/>
  <c r="C67" i="14"/>
  <c r="C94" i="14" s="1"/>
  <c r="C53" i="14"/>
  <c r="C80" i="14" s="1"/>
  <c r="C58" i="14"/>
  <c r="C85" i="14" s="1"/>
  <c r="C63" i="14"/>
  <c r="C90" i="14" s="1"/>
  <c r="C50" i="14"/>
  <c r="C77" i="14" s="1"/>
  <c r="C61" i="14"/>
  <c r="C88" i="14" s="1"/>
  <c r="C52" i="14"/>
  <c r="C79" i="14" s="1"/>
  <c r="K67" i="14"/>
  <c r="K55" i="16" s="1"/>
  <c r="K83" i="16" s="1"/>
  <c r="K51" i="14"/>
  <c r="K39" i="16" s="1"/>
  <c r="K67" i="16" s="1"/>
  <c r="K61" i="14"/>
  <c r="K49" i="16" s="1"/>
  <c r="K77" i="16" s="1"/>
  <c r="K53" i="14"/>
  <c r="K41" i="16" s="1"/>
  <c r="K69" i="16" s="1"/>
  <c r="K56" i="14"/>
  <c r="K44" i="16" s="1"/>
  <c r="K72" i="16" s="1"/>
  <c r="K54" i="14"/>
  <c r="K42" i="16" s="1"/>
  <c r="K70" i="16" s="1"/>
  <c r="K65" i="14"/>
  <c r="K53" i="16" s="1"/>
  <c r="K81" i="16" s="1"/>
  <c r="K50" i="14"/>
  <c r="K38" i="16" s="1"/>
  <c r="K66" i="16" s="1"/>
  <c r="K70" i="14"/>
  <c r="K58" i="16" s="1"/>
  <c r="K86" i="16" s="1"/>
  <c r="K69" i="14"/>
  <c r="K57" i="16" s="1"/>
  <c r="K85" i="16" s="1"/>
  <c r="K57" i="14"/>
  <c r="K45" i="16" s="1"/>
  <c r="K73" i="16" s="1"/>
  <c r="K58" i="14"/>
  <c r="K46" i="16" s="1"/>
  <c r="K74" i="16" s="1"/>
  <c r="K49" i="14"/>
  <c r="K37" i="16" s="1"/>
  <c r="K65" i="16" s="1"/>
  <c r="K52" i="14"/>
  <c r="K40" i="16" s="1"/>
  <c r="K68" i="16" s="1"/>
  <c r="K62" i="14"/>
  <c r="K50" i="16" s="1"/>
  <c r="K78" i="16" s="1"/>
  <c r="K66" i="14"/>
  <c r="K54" i="16" s="1"/>
  <c r="K82" i="16" s="1"/>
  <c r="K64" i="14"/>
  <c r="K52" i="16" s="1"/>
  <c r="K80" i="16" s="1"/>
  <c r="K55" i="14"/>
  <c r="K43" i="16" s="1"/>
  <c r="K71" i="16" s="1"/>
  <c r="K60" i="14"/>
  <c r="K48" i="16" s="1"/>
  <c r="K76" i="16" s="1"/>
  <c r="K68" i="14"/>
  <c r="K56" i="16" s="1"/>
  <c r="K84" i="16" s="1"/>
  <c r="K63" i="14"/>
  <c r="K51" i="16" s="1"/>
  <c r="K79" i="16" s="1"/>
  <c r="K59" i="14"/>
  <c r="K47" i="16" s="1"/>
  <c r="K75" i="16" s="1"/>
  <c r="G91" i="14" l="1"/>
  <c r="G83" i="14"/>
  <c r="G95" i="14"/>
  <c r="G88" i="14"/>
  <c r="G53" i="16"/>
  <c r="G81" i="16" s="1"/>
  <c r="G51" i="16"/>
  <c r="G79" i="16" s="1"/>
  <c r="G57" i="16"/>
  <c r="G85" i="16" s="1"/>
  <c r="D52" i="16"/>
  <c r="D80" i="16" s="1"/>
  <c r="G94" i="14"/>
  <c r="D49" i="16"/>
  <c r="D77" i="16" s="1"/>
  <c r="G41" i="16"/>
  <c r="G69" i="16" s="1"/>
  <c r="G42" i="16"/>
  <c r="G70" i="16" s="1"/>
  <c r="G78" i="14"/>
  <c r="D90" i="14"/>
  <c r="D43" i="16"/>
  <c r="D71" i="16" s="1"/>
  <c r="D55" i="16"/>
  <c r="D83" i="16" s="1"/>
  <c r="G48" i="16"/>
  <c r="G76" i="16" s="1"/>
  <c r="G46" i="16"/>
  <c r="G74" i="16" s="1"/>
  <c r="G50" i="16"/>
  <c r="G78" i="16" s="1"/>
  <c r="G38" i="16"/>
  <c r="G66" i="16" s="1"/>
  <c r="G45" i="16"/>
  <c r="G73" i="16" s="1"/>
  <c r="G40" i="16"/>
  <c r="G68" i="16" s="1"/>
  <c r="G54" i="16"/>
  <c r="G82" i="16" s="1"/>
  <c r="G58" i="16"/>
  <c r="G86" i="16" s="1"/>
  <c r="D65" i="16"/>
  <c r="K95" i="14"/>
  <c r="K92" i="14"/>
  <c r="I94" i="14"/>
  <c r="I84" i="14"/>
  <c r="K87" i="14"/>
  <c r="K93" i="14"/>
  <c r="K85" i="14"/>
  <c r="K96" i="14"/>
  <c r="K88" i="14"/>
  <c r="I87" i="14"/>
  <c r="I91" i="14"/>
  <c r="I80" i="14"/>
  <c r="I83" i="14"/>
  <c r="I85" i="14"/>
  <c r="I79" i="14"/>
  <c r="I96" i="14"/>
  <c r="K76" i="14"/>
  <c r="K84" i="14"/>
  <c r="K80" i="14"/>
  <c r="I76" i="14"/>
  <c r="K86" i="14"/>
  <c r="K82" i="14"/>
  <c r="K89" i="14"/>
  <c r="K97" i="14"/>
  <c r="K81" i="14"/>
  <c r="K78" i="14"/>
  <c r="I89" i="14"/>
  <c r="I86" i="14"/>
  <c r="I88" i="14"/>
  <c r="I97" i="14"/>
  <c r="I93" i="14"/>
  <c r="I90" i="14"/>
  <c r="K90" i="14"/>
  <c r="K91" i="14"/>
  <c r="K79" i="14"/>
  <c r="K77" i="14"/>
  <c r="K83" i="14"/>
  <c r="K94" i="14"/>
  <c r="I82" i="14"/>
  <c r="I81" i="14"/>
  <c r="I95" i="14"/>
  <c r="I92" i="14"/>
  <c r="I77" i="14"/>
  <c r="I78" i="14"/>
  <c r="K71" i="14"/>
  <c r="C71" i="14"/>
  <c r="C98" i="14" s="1"/>
  <c r="I71" i="14"/>
  <c r="G71" i="14"/>
  <c r="G98" i="14" s="1"/>
  <c r="H71" i="14"/>
  <c r="H98" i="14" s="1"/>
  <c r="D59" i="16" l="1"/>
  <c r="D87" i="16" s="1"/>
  <c r="K98" i="14"/>
  <c r="I98" i="14"/>
  <c r="K59" i="16"/>
  <c r="K87" i="16" s="1"/>
  <c r="H59" i="16" l="1"/>
  <c r="H87" i="16" s="1"/>
  <c r="G59" i="16"/>
  <c r="G87" i="16" s="1"/>
  <c r="E71" i="14" l="1"/>
  <c r="E98" i="14" s="1"/>
  <c r="D71" i="14"/>
  <c r="D98" i="14" s="1"/>
  <c r="F71" i="14"/>
  <c r="F98" i="14" s="1"/>
  <c r="E59" i="16" l="1"/>
  <c r="E87" i="16" s="1"/>
  <c r="F59" i="16"/>
  <c r="F87" i="16" s="1"/>
  <c r="L67" i="14" l="1"/>
  <c r="L70" i="14"/>
  <c r="L58" i="16" s="1"/>
  <c r="L86" i="16" s="1"/>
  <c r="L59" i="14"/>
  <c r="L47" i="16" s="1"/>
  <c r="L75" i="16" s="1"/>
  <c r="L49" i="14"/>
  <c r="L37" i="16" s="1"/>
  <c r="L65" i="16" s="1"/>
  <c r="L65" i="14"/>
  <c r="L58" i="14"/>
  <c r="L60" i="14"/>
  <c r="L48" i="16" s="1"/>
  <c r="L76" i="16" s="1"/>
  <c r="L53" i="14"/>
  <c r="L41" i="16" s="1"/>
  <c r="L69" i="16" s="1"/>
  <c r="L64" i="14"/>
  <c r="L56" i="14"/>
  <c r="L68" i="14"/>
  <c r="L56" i="16" s="1"/>
  <c r="L84" i="16" s="1"/>
  <c r="L63" i="14"/>
  <c r="L62" i="14"/>
  <c r="L50" i="16" s="1"/>
  <c r="L78" i="16" s="1"/>
  <c r="L54" i="14"/>
  <c r="L42" i="16" s="1"/>
  <c r="L70" i="16" s="1"/>
  <c r="L66" i="14"/>
  <c r="L69" i="14"/>
  <c r="L57" i="16" s="1"/>
  <c r="L85" i="16" s="1"/>
  <c r="L61" i="14"/>
  <c r="L49" i="16" s="1"/>
  <c r="L77" i="16" s="1"/>
  <c r="L50" i="14"/>
  <c r="L55" i="14"/>
  <c r="L51" i="14"/>
  <c r="L39" i="16" s="1"/>
  <c r="L67" i="16" s="1"/>
  <c r="L57" i="14"/>
  <c r="L45" i="16" s="1"/>
  <c r="L73" i="16" s="1"/>
  <c r="L52" i="14"/>
  <c r="L93" i="14" l="1"/>
  <c r="L54" i="16"/>
  <c r="L82" i="16" s="1"/>
  <c r="L79" i="14"/>
  <c r="L40" i="16"/>
  <c r="L68" i="16" s="1"/>
  <c r="L82" i="14"/>
  <c r="L43" i="16"/>
  <c r="L71" i="16" s="1"/>
  <c r="L91" i="14"/>
  <c r="L52" i="16"/>
  <c r="L80" i="16" s="1"/>
  <c r="L92" i="14"/>
  <c r="L53" i="16"/>
  <c r="L81" i="16" s="1"/>
  <c r="L94" i="14"/>
  <c r="L55" i="16"/>
  <c r="L83" i="16" s="1"/>
  <c r="L77" i="14"/>
  <c r="L38" i="16"/>
  <c r="L66" i="16" s="1"/>
  <c r="L83" i="14"/>
  <c r="L44" i="16"/>
  <c r="L72" i="16" s="1"/>
  <c r="L85" i="14"/>
  <c r="L46" i="16"/>
  <c r="L74" i="16" s="1"/>
  <c r="L90" i="14"/>
  <c r="L51" i="16"/>
  <c r="L79" i="16" s="1"/>
  <c r="L78" i="14"/>
  <c r="L96" i="14"/>
  <c r="L80" i="14"/>
  <c r="L76" i="14"/>
  <c r="L95" i="14"/>
  <c r="L87" i="14"/>
  <c r="L86" i="14"/>
  <c r="L84" i="14"/>
  <c r="L81" i="14"/>
  <c r="L71" i="14"/>
  <c r="L98" i="14" s="1"/>
  <c r="L97" i="14"/>
  <c r="L88" i="14"/>
  <c r="L89" i="14"/>
  <c r="L59" i="16" l="1"/>
  <c r="L87" i="16" s="1"/>
  <c r="J59" i="16" l="1"/>
  <c r="J87" i="16" s="1"/>
  <c r="C8" i="15" l="1"/>
  <c r="C52" i="15" l="1"/>
  <c r="C54" i="15"/>
  <c r="C45" i="15"/>
  <c r="C55" i="15"/>
  <c r="C50" i="15"/>
  <c r="C47" i="15"/>
  <c r="C49" i="15"/>
  <c r="C56" i="15"/>
  <c r="C48" i="15"/>
  <c r="C57" i="15"/>
  <c r="C53" i="15"/>
  <c r="C51" i="15"/>
  <c r="C62" i="15"/>
  <c r="C58" i="15"/>
  <c r="C61" i="15"/>
  <c r="C46" i="15"/>
  <c r="C65" i="15"/>
  <c r="C59" i="15"/>
  <c r="C63" i="15"/>
  <c r="C64" i="15"/>
  <c r="C60" i="15"/>
  <c r="D55" i="15"/>
  <c r="D65" i="15"/>
  <c r="D52" i="15"/>
  <c r="D61" i="15"/>
  <c r="D54" i="15"/>
  <c r="D48" i="15"/>
  <c r="D44" i="15"/>
  <c r="D46" i="15"/>
  <c r="D47" i="15"/>
  <c r="D64" i="15"/>
  <c r="D60" i="15"/>
  <c r="D50" i="15"/>
  <c r="D49" i="15"/>
  <c r="D63" i="15"/>
  <c r="D51" i="15"/>
  <c r="D53" i="15"/>
  <c r="D62" i="15"/>
  <c r="D59" i="15"/>
  <c r="D45" i="15"/>
  <c r="D56" i="15"/>
  <c r="D57" i="15"/>
  <c r="D58" i="15"/>
  <c r="E52" i="15"/>
  <c r="E49" i="15"/>
  <c r="E54" i="15"/>
  <c r="E44" i="15"/>
  <c r="E55" i="15"/>
  <c r="E50" i="15"/>
  <c r="E45" i="15"/>
  <c r="E47" i="15"/>
  <c r="E65" i="15"/>
  <c r="E60" i="15"/>
  <c r="E58" i="15"/>
  <c r="E48" i="15"/>
  <c r="E56" i="15"/>
  <c r="E59" i="15"/>
  <c r="E51" i="15"/>
  <c r="E61" i="15"/>
  <c r="E63" i="15"/>
  <c r="E64" i="15"/>
  <c r="E57" i="15"/>
  <c r="E53" i="15"/>
  <c r="E46" i="15"/>
  <c r="E62" i="15"/>
  <c r="C90" i="15" l="1"/>
  <c r="C56" i="16"/>
  <c r="C82" i="15"/>
  <c r="C48" i="16"/>
  <c r="C86" i="15"/>
  <c r="C52" i="16"/>
  <c r="C88" i="15"/>
  <c r="C54" i="16"/>
  <c r="C80" i="15"/>
  <c r="C46" i="16"/>
  <c r="C76" i="15"/>
  <c r="C42" i="16"/>
  <c r="C72" i="15"/>
  <c r="C38" i="16"/>
  <c r="C73" i="15"/>
  <c r="C39" i="16"/>
  <c r="C78" i="15"/>
  <c r="C44" i="16"/>
  <c r="C87" i="15"/>
  <c r="C53" i="16"/>
  <c r="C92" i="15"/>
  <c r="C58" i="16"/>
  <c r="C85" i="15"/>
  <c r="C51" i="16"/>
  <c r="C84" i="15"/>
  <c r="C50" i="16"/>
  <c r="C74" i="15"/>
  <c r="C40" i="16"/>
  <c r="C81" i="15"/>
  <c r="C47" i="16"/>
  <c r="C83" i="15"/>
  <c r="C49" i="16"/>
  <c r="C91" i="15"/>
  <c r="C57" i="16"/>
  <c r="C71" i="15"/>
  <c r="C37" i="16"/>
  <c r="C89" i="15"/>
  <c r="C55" i="16"/>
  <c r="C75" i="15"/>
  <c r="C41" i="16"/>
  <c r="C77" i="15"/>
  <c r="C43" i="16"/>
  <c r="C79" i="15"/>
  <c r="C45" i="16"/>
  <c r="E80" i="15"/>
  <c r="M46" i="16"/>
  <c r="M74" i="16" s="1"/>
  <c r="E75" i="15"/>
  <c r="M41" i="16"/>
  <c r="M69" i="16" s="1"/>
  <c r="E71" i="15"/>
  <c r="M37" i="16"/>
  <c r="M65" i="16" s="1"/>
  <c r="D85" i="15"/>
  <c r="I51" i="16"/>
  <c r="I79" i="16" s="1"/>
  <c r="D90" i="15"/>
  <c r="I56" i="16"/>
  <c r="I84" i="16" s="1"/>
  <c r="D75" i="15"/>
  <c r="I41" i="16"/>
  <c r="I69" i="16" s="1"/>
  <c r="E78" i="15"/>
  <c r="M44" i="16"/>
  <c r="M72" i="16" s="1"/>
  <c r="E72" i="15"/>
  <c r="M38" i="16"/>
  <c r="M66" i="16" s="1"/>
  <c r="D84" i="15"/>
  <c r="I50" i="16"/>
  <c r="I78" i="16" s="1"/>
  <c r="D76" i="15"/>
  <c r="I42" i="16"/>
  <c r="I70" i="16" s="1"/>
  <c r="D81" i="15"/>
  <c r="I47" i="16"/>
  <c r="I75" i="16" s="1"/>
  <c r="E89" i="15"/>
  <c r="M55" i="16"/>
  <c r="M83" i="16" s="1"/>
  <c r="E91" i="15"/>
  <c r="M57" i="16"/>
  <c r="M85" i="16" s="1"/>
  <c r="E86" i="15"/>
  <c r="M52" i="16"/>
  <c r="M80" i="16" s="1"/>
  <c r="E87" i="15"/>
  <c r="M53" i="16"/>
  <c r="M81" i="16" s="1"/>
  <c r="E77" i="15"/>
  <c r="M43" i="16"/>
  <c r="M71" i="16" s="1"/>
  <c r="E76" i="15"/>
  <c r="M42" i="16"/>
  <c r="M70" i="16" s="1"/>
  <c r="D83" i="15"/>
  <c r="I49" i="16"/>
  <c r="I77" i="16" s="1"/>
  <c r="D80" i="15"/>
  <c r="I46" i="16"/>
  <c r="I74" i="16" s="1"/>
  <c r="D77" i="15"/>
  <c r="I43" i="16"/>
  <c r="I71" i="16" s="1"/>
  <c r="D73" i="15"/>
  <c r="I39" i="16"/>
  <c r="I67" i="16" s="1"/>
  <c r="D88" i="15"/>
  <c r="I54" i="16"/>
  <c r="I82" i="16" s="1"/>
  <c r="E88" i="15"/>
  <c r="M54" i="16"/>
  <c r="M82" i="16" s="1"/>
  <c r="E74" i="15"/>
  <c r="M40" i="16"/>
  <c r="M68" i="16" s="1"/>
  <c r="D86" i="15"/>
  <c r="I52" i="16"/>
  <c r="I80" i="16" s="1"/>
  <c r="D91" i="15"/>
  <c r="I57" i="16"/>
  <c r="I85" i="16" s="1"/>
  <c r="D92" i="15"/>
  <c r="I58" i="16"/>
  <c r="I86" i="16" s="1"/>
  <c r="E84" i="15"/>
  <c r="M50" i="16"/>
  <c r="M78" i="16" s="1"/>
  <c r="E85" i="15"/>
  <c r="M51" i="16"/>
  <c r="M79" i="16" s="1"/>
  <c r="E81" i="15"/>
  <c r="M47" i="16"/>
  <c r="M75" i="16" s="1"/>
  <c r="D89" i="15"/>
  <c r="I55" i="16"/>
  <c r="I83" i="16" s="1"/>
  <c r="D74" i="15"/>
  <c r="I40" i="16"/>
  <c r="I68" i="16" s="1"/>
  <c r="D82" i="15"/>
  <c r="I48" i="16"/>
  <c r="I76" i="16" s="1"/>
  <c r="E73" i="15"/>
  <c r="M39" i="16"/>
  <c r="M67" i="16" s="1"/>
  <c r="E90" i="15"/>
  <c r="M56" i="16"/>
  <c r="M84" i="16" s="1"/>
  <c r="E83" i="15"/>
  <c r="M49" i="16"/>
  <c r="M77" i="16" s="1"/>
  <c r="E92" i="15"/>
  <c r="M58" i="16"/>
  <c r="M86" i="16" s="1"/>
  <c r="E82" i="15"/>
  <c r="M48" i="16"/>
  <c r="M76" i="16" s="1"/>
  <c r="E79" i="15"/>
  <c r="M45" i="16"/>
  <c r="M73" i="16" s="1"/>
  <c r="D72" i="15"/>
  <c r="I38" i="16"/>
  <c r="I66" i="16" s="1"/>
  <c r="D78" i="15"/>
  <c r="I44" i="16"/>
  <c r="I72" i="16" s="1"/>
  <c r="D87" i="15"/>
  <c r="I53" i="16"/>
  <c r="I81" i="16" s="1"/>
  <c r="D71" i="15"/>
  <c r="I37" i="16"/>
  <c r="D79" i="15"/>
  <c r="I45" i="16"/>
  <c r="I73" i="16" s="1"/>
  <c r="F60" i="15"/>
  <c r="H26" i="16" s="1"/>
  <c r="F50" i="15"/>
  <c r="H16" i="16" s="1"/>
  <c r="F52" i="15"/>
  <c r="H18" i="16" s="1"/>
  <c r="F57" i="15"/>
  <c r="H23" i="16" s="1"/>
  <c r="F54" i="15"/>
  <c r="H20" i="16" s="1"/>
  <c r="F47" i="15"/>
  <c r="H13" i="16" s="1"/>
  <c r="F64" i="15"/>
  <c r="H30" i="16" s="1"/>
  <c r="F62" i="15"/>
  <c r="H28" i="16" s="1"/>
  <c r="F48" i="15"/>
  <c r="H14" i="16" s="1"/>
  <c r="F63" i="15"/>
  <c r="H29" i="16" s="1"/>
  <c r="F46" i="15"/>
  <c r="H12" i="16" s="1"/>
  <c r="F51" i="15"/>
  <c r="H17" i="16" s="1"/>
  <c r="F56" i="15"/>
  <c r="H22" i="16" s="1"/>
  <c r="F55" i="15"/>
  <c r="H21" i="16" s="1"/>
  <c r="E66" i="15"/>
  <c r="E68" i="15" s="1"/>
  <c r="F65" i="15"/>
  <c r="H31" i="16" s="1"/>
  <c r="F58" i="15"/>
  <c r="H24" i="16" s="1"/>
  <c r="F44" i="15"/>
  <c r="H10" i="16" s="1"/>
  <c r="C66" i="15"/>
  <c r="C68" i="15" s="1"/>
  <c r="D66" i="15"/>
  <c r="D68" i="15" s="1"/>
  <c r="F59" i="15"/>
  <c r="H25" i="16" s="1"/>
  <c r="F61" i="15"/>
  <c r="H27" i="16" s="1"/>
  <c r="F53" i="15"/>
  <c r="H19" i="16" s="1"/>
  <c r="F49" i="15"/>
  <c r="H15" i="16" s="1"/>
  <c r="F45" i="15"/>
  <c r="H11" i="16" s="1"/>
  <c r="C83" i="16" l="1"/>
  <c r="O55" i="16"/>
  <c r="C75" i="16"/>
  <c r="O47" i="16"/>
  <c r="C86" i="16"/>
  <c r="O58" i="16"/>
  <c r="C77" i="16"/>
  <c r="O49" i="16"/>
  <c r="C67" i="16"/>
  <c r="O39" i="16"/>
  <c r="C74" i="16"/>
  <c r="O46" i="16"/>
  <c r="C82" i="16"/>
  <c r="O54" i="16"/>
  <c r="C73" i="16"/>
  <c r="O45" i="16"/>
  <c r="C79" i="16"/>
  <c r="O51" i="16"/>
  <c r="C80" i="16"/>
  <c r="O52" i="16"/>
  <c r="C71" i="16"/>
  <c r="O43" i="16"/>
  <c r="C69" i="16"/>
  <c r="O41" i="16"/>
  <c r="C85" i="16"/>
  <c r="O57" i="16"/>
  <c r="C68" i="16"/>
  <c r="O40" i="16"/>
  <c r="C78" i="16"/>
  <c r="O50" i="16"/>
  <c r="C72" i="16"/>
  <c r="O44" i="16"/>
  <c r="C84" i="16"/>
  <c r="O56" i="16"/>
  <c r="C66" i="16"/>
  <c r="O38" i="16"/>
  <c r="O37" i="16"/>
  <c r="C81" i="16"/>
  <c r="O53" i="16"/>
  <c r="C70" i="16"/>
  <c r="O42" i="16"/>
  <c r="C76" i="16"/>
  <c r="O48" i="16"/>
  <c r="G77" i="15"/>
  <c r="G71" i="15"/>
  <c r="G74" i="15"/>
  <c r="G87" i="15"/>
  <c r="G76" i="15"/>
  <c r="G82" i="15"/>
  <c r="G79" i="15"/>
  <c r="G81" i="15"/>
  <c r="G92" i="15"/>
  <c r="G72" i="15"/>
  <c r="G86" i="15"/>
  <c r="G89" i="15"/>
  <c r="G83" i="15"/>
  <c r="G85" i="15"/>
  <c r="G73" i="15"/>
  <c r="G88" i="15"/>
  <c r="G75" i="15"/>
  <c r="G91" i="15"/>
  <c r="G84" i="15"/>
  <c r="G78" i="15"/>
  <c r="G80" i="15"/>
  <c r="G90" i="15"/>
  <c r="C59" i="16"/>
  <c r="C65" i="16"/>
  <c r="I65" i="16"/>
  <c r="C93" i="15"/>
  <c r="D93" i="15"/>
  <c r="E93" i="15"/>
  <c r="G45" i="15"/>
  <c r="I11" i="16" s="1"/>
  <c r="F72" i="15"/>
  <c r="G59" i="15"/>
  <c r="I25" i="16" s="1"/>
  <c r="F86" i="15"/>
  <c r="G51" i="15"/>
  <c r="I17" i="16" s="1"/>
  <c r="F78" i="15"/>
  <c r="G62" i="15"/>
  <c r="I28" i="16" s="1"/>
  <c r="F89" i="15"/>
  <c r="G52" i="15"/>
  <c r="I18" i="16" s="1"/>
  <c r="F79" i="15"/>
  <c r="G49" i="15"/>
  <c r="I15" i="16" s="1"/>
  <c r="F76" i="15"/>
  <c r="G46" i="15"/>
  <c r="I12" i="16" s="1"/>
  <c r="F73" i="15"/>
  <c r="G64" i="15"/>
  <c r="I30" i="16" s="1"/>
  <c r="F91" i="15"/>
  <c r="G50" i="15"/>
  <c r="I16" i="16" s="1"/>
  <c r="F77" i="15"/>
  <c r="G53" i="15"/>
  <c r="I19" i="16" s="1"/>
  <c r="F80" i="15"/>
  <c r="G44" i="15"/>
  <c r="I10" i="16" s="1"/>
  <c r="F71" i="15"/>
  <c r="G58" i="15"/>
  <c r="I24" i="16" s="1"/>
  <c r="F85" i="15"/>
  <c r="G55" i="15"/>
  <c r="I21" i="16" s="1"/>
  <c r="F82" i="15"/>
  <c r="G63" i="15"/>
  <c r="I29" i="16" s="1"/>
  <c r="F90" i="15"/>
  <c r="G47" i="15"/>
  <c r="I13" i="16" s="1"/>
  <c r="F74" i="15"/>
  <c r="G54" i="15"/>
  <c r="I20" i="16" s="1"/>
  <c r="F81" i="15"/>
  <c r="G60" i="15"/>
  <c r="I26" i="16" s="1"/>
  <c r="F87" i="15"/>
  <c r="G61" i="15"/>
  <c r="I27" i="16" s="1"/>
  <c r="F88" i="15"/>
  <c r="G65" i="15"/>
  <c r="I31" i="16" s="1"/>
  <c r="F92" i="15"/>
  <c r="G56" i="15"/>
  <c r="I22" i="16" s="1"/>
  <c r="F83" i="15"/>
  <c r="G48" i="15"/>
  <c r="I14" i="16" s="1"/>
  <c r="F75" i="15"/>
  <c r="G57" i="15"/>
  <c r="I23" i="16" s="1"/>
  <c r="F84" i="15"/>
  <c r="F66" i="15"/>
  <c r="F67" i="15" l="1"/>
  <c r="H32" i="16"/>
  <c r="C87" i="16"/>
  <c r="G93" i="15"/>
  <c r="E94" i="15" s="1"/>
  <c r="O65" i="16"/>
  <c r="P37" i="16"/>
  <c r="D67" i="15"/>
  <c r="E67" i="15"/>
  <c r="C67" i="15"/>
  <c r="G66" i="15"/>
  <c r="I32" i="16" s="1"/>
  <c r="F93" i="15"/>
  <c r="I59" i="16"/>
  <c r="I87" i="16" s="1"/>
  <c r="M59" i="16"/>
  <c r="M87" i="16" s="1"/>
  <c r="O59" i="16" l="1"/>
  <c r="F94" i="15"/>
  <c r="C94" i="15"/>
  <c r="D94" i="15"/>
  <c r="O72" i="16"/>
  <c r="O69" i="16"/>
  <c r="O70" i="16"/>
  <c r="O81" i="16"/>
  <c r="O80" i="16"/>
  <c r="O73" i="16"/>
  <c r="O85" i="16"/>
  <c r="O66" i="16"/>
  <c r="O71" i="16"/>
  <c r="O67" i="16"/>
  <c r="O86" i="16"/>
  <c r="O82" i="16"/>
  <c r="O79" i="16"/>
  <c r="O84" i="16"/>
  <c r="O75" i="16"/>
  <c r="O77" i="16"/>
  <c r="O76" i="16"/>
  <c r="O78" i="16"/>
  <c r="O83" i="16"/>
  <c r="O68" i="16"/>
  <c r="O74" i="16"/>
  <c r="D28" i="16" l="1"/>
  <c r="P55" i="16"/>
  <c r="P38" i="16"/>
  <c r="D11" i="16"/>
  <c r="D13" i="16"/>
  <c r="P40" i="16"/>
  <c r="P56" i="16"/>
  <c r="D29" i="16"/>
  <c r="D24" i="16"/>
  <c r="P51" i="16"/>
  <c r="P58" i="16"/>
  <c r="D31" i="16"/>
  <c r="P52" i="16"/>
  <c r="D25" i="16"/>
  <c r="D14" i="16"/>
  <c r="P41" i="16"/>
  <c r="P49" i="16"/>
  <c r="D22" i="16"/>
  <c r="P44" i="16"/>
  <c r="D17" i="16"/>
  <c r="P46" i="16"/>
  <c r="D19" i="16"/>
  <c r="P43" i="16"/>
  <c r="D16" i="16"/>
  <c r="P42" i="16"/>
  <c r="D15" i="16"/>
  <c r="P50" i="16"/>
  <c r="D23" i="16"/>
  <c r="P48" i="16"/>
  <c r="D21" i="16"/>
  <c r="P47" i="16"/>
  <c r="D20" i="16"/>
  <c r="P54" i="16"/>
  <c r="D27" i="16"/>
  <c r="P39" i="16"/>
  <c r="D12" i="16"/>
  <c r="P57" i="16"/>
  <c r="D30" i="16"/>
  <c r="P45" i="16"/>
  <c r="D18" i="16"/>
  <c r="P53" i="16"/>
  <c r="D26" i="16"/>
  <c r="D10" i="16"/>
  <c r="E28" i="36" l="1"/>
  <c r="G28" i="36" s="1"/>
  <c r="K28" i="36" s="1"/>
  <c r="E25" i="36"/>
  <c r="G25" i="36" s="1"/>
  <c r="K25" i="36" s="1"/>
  <c r="E19" i="36"/>
  <c r="G19" i="36" s="1"/>
  <c r="K19" i="36" s="1"/>
  <c r="E15" i="36"/>
  <c r="G15" i="36" s="1"/>
  <c r="K15" i="36" s="1"/>
  <c r="E8" i="36"/>
  <c r="G8" i="36" s="1"/>
  <c r="K8" i="36" s="1"/>
  <c r="E17" i="36"/>
  <c r="G17" i="36" s="1"/>
  <c r="K17" i="36" s="1"/>
  <c r="E22" i="36"/>
  <c r="G22" i="36" s="1"/>
  <c r="K22" i="36" s="1"/>
  <c r="E16" i="36"/>
  <c r="G16" i="36" s="1"/>
  <c r="K16" i="36" s="1"/>
  <c r="E10" i="36"/>
  <c r="G10" i="36" s="1"/>
  <c r="K10" i="36" s="1"/>
  <c r="E18" i="36"/>
  <c r="G18" i="36" s="1"/>
  <c r="K18" i="36" s="1"/>
  <c r="E21" i="36"/>
  <c r="G21" i="36" s="1"/>
  <c r="K21" i="36" s="1"/>
  <c r="E13" i="36"/>
  <c r="G13" i="36" s="1"/>
  <c r="K13" i="36" s="1"/>
  <c r="E14" i="36"/>
  <c r="G14" i="36" s="1"/>
  <c r="K14" i="36" s="1"/>
  <c r="E20" i="36"/>
  <c r="G20" i="36" s="1"/>
  <c r="K20" i="36" s="1"/>
  <c r="E12" i="36"/>
  <c r="G12" i="36" s="1"/>
  <c r="K12" i="36" s="1"/>
  <c r="E29" i="36"/>
  <c r="G29" i="36" s="1"/>
  <c r="K29" i="36" s="1"/>
  <c r="E11" i="36"/>
  <c r="G11" i="36" s="1"/>
  <c r="K11" i="36" s="1"/>
  <c r="E9" i="36"/>
  <c r="G9" i="36" s="1"/>
  <c r="K9" i="36" s="1"/>
  <c r="E24" i="36"/>
  <c r="G24" i="36" s="1"/>
  <c r="K24" i="36" s="1"/>
  <c r="E23" i="36"/>
  <c r="G23" i="36" s="1"/>
  <c r="K23" i="36" s="1"/>
  <c r="E27" i="36"/>
  <c r="G27" i="36" s="1"/>
  <c r="K27" i="36" s="1"/>
  <c r="E26" i="36"/>
  <c r="G26" i="36" s="1"/>
  <c r="K26" i="36" s="1"/>
  <c r="H17" i="36"/>
  <c r="H22" i="36"/>
  <c r="H28" i="36"/>
  <c r="D60" i="16"/>
  <c r="O87" i="16"/>
  <c r="N88" i="16" s="1"/>
  <c r="O60" i="16"/>
  <c r="D32" i="16"/>
  <c r="L60" i="16"/>
  <c r="F60" i="16"/>
  <c r="P59" i="16"/>
  <c r="H60" i="16"/>
  <c r="E60" i="16"/>
  <c r="G60" i="16"/>
  <c r="K60" i="16"/>
  <c r="J60" i="16"/>
  <c r="M60" i="16"/>
  <c r="I60" i="16"/>
  <c r="C60" i="16"/>
  <c r="H21" i="36" l="1"/>
  <c r="H11" i="36"/>
  <c r="H14" i="36"/>
  <c r="H27" i="36"/>
  <c r="H10" i="36"/>
  <c r="H8" i="36"/>
  <c r="H24" i="36"/>
  <c r="H19" i="36"/>
  <c r="H12" i="36"/>
  <c r="H13" i="36"/>
  <c r="H18" i="36"/>
  <c r="H9" i="36"/>
  <c r="H26" i="36"/>
  <c r="H29" i="36"/>
  <c r="E30" i="36"/>
  <c r="G30" i="36" s="1"/>
  <c r="K30" i="36" s="1"/>
  <c r="H25" i="36"/>
  <c r="H23" i="36"/>
  <c r="H20" i="36"/>
  <c r="H16" i="36"/>
  <c r="H15" i="36"/>
  <c r="L8" i="36"/>
  <c r="L9" i="36"/>
  <c r="L20" i="36"/>
  <c r="L19" i="36"/>
  <c r="L28" i="36"/>
  <c r="L18" i="36"/>
  <c r="L12" i="36"/>
  <c r="L11" i="36"/>
  <c r="L16" i="36"/>
  <c r="L29" i="36"/>
  <c r="L15" i="36"/>
  <c r="L14" i="36"/>
  <c r="L27" i="36"/>
  <c r="L13" i="36"/>
  <c r="L25" i="36"/>
  <c r="L24" i="36"/>
  <c r="L26" i="36"/>
  <c r="L21" i="36"/>
  <c r="L22" i="36"/>
  <c r="L23" i="36"/>
  <c r="L17" i="36"/>
  <c r="L10" i="36"/>
  <c r="M88" i="16"/>
  <c r="O88" i="16"/>
  <c r="D88" i="16"/>
  <c r="K88" i="16"/>
  <c r="H88" i="16"/>
  <c r="G88" i="16"/>
  <c r="E88" i="16"/>
  <c r="F88" i="16"/>
  <c r="L88" i="16"/>
  <c r="J88" i="16"/>
  <c r="C88" i="16"/>
  <c r="I88" i="16"/>
  <c r="H30" i="36" l="1"/>
  <c r="L30" i="36"/>
  <c r="N57" i="14"/>
  <c r="N65" i="14"/>
  <c r="N63" i="14"/>
  <c r="N69" i="14"/>
  <c r="N53" i="14"/>
  <c r="F14" i="16" s="1"/>
  <c r="N49" i="14"/>
  <c r="N50" i="14"/>
  <c r="F11" i="16" s="1"/>
  <c r="N68" i="14"/>
  <c r="F29" i="16" s="1"/>
  <c r="N58" i="14"/>
  <c r="F19" i="16" s="1"/>
  <c r="N55" i="14"/>
  <c r="F16" i="16" s="1"/>
  <c r="N54" i="14"/>
  <c r="N56" i="14"/>
  <c r="N59" i="14"/>
  <c r="N61" i="14"/>
  <c r="F22" i="16" s="1"/>
  <c r="N51" i="14"/>
  <c r="N62" i="14"/>
  <c r="N66" i="14"/>
  <c r="N67" i="14"/>
  <c r="N60" i="14"/>
  <c r="N64" i="14"/>
  <c r="F25" i="16" s="1"/>
  <c r="N52" i="14"/>
  <c r="F13" i="16" s="1"/>
  <c r="N71" i="14"/>
  <c r="N70" i="14"/>
  <c r="M72" i="14" l="1"/>
  <c r="N60" i="16" s="1"/>
  <c r="F32" i="16"/>
  <c r="N94" i="14"/>
  <c r="F28" i="16"/>
  <c r="N76" i="14"/>
  <c r="F10" i="16"/>
  <c r="O65" i="14"/>
  <c r="G26" i="16" s="1"/>
  <c r="F26" i="16"/>
  <c r="N93" i="14"/>
  <c r="F27" i="16"/>
  <c r="N86" i="14"/>
  <c r="F20" i="16"/>
  <c r="O57" i="14"/>
  <c r="G18" i="16" s="1"/>
  <c r="F18" i="16"/>
  <c r="N89" i="14"/>
  <c r="F23" i="16"/>
  <c r="N83" i="14"/>
  <c r="F17" i="16"/>
  <c r="O69" i="14"/>
  <c r="G30" i="16" s="1"/>
  <c r="F30" i="16"/>
  <c r="O70" i="14"/>
  <c r="G31" i="16" s="1"/>
  <c r="F31" i="16"/>
  <c r="N87" i="14"/>
  <c r="F21" i="16"/>
  <c r="O51" i="14"/>
  <c r="G12" i="16" s="1"/>
  <c r="F12" i="16"/>
  <c r="O54" i="14"/>
  <c r="G15" i="16" s="1"/>
  <c r="F15" i="16"/>
  <c r="O63" i="14"/>
  <c r="G24" i="16" s="1"/>
  <c r="F24" i="16"/>
  <c r="N96" i="14"/>
  <c r="O60" i="14"/>
  <c r="G21" i="16" s="1"/>
  <c r="F72" i="14"/>
  <c r="O59" i="14"/>
  <c r="G20" i="16" s="1"/>
  <c r="N84" i="14"/>
  <c r="O66" i="14"/>
  <c r="G27" i="16" s="1"/>
  <c r="J72" i="14"/>
  <c r="E72" i="14"/>
  <c r="K72" i="14"/>
  <c r="C72" i="14"/>
  <c r="O56" i="14"/>
  <c r="G17" i="16" s="1"/>
  <c r="O62" i="14"/>
  <c r="G23" i="16" s="1"/>
  <c r="N78" i="14"/>
  <c r="I72" i="14"/>
  <c r="O49" i="14"/>
  <c r="G10" i="16" s="1"/>
  <c r="N98" i="14"/>
  <c r="M99" i="14" s="1"/>
  <c r="G72" i="14"/>
  <c r="H72" i="14"/>
  <c r="O61" i="14"/>
  <c r="G22" i="16" s="1"/>
  <c r="N88" i="14"/>
  <c r="N77" i="14"/>
  <c r="O50" i="14"/>
  <c r="G11" i="16" s="1"/>
  <c r="O52" i="14"/>
  <c r="G13" i="16" s="1"/>
  <c r="N79" i="14"/>
  <c r="N82" i="14"/>
  <c r="O55" i="14"/>
  <c r="G16" i="16" s="1"/>
  <c r="N91" i="14"/>
  <c r="O64" i="14"/>
  <c r="G25" i="16" s="1"/>
  <c r="N85" i="14"/>
  <c r="O58" i="14"/>
  <c r="G19" i="16" s="1"/>
  <c r="N80" i="14"/>
  <c r="O53" i="14"/>
  <c r="G14" i="16" s="1"/>
  <c r="N95" i="14"/>
  <c r="O68" i="14"/>
  <c r="G29" i="16" s="1"/>
  <c r="N81" i="14"/>
  <c r="N92" i="14"/>
  <c r="O67" i="14"/>
  <c r="G28" i="16" s="1"/>
  <c r="N97" i="14"/>
  <c r="N90" i="14"/>
  <c r="F99" i="14"/>
  <c r="L72" i="14"/>
  <c r="D72" i="14"/>
  <c r="O71" i="14"/>
  <c r="G32" i="16" s="1"/>
  <c r="D99" i="14" l="1"/>
  <c r="J99" i="14"/>
  <c r="N99" i="14"/>
  <c r="E99" i="14"/>
  <c r="C99" i="14"/>
  <c r="I99" i="14"/>
  <c r="H99" i="14"/>
  <c r="G99" i="14"/>
  <c r="L99" i="14"/>
  <c r="K99" i="14"/>
  <c r="N72" i="14"/>
</calcChain>
</file>

<file path=xl/sharedStrings.xml><?xml version="1.0" encoding="utf-8"?>
<sst xmlns="http://schemas.openxmlformats.org/spreadsheetml/2006/main" count="1696" uniqueCount="684">
  <si>
    <t>Yhteensä</t>
  </si>
  <si>
    <t>Muu sosiaali- ja terveystoiminta</t>
  </si>
  <si>
    <t>Ympäristöterveydenhuolto</t>
  </si>
  <si>
    <t>Työllistämistä tukevat palvelut, josta vähennetään</t>
  </si>
  <si>
    <t xml:space="preserve"> - SOS 10%</t>
  </si>
  <si>
    <t xml:space="preserve"> - VH 90%</t>
  </si>
  <si>
    <t>Kotihoito jaetaan</t>
  </si>
  <si>
    <t>VH</t>
  </si>
  <si>
    <t>TH</t>
  </si>
  <si>
    <t>TK:n määritelmä:</t>
  </si>
  <si>
    <t>Nettokustannukset</t>
  </si>
  <si>
    <t>Käyttötuotot</t>
  </si>
  <si>
    <t>Käyttökustannukset</t>
  </si>
  <si>
    <t>Vyörytystuotot</t>
  </si>
  <si>
    <t>Valmistus omaan käyttöön</t>
  </si>
  <si>
    <t>Valmistevarastojen muutos</t>
  </si>
  <si>
    <t>Toimintatuotoista: Sisäiset tuotot yhteensä</t>
  </si>
  <si>
    <t>Toimintatuotot yhteensä</t>
  </si>
  <si>
    <t>Muut tuotot</t>
  </si>
  <si>
    <t>Vuokratuotot, sisäiset</t>
  </si>
  <si>
    <t>Vuokratuotot, ulkoiset</t>
  </si>
  <si>
    <t>Tuet ja avustukset muilta</t>
  </si>
  <si>
    <t>Tuet ja avustukset Euroopan unionilta</t>
  </si>
  <si>
    <t>Tuet ja avustukset sosiaaliturvarahastoilta (mm. Kela)</t>
  </si>
  <si>
    <t>Tuet ja avustukset kunnilta ja kuntayhtymiltä</t>
  </si>
  <si>
    <t>Muut tuet ja avustukset valtiolta</t>
  </si>
  <si>
    <t>Työllistämistuet</t>
  </si>
  <si>
    <t>.</t>
  </si>
  <si>
    <t>Tuet ja avustukset:</t>
  </si>
  <si>
    <t>Maksutuotot</t>
  </si>
  <si>
    <t>Sisäiset myyntituotot</t>
  </si>
  <si>
    <t>Myyntituotot muilta</t>
  </si>
  <si>
    <t>Myyntituotot kuntayhtymiltä</t>
  </si>
  <si>
    <t>Myyntituotot kunnilta</t>
  </si>
  <si>
    <t>Myyntituotot valtiolta</t>
  </si>
  <si>
    <t>TUOTTOLAJIT</t>
  </si>
  <si>
    <t>Palautusjärjestelmän arvonlisävero</t>
  </si>
  <si>
    <t>Vyörytyskulut</t>
  </si>
  <si>
    <t>Poistot ja arvonalentumiset</t>
  </si>
  <si>
    <t>Toimintakuluista: Sisäiset kulut yhteensä</t>
  </si>
  <si>
    <t>Toimintakulut yhteensä</t>
  </si>
  <si>
    <t>Muut kulut</t>
  </si>
  <si>
    <t>Vuokrakulut, sisäiset</t>
  </si>
  <si>
    <t>Vuokrakulut, ulkoiset</t>
  </si>
  <si>
    <t>Avustukset</t>
  </si>
  <si>
    <t>Aineet, tarvikkeet ja tavarat</t>
  </si>
  <si>
    <t>Muiden palvelujen ostot</t>
  </si>
  <si>
    <t>Asiakaspalvelujen ostot muilta</t>
  </si>
  <si>
    <t>Asiakaspalvelujen ostot kuntayhtymiltä</t>
  </si>
  <si>
    <t>Asiakaspalvelujen ostot kunnilta</t>
  </si>
  <si>
    <t>Asiakaspalvelujen ostot valtiolta</t>
  </si>
  <si>
    <t>Asiakaspalvelujen ostot:</t>
  </si>
  <si>
    <t>Muut henkilösivukulut</t>
  </si>
  <si>
    <t>Eläkekulut</t>
  </si>
  <si>
    <t>Palkat ja palkkiot</t>
  </si>
  <si>
    <t>Manner-Suomen kuntayhtymät yhteensä</t>
  </si>
  <si>
    <t>Manner-Suomi</t>
  </si>
  <si>
    <t>Käyttötalous yhteensä</t>
  </si>
  <si>
    <t>Muu toiminta</t>
  </si>
  <si>
    <t>Maa- ja metsätilat</t>
  </si>
  <si>
    <t>Satamatoiminta</t>
  </si>
  <si>
    <t>Joukkoliikenne</t>
  </si>
  <si>
    <t>Jätehuolto</t>
  </si>
  <si>
    <t>Energiahuolto</t>
  </si>
  <si>
    <t>Vesihuolto</t>
  </si>
  <si>
    <t>Elinkeinoelämän edistäminen</t>
  </si>
  <si>
    <t>Tukipalvelut</t>
  </si>
  <si>
    <t>Tila- ja vuokrauspalvelut</t>
  </si>
  <si>
    <t>Lomituspalvelut</t>
  </si>
  <si>
    <t>Palo- ja pelastustoiminta</t>
  </si>
  <si>
    <t>Puistot ja yleiset alueet</t>
  </si>
  <si>
    <t>Liikenneväylät</t>
  </si>
  <si>
    <t>Ympäristön huolto</t>
  </si>
  <si>
    <t>Rakennusvalvonta</t>
  </si>
  <si>
    <t>Yhdyskuntasuunnittelu</t>
  </si>
  <si>
    <t>Opetus- ja kulttuuritoiminta yhteensä</t>
  </si>
  <si>
    <t>Muu kulttuuritoiminta</t>
  </si>
  <si>
    <t>Musiikkitoiminta</t>
  </si>
  <si>
    <t>Teatteri-, tanssi- ja sirkustoiminta</t>
  </si>
  <si>
    <t>Museo- ja näyttelytoiminta</t>
  </si>
  <si>
    <t>Nuorisotoiminta</t>
  </si>
  <si>
    <t>Liikunta ja ulkoilu</t>
  </si>
  <si>
    <t>Kirjastotoiminta</t>
  </si>
  <si>
    <t>Muu opetustoiminta</t>
  </si>
  <si>
    <t>Taiteen perusopetus</t>
  </si>
  <si>
    <t>Kansalaisopistojen vapaa sivistystyö</t>
  </si>
  <si>
    <t>Ammatillinen koulutus</t>
  </si>
  <si>
    <t>Lukiokoulutus</t>
  </si>
  <si>
    <t>Perusopetus</t>
  </si>
  <si>
    <t>Esiopetus</t>
  </si>
  <si>
    <t>Varhaiskasvatus</t>
  </si>
  <si>
    <t>Erikoissairaanhoito</t>
  </si>
  <si>
    <t>Perusterveydenhuollon vuodeosastohoito</t>
  </si>
  <si>
    <t>Suun terveydenhuolto</t>
  </si>
  <si>
    <t>Perusterveydenhuollon avohoito</t>
  </si>
  <si>
    <t>Päihdehuollon erityispalvelut</t>
  </si>
  <si>
    <t>Työllistymistä tukevat palvelut</t>
  </si>
  <si>
    <t>Kotihoito</t>
  </si>
  <si>
    <t>Muut vammaisten palvelut</t>
  </si>
  <si>
    <t>Vammaisten ympärivuorokautisen hoivan asumispalvelut</t>
  </si>
  <si>
    <t>Vammaisten laitoshoito</t>
  </si>
  <si>
    <t>Muut ikääntyneiden palvelut</t>
  </si>
  <si>
    <t>Ikääntyneiden ympärivuorokautisen hoivan asumispalvelut</t>
  </si>
  <si>
    <t>Ikääntyneiden laitoshoito</t>
  </si>
  <si>
    <t>Muut lasten ja perheiden avopalvelut</t>
  </si>
  <si>
    <t>Lastensuojelun avohuoltopalvelut</t>
  </si>
  <si>
    <t>Lastensuojelun laitos- ja perhehoito</t>
  </si>
  <si>
    <t>Yleishallinto</t>
  </si>
  <si>
    <t>Sosiaali- ja terveystoiminta yhteensä</t>
  </si>
  <si>
    <t>Manner-Suomi yhteensä</t>
  </si>
  <si>
    <t>Lappi</t>
  </si>
  <si>
    <t>Kainuu</t>
  </si>
  <si>
    <t>Pohjois-Pohjanmaa</t>
  </si>
  <si>
    <t>Keski-Pohjanmaa</t>
  </si>
  <si>
    <t>Pohjanmaa</t>
  </si>
  <si>
    <t>Etelä-Pmaa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</si>
  <si>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</si>
  <si>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</si>
  <si>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</si>
  <si>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</si>
  <si>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</si>
  <si>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</si>
  <si>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</si>
  <si>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</si>
  <si>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</si>
  <si>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</si>
  <si>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</si>
  <si>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</si>
  <si>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</si>
  <si>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</si>
  <si>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</si>
  <si>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</si>
  <si>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</si>
  <si>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Hyvinvointialue</t>
  </si>
  <si>
    <t>Äänekoski</t>
  </si>
  <si>
    <t>Ähtäri</t>
  </si>
  <si>
    <t>Ypäjä</t>
  </si>
  <si>
    <t>Ylöjärvi</t>
  </si>
  <si>
    <t>Ylivieska</t>
  </si>
  <si>
    <t>Ylitornio</t>
  </si>
  <si>
    <t>Vöyri</t>
  </si>
  <si>
    <t>Virrat</t>
  </si>
  <si>
    <t>Virolahti</t>
  </si>
  <si>
    <t>Vimpeli</t>
  </si>
  <si>
    <t>Viitasaari</t>
  </si>
  <si>
    <t>Vihti</t>
  </si>
  <si>
    <t>Vieremä</t>
  </si>
  <si>
    <t>Veteli</t>
  </si>
  <si>
    <t>Vesilahti</t>
  </si>
  <si>
    <t>Vesanto</t>
  </si>
  <si>
    <t>Vehmaa</t>
  </si>
  <si>
    <t>Varkaus</t>
  </si>
  <si>
    <t>Valkeakoski</t>
  </si>
  <si>
    <t>Vaasa</t>
  </si>
  <si>
    <t>Uusikaupunki</t>
  </si>
  <si>
    <t>Uusikaarlepyy</t>
  </si>
  <si>
    <t>Uurainen</t>
  </si>
  <si>
    <t>Utsjoki</t>
  </si>
  <si>
    <t>Utajärvi</t>
  </si>
  <si>
    <t>Urjala</t>
  </si>
  <si>
    <t>Ulvila</t>
  </si>
  <si>
    <t>Tyrnävä</t>
  </si>
  <si>
    <t>Tuusula</t>
  </si>
  <si>
    <t>Tuusniemi</t>
  </si>
  <si>
    <t>Pello</t>
  </si>
  <si>
    <t>Turku</t>
  </si>
  <si>
    <t>Tornio</t>
  </si>
  <si>
    <t>Toivakka</t>
  </si>
  <si>
    <t>Toholampi</t>
  </si>
  <si>
    <t>Tohmajärvi</t>
  </si>
  <si>
    <t>Teuva</t>
  </si>
  <si>
    <t>Tervola</t>
  </si>
  <si>
    <t>Tervo</t>
  </si>
  <si>
    <t>Tampere</t>
  </si>
  <si>
    <t>Tammela</t>
  </si>
  <si>
    <t>Taivassalo</t>
  </si>
  <si>
    <t>Taivalkoski</t>
  </si>
  <si>
    <t>Taipalsaari</t>
  </si>
  <si>
    <t>Siikalatva</t>
  </si>
  <si>
    <t>Sastamala</t>
  </si>
  <si>
    <t>Vaala</t>
  </si>
  <si>
    <t>Säkylä</t>
  </si>
  <si>
    <t>Sysmä</t>
  </si>
  <si>
    <t>Suonenjoki</t>
  </si>
  <si>
    <t>Suomussalmi</t>
  </si>
  <si>
    <t>Sulkava</t>
  </si>
  <si>
    <t>Sotkamo</t>
  </si>
  <si>
    <t>Sonkajärvi</t>
  </si>
  <si>
    <t>Somero</t>
  </si>
  <si>
    <t>Soini</t>
  </si>
  <si>
    <t>Sodankylä</t>
  </si>
  <si>
    <t>Siuntio</t>
  </si>
  <si>
    <t>Sipoo</t>
  </si>
  <si>
    <t>Simo</t>
  </si>
  <si>
    <t>Siilinjärvi</t>
  </si>
  <si>
    <t>Siikajoki</t>
  </si>
  <si>
    <t>Siikainen</t>
  </si>
  <si>
    <t>Sievi</t>
  </si>
  <si>
    <t>Seinäjoki</t>
  </si>
  <si>
    <t>Savukoski</t>
  </si>
  <si>
    <t>Savonlinna</t>
  </si>
  <si>
    <t>Savitaipale</t>
  </si>
  <si>
    <t>Sauvo</t>
  </si>
  <si>
    <t>Salo</t>
  </si>
  <si>
    <t>Salla</t>
  </si>
  <si>
    <t>Saarijärvi</t>
  </si>
  <si>
    <t>Raasepori</t>
  </si>
  <si>
    <t>Rääkkylä</t>
  </si>
  <si>
    <t>Rusko</t>
  </si>
  <si>
    <t>Ruovesi</t>
  </si>
  <si>
    <t>Ruokolahti</t>
  </si>
  <si>
    <t>Rovaniemi</t>
  </si>
  <si>
    <t>Ristijärvi</t>
  </si>
  <si>
    <t>Riihimäki</t>
  </si>
  <si>
    <t>Reisjärvi</t>
  </si>
  <si>
    <t>Rautjärvi</t>
  </si>
  <si>
    <t>Rautavaara</t>
  </si>
  <si>
    <t>Rautalampi</t>
  </si>
  <si>
    <t>Rauma</t>
  </si>
  <si>
    <t>Ranua</t>
  </si>
  <si>
    <t>Rantasalmi</t>
  </si>
  <si>
    <t>Raisio</t>
  </si>
  <si>
    <t>Raahe</t>
  </si>
  <si>
    <t>Porvoo</t>
  </si>
  <si>
    <t>Pöytyä</t>
  </si>
  <si>
    <t>Pälkäne</t>
  </si>
  <si>
    <t>Pyhäranta</t>
  </si>
  <si>
    <t>Pyhäntä</t>
  </si>
  <si>
    <t>Pyhäjärvi</t>
  </si>
  <si>
    <t>Pyhäjoki</t>
  </si>
  <si>
    <t>Pyhtää</t>
  </si>
  <si>
    <t>Puumala</t>
  </si>
  <si>
    <t>Puolanka</t>
  </si>
  <si>
    <t>Punkalaidun</t>
  </si>
  <si>
    <t>Pukkila</t>
  </si>
  <si>
    <t>Pudasjärvi</t>
  </si>
  <si>
    <t>Posio</t>
  </si>
  <si>
    <t>Pornainen</t>
  </si>
  <si>
    <t>Pori</t>
  </si>
  <si>
    <t>Pomarkku</t>
  </si>
  <si>
    <t>Polvijärvi</t>
  </si>
  <si>
    <t>Pirkkala</t>
  </si>
  <si>
    <t>Pihtipudas</t>
  </si>
  <si>
    <t>Pedersören</t>
  </si>
  <si>
    <t>Pietarsaari</t>
  </si>
  <si>
    <t>Pielavesi</t>
  </si>
  <si>
    <t>Pieksämäki</t>
  </si>
  <si>
    <t>Petäjävesi</t>
  </si>
  <si>
    <t>Pertunmaa</t>
  </si>
  <si>
    <t>Perho</t>
  </si>
  <si>
    <t>Pelkosenniemi</t>
  </si>
  <si>
    <t>Parkano</t>
  </si>
  <si>
    <t>Parikkala</t>
  </si>
  <si>
    <t>Paltamo</t>
  </si>
  <si>
    <t>Paimio</t>
  </si>
  <si>
    <t>Padasjoki</t>
  </si>
  <si>
    <t>Oulu</t>
  </si>
  <si>
    <t>Oulainen</t>
  </si>
  <si>
    <t>Orivesi</t>
  </si>
  <si>
    <t>Oripää</t>
  </si>
  <si>
    <t>Orimattila</t>
  </si>
  <si>
    <t>Närpiö</t>
  </si>
  <si>
    <t>Nurmijärvi</t>
  </si>
  <si>
    <t>Nurmes</t>
  </si>
  <si>
    <t>Nousiainen</t>
  </si>
  <si>
    <t>Nokia</t>
  </si>
  <si>
    <t>Nivala</t>
  </si>
  <si>
    <t>Nakkila</t>
  </si>
  <si>
    <t>Naantali</t>
  </si>
  <si>
    <t>Mänttä-Vilppula</t>
  </si>
  <si>
    <t>Mäntyharju</t>
  </si>
  <si>
    <t>Mäntsälä</t>
  </si>
  <si>
    <t>Myrskylä</t>
  </si>
  <si>
    <t>Mynämäki</t>
  </si>
  <si>
    <t>Muurame</t>
  </si>
  <si>
    <t>Mustasaari</t>
  </si>
  <si>
    <t>Muonio</t>
  </si>
  <si>
    <t>Multia</t>
  </si>
  <si>
    <t>Muhos</t>
  </si>
  <si>
    <t>Mikkeli</t>
  </si>
  <si>
    <t>Miehikkälä</t>
  </si>
  <si>
    <t>Merikarvia</t>
  </si>
  <si>
    <t>Merijärvi</t>
  </si>
  <si>
    <t>Masku</t>
  </si>
  <si>
    <t>Marttila</t>
  </si>
  <si>
    <t>Maalahti</t>
  </si>
  <si>
    <t>Parainen</t>
  </si>
  <si>
    <t>Lohja</t>
  </si>
  <si>
    <t>Luumäki</t>
  </si>
  <si>
    <t>Luoto</t>
  </si>
  <si>
    <t>Lumijoki</t>
  </si>
  <si>
    <t>Luhanka</t>
  </si>
  <si>
    <t>Loviisa</t>
  </si>
  <si>
    <t>Loppi</t>
  </si>
  <si>
    <t>Loimaa</t>
  </si>
  <si>
    <t>Liperi</t>
  </si>
  <si>
    <t>Liminka</t>
  </si>
  <si>
    <t>Lieto</t>
  </si>
  <si>
    <t>Lieksa</t>
  </si>
  <si>
    <t>Lestijärvi</t>
  </si>
  <si>
    <t>Leppävirta</t>
  </si>
  <si>
    <t>Lempäälä</t>
  </si>
  <si>
    <t>Lemi</t>
  </si>
  <si>
    <t>Laukaa</t>
  </si>
  <si>
    <t>Lapua</t>
  </si>
  <si>
    <t>Lapinjärvi</t>
  </si>
  <si>
    <t>Lappeenranta</t>
  </si>
  <si>
    <t>Lappajärvi</t>
  </si>
  <si>
    <t>Lapinlahti</t>
  </si>
  <si>
    <t>Laitila</t>
  </si>
  <si>
    <t>Laihia</t>
  </si>
  <si>
    <t>Lahti</t>
  </si>
  <si>
    <t>Kemiönsaari</t>
  </si>
  <si>
    <t>Kemijärvi</t>
  </si>
  <si>
    <t>Kärsämäki</t>
  </si>
  <si>
    <t>Kärkölä</t>
  </si>
  <si>
    <t>Kyyjärvi</t>
  </si>
  <si>
    <t>Outokumpu</t>
  </si>
  <si>
    <t>Kuusamo</t>
  </si>
  <si>
    <t>Kustavi</t>
  </si>
  <si>
    <t>Kurikka</t>
  </si>
  <si>
    <t>Kuortane</t>
  </si>
  <si>
    <t>Kuopio</t>
  </si>
  <si>
    <t>Kuhmoinen</t>
  </si>
  <si>
    <t>Kuhmo</t>
  </si>
  <si>
    <t>Kruunupyy</t>
  </si>
  <si>
    <t>Kristiinankaupunki</t>
  </si>
  <si>
    <t>Kouvola</t>
  </si>
  <si>
    <t>Kotka</t>
  </si>
  <si>
    <t>Koski</t>
  </si>
  <si>
    <t>Korsnäs</t>
  </si>
  <si>
    <t>Kontiolahti</t>
  </si>
  <si>
    <t>Konnevesi</t>
  </si>
  <si>
    <t>Kolari</t>
  </si>
  <si>
    <t>Kokkola</t>
  </si>
  <si>
    <t>Kokemäki</t>
  </si>
  <si>
    <t>Kivijärvi</t>
  </si>
  <si>
    <t>Kiuruvesi</t>
  </si>
  <si>
    <t>Kittilä</t>
  </si>
  <si>
    <t>Kitee</t>
  </si>
  <si>
    <t>Kirkkonummi</t>
  </si>
  <si>
    <t>Kinnula</t>
  </si>
  <si>
    <t>Kihniö</t>
  </si>
  <si>
    <t>Keuruu</t>
  </si>
  <si>
    <t>Kerava</t>
  </si>
  <si>
    <t>Kempele</t>
  </si>
  <si>
    <t>Keminmaa</t>
  </si>
  <si>
    <t>Kemi</t>
  </si>
  <si>
    <t>Keitele</t>
  </si>
  <si>
    <t>Kaustinen</t>
  </si>
  <si>
    <t>Kauniainen</t>
  </si>
  <si>
    <t>Kauhava</t>
  </si>
  <si>
    <t>Kauhajoki</t>
  </si>
  <si>
    <t>Kaskinen</t>
  </si>
  <si>
    <t>Karvia</t>
  </si>
  <si>
    <t>Karstula</t>
  </si>
  <si>
    <t>Karkkila</t>
  </si>
  <si>
    <t>Karijoki</t>
  </si>
  <si>
    <t>Kannus</t>
  </si>
  <si>
    <t>Kannonkoski</t>
  </si>
  <si>
    <t>Kankaanpää</t>
  </si>
  <si>
    <t>Kangasniemi</t>
  </si>
  <si>
    <t>Kangasala</t>
  </si>
  <si>
    <t>Kalajoki</t>
  </si>
  <si>
    <t>Kajaani</t>
  </si>
  <si>
    <t>Kaavi</t>
  </si>
  <si>
    <t>Kaarina</t>
  </si>
  <si>
    <t>Järvenpää</t>
  </si>
  <si>
    <t>Jämsä</t>
  </si>
  <si>
    <t>Jämijärvi</t>
  </si>
  <si>
    <t>Jyväskylä</t>
  </si>
  <si>
    <t>Juva</t>
  </si>
  <si>
    <t>Juupajoki</t>
  </si>
  <si>
    <t>Juuka</t>
  </si>
  <si>
    <t>Joutsa</t>
  </si>
  <si>
    <t>Joroinen</t>
  </si>
  <si>
    <t>Jokioinen</t>
  </si>
  <si>
    <t>Joensuu</t>
  </si>
  <si>
    <t>Janakkala</t>
  </si>
  <si>
    <t>Imatra</t>
  </si>
  <si>
    <t>Isokyrö</t>
  </si>
  <si>
    <t>Isojoki</t>
  </si>
  <si>
    <t>Inkoo</t>
  </si>
  <si>
    <t>Inari</t>
  </si>
  <si>
    <t>Ilomantsi</t>
  </si>
  <si>
    <t>Ilmajoki</t>
  </si>
  <si>
    <t>Ikaalinen</t>
  </si>
  <si>
    <t>Iitti</t>
  </si>
  <si>
    <t>Iisalmi</t>
  </si>
  <si>
    <t>Ii</t>
  </si>
  <si>
    <t>Heinola</t>
  </si>
  <si>
    <t>Hämeenlinna</t>
  </si>
  <si>
    <t>Hämeenkyrö</t>
  </si>
  <si>
    <t>Hyvinkää</t>
  </si>
  <si>
    <t>Hyrynsalmi</t>
  </si>
  <si>
    <t>Humppila</t>
  </si>
  <si>
    <t>Huittinen</t>
  </si>
  <si>
    <t>Hollola</t>
  </si>
  <si>
    <t>Hirvensalmi</t>
  </si>
  <si>
    <t>Vantaa</t>
  </si>
  <si>
    <t>Heinävesi</t>
  </si>
  <si>
    <t>Hausjärvi</t>
  </si>
  <si>
    <t>Hattula</t>
  </si>
  <si>
    <t>Hartola</t>
  </si>
  <si>
    <t>Harjavalta</t>
  </si>
  <si>
    <t>Hanko</t>
  </si>
  <si>
    <t>Hankasalmi</t>
  </si>
  <si>
    <t>Hamina</t>
  </si>
  <si>
    <t>Halsua</t>
  </si>
  <si>
    <t>Hailuoto</t>
  </si>
  <si>
    <t>Haapavesi</t>
  </si>
  <si>
    <t>Haapajärvi</t>
  </si>
  <si>
    <t>Forssa</t>
  </si>
  <si>
    <t>Evijärvi</t>
  </si>
  <si>
    <t>Eurajoki</t>
  </si>
  <si>
    <t>Eura</t>
  </si>
  <si>
    <t>Espoo</t>
  </si>
  <si>
    <t>Enontekiö</t>
  </si>
  <si>
    <t>Enonkoski</t>
  </si>
  <si>
    <t>Akaa</t>
  </si>
  <si>
    <t>Aura</t>
  </si>
  <si>
    <t>Askola</t>
  </si>
  <si>
    <t>Asikkala</t>
  </si>
  <si>
    <t>Alavus</t>
  </si>
  <si>
    <t>Alavieska</t>
  </si>
  <si>
    <t>Alajärvi</t>
  </si>
  <si>
    <t>keskiarvo</t>
  </si>
  <si>
    <t>Rahoitus kriteerille yhteensä:</t>
  </si>
  <si>
    <t>Asukastiheys</t>
  </si>
  <si>
    <t>Kaksikielisyys</t>
  </si>
  <si>
    <t>Asukasperusteisuus</t>
  </si>
  <si>
    <t>Kriteeri:</t>
  </si>
  <si>
    <t>Vieraskielisyys</t>
  </si>
  <si>
    <t>Kustannukset per asukas</t>
  </si>
  <si>
    <t>Asukastiheyskerroin</t>
  </si>
  <si>
    <t>Määräytymistekijät ja kertoimet (kaavaviittauksilla)</t>
  </si>
  <si>
    <t>Riskikerroin</t>
  </si>
  <si>
    <t>Painotettu summa</t>
  </si>
  <si>
    <t>RL II</t>
  </si>
  <si>
    <t>RL I</t>
  </si>
  <si>
    <t>Asukasluku</t>
  </si>
  <si>
    <t>Vantaa-Kerava</t>
  </si>
  <si>
    <t>Kunta</t>
  </si>
  <si>
    <t>painotettu k.a</t>
  </si>
  <si>
    <t>SOTE.keskiarvo</t>
  </si>
  <si>
    <t>TULOS.mean</t>
  </si>
  <si>
    <t>PROSESSI.mean</t>
  </si>
  <si>
    <t>Työkyvyttömyys</t>
  </si>
  <si>
    <t>Toimeentulotuki</t>
  </si>
  <si>
    <t>NEET</t>
  </si>
  <si>
    <t>Lonkkamurtumat</t>
  </si>
  <si>
    <t>Vammatjamyrkytykset</t>
  </si>
  <si>
    <t>Koulukuraattori</t>
  </si>
  <si>
    <t>Koulupsykologi</t>
  </si>
  <si>
    <t>Työttömientarkastukset</t>
  </si>
  <si>
    <t>Rokotuskattavuus</t>
  </si>
  <si>
    <t>Miniinterventio</t>
  </si>
  <si>
    <t>Keski-arvo</t>
  </si>
  <si>
    <t>Rahoituslain mukainen paino kriteerille</t>
  </si>
  <si>
    <t>Määräytymistekijöiden perushinnat</t>
  </si>
  <si>
    <t>Kriteerin perushinta:</t>
  </si>
  <si>
    <t xml:space="preserve">Jaettava sote-rahoitus saadaan kunnilta siirtyvistä kustannuksista </t>
  </si>
  <si>
    <t>Hyvinvointialuekoodi</t>
  </si>
  <si>
    <t>Hyte-kerroin</t>
  </si>
  <si>
    <t>Vieraskielisten määrä</t>
  </si>
  <si>
    <t>Ruotsinkielisten määrä kaksikielisillä hyvinvointialueilla</t>
  </si>
  <si>
    <t>Maapinta-ala, km2</t>
  </si>
  <si>
    <t>Asukastiheys-kerroin</t>
  </si>
  <si>
    <t>Hyte-kriteeri</t>
  </si>
  <si>
    <t>Saaristoisuus</t>
  </si>
  <si>
    <t>Sote-palvelutarve yhteensä</t>
  </si>
  <si>
    <t xml:space="preserve">Jaettava pelastustoimen rahoitus saadaan kunnilta siirtyvistä kustannuksista </t>
  </si>
  <si>
    <t xml:space="preserve">Yhteenveto hyvinvointialueiden rahoituksesta. </t>
  </si>
  <si>
    <t>Hyvinvointialueittain tarkastellaan laskennallisen rahoituksen ja siirtyvien kustannusten välistä erotusta.</t>
  </si>
  <si>
    <t>Yhteensä, €/as.</t>
  </si>
  <si>
    <t>Yhteensä, €/as.2</t>
  </si>
  <si>
    <t>Yhteensä, €</t>
  </si>
  <si>
    <t>Laskennallinen pelastustoimen rahoitus, euroa yhteensä</t>
  </si>
  <si>
    <t>Laskennallinen pelastustoimen rahoitus, euroa/asukas</t>
  </si>
  <si>
    <t>Laskennallinen rahoitus, yhteensä €</t>
  </si>
  <si>
    <t>Laskennallinen rahoitus, yhteensä €/as.</t>
  </si>
  <si>
    <t>Prosessi-indikaattorit</t>
  </si>
  <si>
    <t>Tulos-indikaattorit</t>
  </si>
  <si>
    <t>Painotettu hyte-kerroin rahoituslaskelmaan</t>
  </si>
  <si>
    <t>SOTE laskennallinen rahoitus</t>
  </si>
  <si>
    <t>Pelastustoimen laskennallinen rahoitus</t>
  </si>
  <si>
    <t xml:space="preserve">Hyte-kerroin </t>
  </si>
  <si>
    <t>Osuus yleiskatteisesta rahoituksesta</t>
  </si>
  <si>
    <t>Osuus sote-rahoituksesta</t>
  </si>
  <si>
    <t>Osuus pela-rahoituksesta</t>
  </si>
  <si>
    <t>Kokonaispinta-ala</t>
  </si>
  <si>
    <t>VH:n sektoripaino</t>
  </si>
  <si>
    <t>SH:n sektoripaino</t>
  </si>
  <si>
    <t>Laskennassa käytettävä TH:n palvelutarvekerroin</t>
  </si>
  <si>
    <t>Laskennassa käytettävä VH:n palvelutarvekerroin</t>
  </si>
  <si>
    <t>Laskennassa käytettävä SH:n palvelutarvekerroin</t>
  </si>
  <si>
    <t>TH:n sektoripaino</t>
  </si>
  <si>
    <t>INFO hyvinvointialueiden rahoitus</t>
  </si>
  <si>
    <t>SOTE laskennallinen rahoitus ja Pela laskennallinen rahoitus -välilehdillä lasketaan hyvinvointialueiden laskennallinen rahoitus rahoituslain mukaisten kriteereiden ja niiden osuuksien mukaisesti.</t>
  </si>
  <si>
    <t>Terveydenhuollon palvelutarve</t>
  </si>
  <si>
    <t>Vanhustenhuollon palvelutarve</t>
  </si>
  <si>
    <t>Sosiaalihuollon palvelutarve</t>
  </si>
  <si>
    <t>Terveydenhuollon palvelutarvekerroin</t>
  </si>
  <si>
    <t>Vanhustenhuollon palvelutarvekerroin</t>
  </si>
  <si>
    <t>Sosiaalihuollon palvelutarvekerroin</t>
  </si>
  <si>
    <t>Manner-Suomen kunnat yhteensä</t>
  </si>
  <si>
    <t>Manner-Suomi kuntatalous yhteensä</t>
  </si>
  <si>
    <t>Terveydenhuolto</t>
  </si>
  <si>
    <t>Vanhustenhuolto</t>
  </si>
  <si>
    <t>Sektorikohtaiset nettokustannukset</t>
  </si>
  <si>
    <t>Euroa yhteensä</t>
  </si>
  <si>
    <t>Suhteelliset osuudet</t>
  </si>
  <si>
    <t>Sosiaalihuolto</t>
  </si>
  <si>
    <t>Saamenkielisyys</t>
  </si>
  <si>
    <t>Saaristokuntien saaristossa asuvan väestön määrä</t>
  </si>
  <si>
    <t xml:space="preserve">Saamenkielisten määrä hyvinvointialueella, jolla sijaitsee saamelaisten kotiseutualueen kunnat </t>
  </si>
  <si>
    <t>Kriteeri</t>
  </si>
  <si>
    <t>Saamenkielisten määrä hyvinvointialueella, jolla sijaitsee saamelaisten kotiseutualueen kunnat</t>
  </si>
  <si>
    <t>Saaristokuntien saaristossa asuvien määrä</t>
  </si>
  <si>
    <t>Kuntakoodi</t>
  </si>
  <si>
    <t>Jos muutos on negatiivinen, on hyvinvointialueen saama laskennallinen rahoitus alhaisempaa kuin hyvinvointialueen kuntien yhteenlasketut siirtyvät kustannukset.</t>
  </si>
  <si>
    <t>Jos muutos on positiivinen, on hyvinvointialueen saama laskennallinen rahoitus korkeampaa kuin hyvinvointialueen kuntien yhteenlasketut siirtyvät kustannukset.</t>
  </si>
  <si>
    <t>Hyvinvointialueen laskennallinen yleiskatteinen rahoitus esitetään kriteereittäin sekä euromääräisinä summina että euroa per asukas jolloin hyvinvointialueen laskennallisen rahoituksen muodostumista voi tarkastella eri tekijöiden perusteella.</t>
  </si>
  <si>
    <t>Hyte-kriteeri sisällytetään rahoitukseen euroa per asukas -periaatteella vuosina 2023-2025.</t>
  </si>
  <si>
    <t>Hyte-kerroin on tarkoitus sisällyttää maakuntien laskennalliseen rahoitukseen vuodesta 2026 alkaen.</t>
  </si>
  <si>
    <t>Sote-tehtävien laskennallisen rahoituksen määräytymistekijät ovat asukasperusteisuus, sote-palvelutarvekerroin (joka muodostuu terveydenhuollon, vanhustenhuollon ja sosiaalihuollon palvelutarvekertoimista), vieraskielisyys, kaksikielisyys, asukastiheys, saaristoisuus ja saamenkielisyys.</t>
  </si>
  <si>
    <t>Yhteensä2</t>
  </si>
  <si>
    <t>Sote-palvelutarvekerroin yhteensä</t>
  </si>
  <si>
    <t>Lisäksi huomioidaan</t>
  </si>
  <si>
    <t>Lähde</t>
  </si>
  <si>
    <t>joka jakaantuu tp-osuuksien mukaisesti, ks. Välilehti TH, VH, SH sektoripainot</t>
  </si>
  <si>
    <t>Määräytymistekijät hyvinvointialueittain</t>
  </si>
  <si>
    <t>Pelastustoimen riskitekijät</t>
  </si>
  <si>
    <t>Riskitekijät</t>
  </si>
  <si>
    <t>Pelastustoimen laskennallisen rahoituksen määräytymistekijät ovat asukasperusteisuus, asukastiheys ja pelastustoimen riskitekijät.</t>
  </si>
  <si>
    <r>
      <rPr>
        <b/>
        <sz val="12"/>
        <rFont val="Arial Narrow"/>
        <family val="2"/>
        <scheme val="major"/>
      </rPr>
      <t xml:space="preserve">Käyttötuotot </t>
    </r>
    <r>
      <rPr>
        <sz val="12"/>
        <rFont val="Arial Narrow"/>
        <family val="2"/>
        <scheme val="major"/>
      </rPr>
      <t xml:space="preserve">= toimintatuotot yhteensä + valmistevarastojen muutos + valmistus omaan käyttöön + vyörytystuotot </t>
    </r>
  </si>
  <si>
    <t>kuntien rahoitusosuus tmt</t>
  </si>
  <si>
    <t>Kunnan väestö</t>
  </si>
  <si>
    <t>Saaristoväestö</t>
  </si>
  <si>
    <t>Saaristokunnat</t>
  </si>
  <si>
    <t>Virallinen tilasto</t>
  </si>
  <si>
    <t>Koordinaattiväki</t>
  </si>
  <si>
    <t>Hv-aluekoodi</t>
  </si>
  <si>
    <t>Hv-alue</t>
  </si>
  <si>
    <t>046</t>
  </si>
  <si>
    <t xml:space="preserve">Enonkoski                               </t>
  </si>
  <si>
    <t>072</t>
  </si>
  <si>
    <t xml:space="preserve">Hailuoto                                </t>
  </si>
  <si>
    <t>322</t>
  </si>
  <si>
    <t xml:space="preserve">Kemiönsaari                             </t>
  </si>
  <si>
    <t>304</t>
  </si>
  <si>
    <t xml:space="preserve">Kustavi                                 </t>
  </si>
  <si>
    <t>475</t>
  </si>
  <si>
    <t xml:space="preserve">Maalahti                                </t>
  </si>
  <si>
    <t>445</t>
  </si>
  <si>
    <t xml:space="preserve">Parainen                                </t>
  </si>
  <si>
    <t>623</t>
  </si>
  <si>
    <t xml:space="preserve">Puumala                                 </t>
  </si>
  <si>
    <t>768</t>
  </si>
  <si>
    <t xml:space="preserve">Sulkava                                 </t>
  </si>
  <si>
    <t>RL III</t>
  </si>
  <si>
    <t>RLIV</t>
  </si>
  <si>
    <t xml:space="preserve">Yhteensä RL I-IV </t>
  </si>
  <si>
    <t>TH:n tarvekerroin painotettu 2020 asukasluvulla</t>
  </si>
  <si>
    <t>VH:n tarvekerroin painotettu 2020 asukasluvulla</t>
  </si>
  <si>
    <t>SH:n tarvekerroin painotettu 2020 asukasluvulla</t>
  </si>
  <si>
    <t>MANNER-SUOMI yhteensä</t>
  </si>
  <si>
    <t>Pelastustoimen rahoituslaskelman määräytymistekijät hyvinvointialueittain 2020</t>
  </si>
  <si>
    <t>Kokonaispinta-ala, km2</t>
  </si>
  <si>
    <t>Kokonais pinta-ala</t>
  </si>
  <si>
    <t>Pelastutoimen rahoituksen pohjana on kuntien siirtyviä pelastustoimen kustannuksia n. 474 milj. euroa.</t>
  </si>
  <si>
    <t>Laskennallinen rahoitus on esitetty niin, että yhtenä määräytymistekijänä on terveyden ja hyvinvoinnin edistämisen eli hyte-kerroin.</t>
  </si>
  <si>
    <t>Viimeisillä välilehdillä kuvataan THL:n tutkimukseen pohjautuvien tarvekertoimien sisältö ja aluekohtaiset tulokset sekä johdetaan sote-sektoripainot kuntataloustilaston tiedoista</t>
  </si>
  <si>
    <r>
      <rPr>
        <b/>
        <sz val="12"/>
        <rFont val="Arial Narrow"/>
        <family val="2"/>
        <scheme val="major"/>
      </rPr>
      <t>Käyttökustannukse</t>
    </r>
    <r>
      <rPr>
        <sz val="12"/>
        <rFont val="Arial Narrow"/>
        <family val="2"/>
        <scheme val="major"/>
      </rPr>
      <t xml:space="preserve">t = toimintakulut yhteensä + poistot ja arvonalentumiset + vyörytyskulut </t>
    </r>
  </si>
  <si>
    <t xml:space="preserve">Hv-aluekoodi </t>
  </si>
  <si>
    <t xml:space="preserve">Hv-alue </t>
  </si>
  <si>
    <t xml:space="preserve">Saaristoväestö </t>
  </si>
  <si>
    <t>SAARISTOVÄESTÖ 31.12.2020 SAARISTOKUNNISSA JA SAARISTO-OSAKUNNISSA. LÄHDE: TILASTOKESKUS.</t>
  </si>
  <si>
    <t>Terveydenhuollon, vanhustenhuollon ja sosiaalihuollon sektorikohtaiset painotukset vuoden 2020 tilinpäätöstietojen mukaisesti</t>
  </si>
  <si>
    <t>KUNTATALOUS YHTEENSÄ (kunnat + kuntayhtymät) käyttötalous muuttujina Alue, Kulu-/tuottolaji, Tehtävä ja Vuosi 2020</t>
  </si>
  <si>
    <t>Kuntien käyttötalous muuttujina Alue, Kulu-/tuottolaji, Tehtävä ja Vuosi 2020</t>
  </si>
  <si>
    <t>Kuntayhtymien käyttötalous muuttujina Alue, Kulu-/tuottolaji, Tehtävä ja Vuosi 2020</t>
  </si>
  <si>
    <t>SH</t>
  </si>
  <si>
    <t>VH/SH</t>
  </si>
  <si>
    <t>lähde: TK 2020</t>
  </si>
  <si>
    <t>lähde: Kela</t>
  </si>
  <si>
    <t>nro</t>
  </si>
  <si>
    <t>Tässä työkirjassa kuvataan hyvinvointialuiden rahoituksen muodostuminen vuodelle 2023</t>
  </si>
  <si>
    <t>Sote-rahoituslaskelman määräytymistekijät hyvinvointialueittain, 2021</t>
  </si>
  <si>
    <t>HVA-uudet tehtävät, sote</t>
  </si>
  <si>
    <t>HVA-uudet tehtävät, pela</t>
  </si>
  <si>
    <t>HVA rahoituksen taso 2023, laskelmaan</t>
  </si>
  <si>
    <t>sote-rahoitus 2023</t>
  </si>
  <si>
    <t>pela-rahoitus 2023</t>
  </si>
  <si>
    <t>HVA90</t>
  </si>
  <si>
    <t>HVA04</t>
  </si>
  <si>
    <t>HVA03</t>
  </si>
  <si>
    <t>HVA01</t>
  </si>
  <si>
    <t>HVA02</t>
  </si>
  <si>
    <t>HVA05</t>
  </si>
  <si>
    <t>HVA06</t>
  </si>
  <si>
    <t>HVA07</t>
  </si>
  <si>
    <t>HVA08</t>
  </si>
  <si>
    <t>HVA09</t>
  </si>
  <si>
    <t>HVA10</t>
  </si>
  <si>
    <t>HVA11</t>
  </si>
  <si>
    <t>HVA12</t>
  </si>
  <si>
    <t>HVA13</t>
  </si>
  <si>
    <t>HVA14</t>
  </si>
  <si>
    <t>HVA15</t>
  </si>
  <si>
    <t>HVA16</t>
  </si>
  <si>
    <t>HVA17</t>
  </si>
  <si>
    <t>HVA18</t>
  </si>
  <si>
    <t>HVA19</t>
  </si>
  <si>
    <t>HVA20</t>
  </si>
  <si>
    <t>HVA21</t>
  </si>
  <si>
    <t>Asukasluku 2021</t>
  </si>
  <si>
    <t>Väestö 2021</t>
  </si>
  <si>
    <t>Sote-rahoitus vuonna 2023</t>
  </si>
  <si>
    <t>Pela-rahoitus vuonna 2023</t>
  </si>
  <si>
    <t>Lähde THL, 29.3.2022</t>
  </si>
  <si>
    <t>VM/KAO 13.4.2022</t>
  </si>
  <si>
    <t>Palvelutarve ja hinnat, sote</t>
  </si>
  <si>
    <t xml:space="preserve">Laskelman pohjan muodostaa kunnilta siirtyvät soten ja pelan nettokustannukset vuoden 2022 tasossa. Tiedot pohjautuvat kuntien tpe2021 ja ta2022 tietoihin.  </t>
  </si>
  <si>
    <t>Vuoden 2023 rahoituksen muodostuminen</t>
  </si>
  <si>
    <t>Rahoitus muodostuu vuosittain määräytyvästä laskennallisesta erästä sekä  vuoden 2022 tasolla määräytyvästä porrastettavasta siirtymätasauksesta.</t>
  </si>
  <si>
    <t>Siirtymätasauksen laskenta kuvataan erillisessä laskelmassa. Tulokset esitetään sarakkeessa F.</t>
  </si>
  <si>
    <t>Taulukossa on kuvattu myös vertailu vuoden 2022 siirtyviin kustannuksiin ja rahoituksen muutos suhteessa siihen.</t>
  </si>
  <si>
    <t>Siirtymätasaus vuonna 2023, euroa</t>
  </si>
  <si>
    <t>Rahoitus yhteensä, €/as.</t>
  </si>
  <si>
    <t>Rahoitus yhteensä vuonna 2023, euroa</t>
  </si>
  <si>
    <t>Asukasmäärä vuonna 2021</t>
  </si>
  <si>
    <t>Hyvinvointialueiden rahoitus vuoden 2023 tasossa</t>
  </si>
  <si>
    <t>Siirtyvät kustannukset 2022, euroa</t>
  </si>
  <si>
    <t>Rahoituksen kasvu 2022-2023, euroa</t>
  </si>
  <si>
    <t>Rahoituksen kasvu, €/as.</t>
  </si>
  <si>
    <t>Sosiaali- ja terveydenhuollon palvelutarve</t>
  </si>
  <si>
    <t>Kuvataan myös aluekohtaiset esiintyvyydet</t>
  </si>
  <si>
    <t>Hyte-rahoitus määräytyy vuosina 2023-2025 asukasperusteisesti. Kerroin tulee käyttöön vuoden 2026 rahoitukseen</t>
  </si>
  <si>
    <t>TH:n tarvekerroin 2020</t>
  </si>
  <si>
    <t>VH:n tarvekerroin 2020</t>
  </si>
  <si>
    <t>SH:n tarvekerroin 2020</t>
  </si>
  <si>
    <t>Aineisto täydentyy THL:n uuden keväällä 2022 julkaistavan tutkimuksen mukaisilla tarvekriteereillä ja painoilla</t>
  </si>
  <si>
    <t xml:space="preserve">Terveydenhuollon, vanhustenhuollon ja sosiaalihuollon tarvekertoimet hyvinvointialueittain 2020 tiedoilla </t>
  </si>
  <si>
    <t>Kertoimet laskettu THL:n keväällä 2022 julkaistavan tutkimuksen mukaisesti</t>
  </si>
  <si>
    <t>Lähde: Tilastokeskus, väestörakennetilasto</t>
  </si>
  <si>
    <t>Yliopistosairaalalisä</t>
  </si>
  <si>
    <t>Asukasmäärä alueille joilla sijaitsee yliopistosairaala</t>
  </si>
  <si>
    <t>Yo-sairaala-alueiden asukasluku 2021</t>
  </si>
  <si>
    <t xml:space="preserve">Laskennallinen rahoitus euroa yhteensä </t>
  </si>
  <si>
    <t xml:space="preserve">Yleiskatteinen yhteensä. Yhteenveto hyvinvointialueiden laskennallisesta rahoituksesta </t>
  </si>
  <si>
    <t>Laskennallinen rahoitus yhteensä, euroa</t>
  </si>
  <si>
    <t>Laskennallinen rahoitus yhteensä, € /as.</t>
  </si>
  <si>
    <t>Soten laskennallinen rahoitus, euroa</t>
  </si>
  <si>
    <t>Pelan laskennallinen rahoitus, euroa</t>
  </si>
  <si>
    <t>Soten laskennallinen rahoitus, €/as.</t>
  </si>
  <si>
    <t>Pelan laskennallinen rahoitus, €/as.</t>
  </si>
  <si>
    <t>Laskennallinen rahoitus euroa/asukas</t>
  </si>
  <si>
    <t>Yhteenveto hyvinvointialueen laskennallisesta soten ja pelastustoimen rahoituksesta euroa/asukas.</t>
  </si>
  <si>
    <t>Yhteenveto hyvinvointialueen laskennallisesta soten ja pelastustoimen rahoituksesta  euroa yhteensä.</t>
  </si>
  <si>
    <t>Rahoituksen tason tarkistus vuodelle 2023</t>
  </si>
  <si>
    <t>Sote siirtyvät kustannukset, 2022 taso</t>
  </si>
  <si>
    <t>Pela siirtyvät kustannukset, 2022 taso</t>
  </si>
  <si>
    <t>Siirtyvät kustannuksetpohjautuvat kunnilta siirtyviin kustannuksiin (tpe2021 ja ta2022)</t>
  </si>
  <si>
    <t xml:space="preserve">Rahoituksen taso tarkastetaan palvelutarpeen kasvun (sote) ja hintojen muutoksen perusteella  </t>
  </si>
  <si>
    <t>Lisäksi huomioidaan hyvinvointialueille tulevat uudet tehtävät vuodelle 2023 (kehysriihipäätökset)</t>
  </si>
  <si>
    <t>Rahoituserä</t>
  </si>
  <si>
    <t>euroa</t>
  </si>
  <si>
    <t>Rahoituksen tarkastus vuoden 2023 tasolle</t>
  </si>
  <si>
    <t>HVA-indeksi, pela</t>
  </si>
  <si>
    <t>HVA-siirtyvät kustannukset yhteensä, 2022 taso</t>
  </si>
  <si>
    <t>Rahoituksen kokonaismuutos</t>
  </si>
  <si>
    <t xml:space="preserve">Välilehdellä "tarvekertoimet" kuvattu uuden tutkimuksen mukaan lasketut alueelliset tarvekertoimet vuoden 2020 tasossa </t>
  </si>
  <si>
    <t>Määräytymistekijät kunnittain 2021</t>
  </si>
  <si>
    <t>Päivitetään 2021 tiedoilla myöhemmin</t>
  </si>
  <si>
    <t>Laskelma huomioi rahoituslain muutoksia koskevan HE-luonnoksen huhtikuulta 2022. Näin ollen laskelmassa on mukana uusi määräytymistekijä, jonka perusteella rahoitusta kohdennetaan yliopistosairaala-alueille</t>
  </si>
  <si>
    <t>Laskelma on arvio ja se täydentyy vielä vuoden 2022 aikana.</t>
  </si>
  <si>
    <t>Laskelmassa aluekohtaiset tiedot on päivitetty uusimpien tietojen perusteella. THL:n tarvekerroin on vuoden 2020 tasolla, väestörakenne vuoden 2021 tasolla. Saaristoväestö on vuoden 2020 tasolla.</t>
  </si>
  <si>
    <t>Vuoden 2023 rahoitus välilehdellä kuvataan rahoituksen kokonaistaso vuodelle 2023 huomioiden laskennallisen rahoituksen ja siirtymätasauksen.</t>
  </si>
  <si>
    <r>
      <t xml:space="preserve">Sote-tehtävien rahoituksen pohjana on kuntien siirtyviä sote-kustannuksia yhteensä </t>
    </r>
    <r>
      <rPr>
        <b/>
        <sz val="12"/>
        <rFont val="Arial Narrow"/>
        <family val="2"/>
      </rPr>
      <t>n. 20,7 mrd. euroa vuoden 2022 tasolla.</t>
    </r>
    <r>
      <rPr>
        <sz val="12"/>
        <rFont val="Arial Narrow"/>
        <family val="2"/>
      </rPr>
      <t xml:space="preserve"> Rahoitus korotetaan vuoden 2023 tasolle palvelutarpeen, hintojen muutosten ja tehtävämuutosten perusteella</t>
    </r>
  </si>
  <si>
    <t>Määräytymistekijät-välilehdellä kuvataan laskelmassa käytettyjä tilastotietoja alueittain</t>
  </si>
  <si>
    <t>Vuoden 2023 taso välilehdellä kuvataan rahoituksen tasokorotukset vuodelle 2023</t>
  </si>
  <si>
    <t>Hyte-kerroin välilehdelle kuvataan arvio tulevasta hyte-kertoimesta</t>
  </si>
  <si>
    <t>Laskennallinen rahoitus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</si>
</sst>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,##0_ ;[Red]\-#,##0\ "/>
    <numFmt numFmtId="168" formatCode="#,##0.000"/>
    <numFmt numFmtId="169" formatCode="#,##0.0000"/>
    <numFmt numFmtId="170" formatCode="0.0000"/>
    <numFmt numFmtId="171" formatCode="0.000"/>
    <numFmt numFmtId="172" formatCode="0.000\ %"/>
    <numFmt numFmtId="173" formatCode="0.0\ %"/>
    <numFmt numFmtId="174" formatCode="0.00000\ %"/>
    <numFmt numFmtId="175" formatCode="#,##0.000_ ;[Red]\-#,##0.000\ "/>
    <numFmt numFmtId="176" formatCode="0.00000000000"/>
    <numFmt numFmtId="177" formatCode="#,##0.00000000000000"/>
    <numFmt numFmtId="178" formatCode="#,##0.0000000000"/>
    <numFmt numFmtId="179" formatCode="#,##0.00000000000"/>
    <numFmt numFmtId="180" formatCode="0.000000"/>
    <numFmt numFmtId="181" formatCode="0.00000"/>
    <numFmt numFmtId="182" formatCode="#,##0.00000"/>
    <numFmt numFmtId="183" formatCode="_-* #,##0_-;\-* #,##0_-;_-* &quot;-&quot;??_-;_-@_-"/>
    <numFmt numFmtId="184" formatCode="#,##0.000000"/>
  </numFmts>
  <fonts count="5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0" tint="-0.249977111117893"/>
      <name val="Arial Narrow"/>
      <family val="2"/>
    </font>
    <font>
      <sz val="12"/>
      <color rgb="FFFF0000"/>
      <name val="Arial Narrow"/>
      <family val="2"/>
    </font>
    <font>
      <b/>
      <sz val="12"/>
      <color theme="0" tint="-0.249977111117893"/>
      <name val="Arial Narrow"/>
      <family val="2"/>
    </font>
    <font>
      <sz val="12"/>
      <color theme="0" tint="-0.499984740745262"/>
      <name val="Arial Narrow"/>
      <family val="2"/>
    </font>
    <font>
      <b/>
      <sz val="12"/>
      <color theme="0" tint="-0.499984740745262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  <scheme val="major"/>
    </font>
    <font>
      <b/>
      <sz val="12"/>
      <color rgb="FFFF0000"/>
      <name val="Arial Narrow"/>
      <family val="2"/>
      <scheme val="major"/>
    </font>
    <font>
      <sz val="12"/>
      <color rgb="FFFF0000"/>
      <name val="Arial Narrow"/>
      <family val="2"/>
      <scheme val="major"/>
    </font>
    <font>
      <sz val="12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sz val="12"/>
      <color theme="0"/>
      <name val="Arial Narrow"/>
      <family val="2"/>
      <scheme val="major"/>
    </font>
    <font>
      <sz val="8"/>
      <name val="Arial Narrow"/>
      <family val="2"/>
      <scheme val="major"/>
    </font>
    <font>
      <sz val="12"/>
      <color theme="0"/>
      <name val="Arial Narrow"/>
      <family val="2"/>
      <scheme val="major"/>
    </font>
    <font>
      <b/>
      <sz val="12"/>
      <color rgb="FF000000"/>
      <name val="Arial Narrow"/>
      <family val="2"/>
      <scheme val="major"/>
    </font>
    <font>
      <sz val="12"/>
      <color rgb="FF000000"/>
      <name val="Arial Narrow"/>
      <family val="2"/>
      <scheme val="major"/>
    </font>
    <font>
      <b/>
      <u/>
      <sz val="12"/>
      <name val="Arial Narrow"/>
      <family val="2"/>
      <scheme val="maj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2"/>
      <name val="Arial Narrow"/>
      <family val="2"/>
      <scheme val="major"/>
    </font>
    <font>
      <b/>
      <sz val="11"/>
      <color theme="0"/>
      <name val="Arial Narrow"/>
      <family val="2"/>
      <scheme val="major"/>
    </font>
    <font>
      <sz val="11"/>
      <name val="Arial Narrow"/>
      <family val="2"/>
      <scheme val="major"/>
    </font>
    <font>
      <sz val="11"/>
      <color theme="1"/>
      <name val="Arial Narrow"/>
      <family val="2"/>
      <scheme val="major"/>
    </font>
    <font>
      <b/>
      <sz val="11"/>
      <color theme="1"/>
      <name val="Arial Narrow"/>
      <family val="2"/>
      <scheme val="major"/>
    </font>
    <font>
      <sz val="10"/>
      <color rgb="FFFF0000"/>
      <name val="Arial"/>
      <family val="2"/>
    </font>
    <font>
      <i/>
      <sz val="12"/>
      <name val="Arial Narrow"/>
      <family val="2"/>
    </font>
    <font>
      <sz val="18"/>
      <color theme="3"/>
      <name val="Arial Narrow"/>
      <family val="2"/>
      <scheme val="major"/>
    </font>
    <font>
      <sz val="11"/>
      <color rgb="FF000000"/>
      <name val="Arial"/>
      <family val="2"/>
    </font>
    <font>
      <sz val="12"/>
      <name val="Arial Narrow"/>
      <family val="2"/>
      <scheme val="major"/>
    </font>
    <font>
      <sz val="10"/>
      <color theme="1"/>
      <name val="Arial Narrow"/>
      <family val="2"/>
    </font>
    <font>
      <sz val="11"/>
      <color rgb="FFFF0000"/>
      <name val="Arial Narrow"/>
      <family val="2"/>
      <scheme val="major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2"/>
      <name val="Arial Narrow"/>
    </font>
    <font>
      <sz val="12"/>
      <name val="Arial Narrow"/>
      <scheme val="major"/>
    </font>
    <font>
      <sz val="11"/>
      <color theme="1"/>
      <name val="Arial Narrow"/>
      <family val="2"/>
    </font>
    <font>
      <sz val="11"/>
      <name val="Arial Narrow"/>
      <family val="2"/>
    </font>
    <font>
      <u/>
      <sz val="10"/>
      <color theme="1"/>
      <name val="Arial Narrow"/>
      <family val="2"/>
    </font>
    <font>
      <b/>
      <u/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5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5" fillId="0" borderId="0" applyBorder="0"/>
    <xf numFmtId="0" fontId="4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96">
    <xf numFmtId="0" fontId="0" fillId="0" borderId="0" xfId="0"/>
    <xf numFmtId="0" fontId="3" fillId="0" borderId="0" xfId="3" applyFont="1"/>
    <xf numFmtId="0" fontId="3" fillId="0" borderId="0" xfId="3" applyFont="1" applyFill="1" applyBorder="1"/>
    <xf numFmtId="0" fontId="6" fillId="0" borderId="0" xfId="3" applyFont="1" applyFill="1" applyBorder="1"/>
    <xf numFmtId="0" fontId="3" fillId="0" borderId="0" xfId="3" applyFont="1" applyFill="1"/>
    <xf numFmtId="0" fontId="8" fillId="0" borderId="0" xfId="0" applyFont="1" applyFill="1"/>
    <xf numFmtId="180" fontId="0" fillId="0" borderId="0" xfId="0" applyNumberFormat="1"/>
    <xf numFmtId="0" fontId="9" fillId="0" borderId="0" xfId="3" applyFont="1"/>
    <xf numFmtId="0" fontId="10" fillId="0" borderId="0" xfId="0" applyFont="1"/>
    <xf numFmtId="0" fontId="9" fillId="0" borderId="0" xfId="3" applyFont="1" applyFill="1" applyBorder="1"/>
    <xf numFmtId="0" fontId="9" fillId="0" borderId="0" xfId="3" applyFont="1" applyFill="1"/>
    <xf numFmtId="0" fontId="12" fillId="0" borderId="0" xfId="3" applyFont="1" applyFill="1" applyBorder="1"/>
    <xf numFmtId="0" fontId="12" fillId="0" borderId="0" xfId="3" applyFont="1" applyFill="1" applyBorder="1" applyAlignment="1">
      <alignment horizontal="center"/>
    </xf>
    <xf numFmtId="0" fontId="12" fillId="0" borderId="0" xfId="3" applyFont="1"/>
    <xf numFmtId="0" fontId="12" fillId="2" borderId="0" xfId="3" applyFont="1" applyFill="1"/>
    <xf numFmtId="0" fontId="9" fillId="2" borderId="0" xfId="3" applyFont="1" applyFill="1"/>
    <xf numFmtId="0" fontId="11" fillId="0" borderId="0" xfId="3" applyFont="1" applyFill="1"/>
    <xf numFmtId="0" fontId="9" fillId="0" borderId="0" xfId="3" applyFont="1" applyBorder="1"/>
    <xf numFmtId="3" fontId="12" fillId="0" borderId="0" xfId="3" applyNumberFormat="1" applyFont="1" applyFill="1"/>
    <xf numFmtId="0" fontId="14" fillId="3" borderId="6" xfId="3" applyNumberFormat="1" applyFont="1" applyFill="1" applyBorder="1" applyAlignment="1">
      <alignment wrapText="1"/>
    </xf>
    <xf numFmtId="0" fontId="14" fillId="3" borderId="5" xfId="3" applyNumberFormat="1" applyFont="1" applyFill="1" applyBorder="1" applyAlignment="1"/>
    <xf numFmtId="0" fontId="12" fillId="0" borderId="9" xfId="3" applyNumberFormat="1" applyFont="1" applyBorder="1" applyAlignment="1"/>
    <xf numFmtId="0" fontId="12" fillId="0" borderId="4" xfId="3" applyNumberFormat="1" applyFont="1" applyBorder="1" applyAlignment="1"/>
    <xf numFmtId="0" fontId="9" fillId="0" borderId="4" xfId="3" applyNumberFormat="1" applyFont="1" applyBorder="1" applyAlignment="1"/>
    <xf numFmtId="3" fontId="12" fillId="0" borderId="4" xfId="3" applyNumberFormat="1" applyFont="1" applyBorder="1" applyAlignment="1"/>
    <xf numFmtId="0" fontId="9" fillId="0" borderId="6" xfId="3" applyNumberFormat="1" applyFont="1" applyBorder="1" applyAlignment="1"/>
    <xf numFmtId="3" fontId="9" fillId="0" borderId="6" xfId="3" applyNumberFormat="1" applyFont="1" applyBorder="1" applyAlignment="1"/>
    <xf numFmtId="3" fontId="9" fillId="0" borderId="0" xfId="3" applyNumberFormat="1" applyFont="1"/>
    <xf numFmtId="3" fontId="10" fillId="0" borderId="0" xfId="3" applyNumberFormat="1" applyFont="1"/>
    <xf numFmtId="3" fontId="9" fillId="0" borderId="0" xfId="3" applyNumberFormat="1" applyFont="1" applyFill="1" applyBorder="1"/>
    <xf numFmtId="0" fontId="10" fillId="0" borderId="0" xfId="3" applyFont="1" applyFill="1"/>
    <xf numFmtId="3" fontId="9" fillId="0" borderId="0" xfId="3" applyNumberFormat="1" applyFont="1" applyFill="1"/>
    <xf numFmtId="167" fontId="9" fillId="0" borderId="0" xfId="3" applyNumberFormat="1" applyFont="1"/>
    <xf numFmtId="3" fontId="12" fillId="0" borderId="8" xfId="3" applyNumberFormat="1" applyFont="1" applyBorder="1" applyAlignment="1"/>
    <xf numFmtId="0" fontId="12" fillId="0" borderId="0" xfId="3" applyFont="1" applyFill="1" applyBorder="1" applyAlignment="1"/>
    <xf numFmtId="172" fontId="12" fillId="0" borderId="0" xfId="7" applyNumberFormat="1" applyFont="1" applyFill="1" applyBorder="1"/>
    <xf numFmtId="172" fontId="12" fillId="0" borderId="0" xfId="3" applyNumberFormat="1" applyFont="1" applyFill="1" applyBorder="1"/>
    <xf numFmtId="0" fontId="12" fillId="2" borderId="0" xfId="3" applyFont="1" applyFill="1" applyAlignment="1">
      <alignment horizontal="left"/>
    </xf>
    <xf numFmtId="0" fontId="14" fillId="0" borderId="1" xfId="3" applyFont="1" applyBorder="1"/>
    <xf numFmtId="0" fontId="14" fillId="0" borderId="1" xfId="3" applyFont="1" applyBorder="1" applyAlignment="1">
      <alignment wrapText="1"/>
    </xf>
    <xf numFmtId="3" fontId="14" fillId="0" borderId="1" xfId="3" applyNumberFormat="1" applyFont="1" applyBorder="1"/>
    <xf numFmtId="0" fontId="9" fillId="0" borderId="0" xfId="3" applyFont="1" applyAlignment="1">
      <alignment wrapText="1"/>
    </xf>
    <xf numFmtId="172" fontId="9" fillId="0" borderId="0" xfId="7" applyNumberFormat="1" applyFont="1" applyFill="1"/>
    <xf numFmtId="172" fontId="9" fillId="0" borderId="0" xfId="3" applyNumberFormat="1" applyFont="1" applyFill="1"/>
    <xf numFmtId="172" fontId="12" fillId="0" borderId="0" xfId="3" applyNumberFormat="1" applyFont="1"/>
    <xf numFmtId="0" fontId="9" fillId="0" borderId="1" xfId="3" applyFont="1" applyBorder="1" applyAlignment="1">
      <alignment horizontal="left"/>
    </xf>
    <xf numFmtId="3" fontId="9" fillId="0" borderId="1" xfId="3" applyNumberFormat="1" applyFont="1" applyBorder="1"/>
    <xf numFmtId="3" fontId="9" fillId="0" borderId="1" xfId="3" applyNumberFormat="1" applyFont="1" applyFill="1" applyBorder="1"/>
    <xf numFmtId="3" fontId="12" fillId="0" borderId="0" xfId="3" applyNumberFormat="1" applyFont="1"/>
    <xf numFmtId="0" fontId="16" fillId="0" borderId="0" xfId="3" applyFont="1" applyFill="1" applyBorder="1"/>
    <xf numFmtId="0" fontId="17" fillId="2" borderId="0" xfId="3" applyFont="1" applyFill="1"/>
    <xf numFmtId="0" fontId="14" fillId="3" borderId="6" xfId="3" applyNumberFormat="1" applyFont="1" applyFill="1" applyBorder="1" applyAlignment="1">
      <alignment horizontal="left"/>
    </xf>
    <xf numFmtId="0" fontId="18" fillId="0" borderId="0" xfId="3" applyFont="1" applyFill="1" applyBorder="1"/>
    <xf numFmtId="0" fontId="10" fillId="0" borderId="0" xfId="0" applyFont="1" applyAlignment="1">
      <alignment vertical="center" wrapText="1"/>
    </xf>
    <xf numFmtId="0" fontId="10" fillId="0" borderId="0" xfId="10" applyFont="1"/>
    <xf numFmtId="3" fontId="9" fillId="0" borderId="4" xfId="3" applyNumberFormat="1" applyFont="1" applyBorder="1" applyAlignment="1"/>
    <xf numFmtId="2" fontId="9" fillId="0" borderId="4" xfId="3" applyNumberFormat="1" applyFont="1" applyBorder="1" applyAlignment="1"/>
    <xf numFmtId="171" fontId="9" fillId="0" borderId="4" xfId="3" applyNumberFormat="1" applyFont="1" applyBorder="1" applyAlignment="1"/>
    <xf numFmtId="3" fontId="16" fillId="0" borderId="0" xfId="3" applyNumberFormat="1" applyFont="1" applyFill="1" applyBorder="1"/>
    <xf numFmtId="0" fontId="12" fillId="0" borderId="5" xfId="3" applyNumberFormat="1" applyFont="1" applyBorder="1" applyAlignment="1"/>
    <xf numFmtId="171" fontId="9" fillId="0" borderId="6" xfId="3" applyNumberFormat="1" applyFont="1" applyBorder="1" applyAlignment="1"/>
    <xf numFmtId="0" fontId="10" fillId="0" borderId="0" xfId="10" applyFont="1" applyBorder="1"/>
    <xf numFmtId="0" fontId="12" fillId="0" borderId="7" xfId="3" applyNumberFormat="1" applyFont="1" applyBorder="1" applyAlignment="1"/>
    <xf numFmtId="2" fontId="12" fillId="0" borderId="8" xfId="3" applyNumberFormat="1" applyFont="1" applyBorder="1" applyAlignment="1"/>
    <xf numFmtId="171" fontId="12" fillId="0" borderId="8" xfId="3" applyNumberFormat="1" applyFont="1" applyBorder="1" applyAlignment="1"/>
    <xf numFmtId="2" fontId="12" fillId="0" borderId="0" xfId="3" applyNumberFormat="1" applyFont="1"/>
    <xf numFmtId="171" fontId="12" fillId="0" borderId="0" xfId="3" applyNumberFormat="1" applyFont="1"/>
    <xf numFmtId="0" fontId="16" fillId="2" borderId="0" xfId="3" applyFont="1" applyFill="1"/>
    <xf numFmtId="0" fontId="9" fillId="0" borderId="0" xfId="10" applyFont="1"/>
    <xf numFmtId="0" fontId="12" fillId="0" borderId="0" xfId="3" applyFont="1" applyFill="1" applyProtection="1"/>
    <xf numFmtId="0" fontId="9" fillId="0" borderId="0" xfId="10" applyFont="1" applyBorder="1"/>
    <xf numFmtId="0" fontId="12" fillId="0" borderId="0" xfId="3" applyFont="1" applyFill="1" applyBorder="1" applyProtection="1"/>
    <xf numFmtId="3" fontId="12" fillId="0" borderId="0" xfId="3" applyNumberFormat="1" applyFont="1" applyFill="1" applyBorder="1"/>
    <xf numFmtId="172" fontId="12" fillId="0" borderId="0" xfId="7" applyNumberFormat="1" applyFont="1"/>
    <xf numFmtId="0" fontId="12" fillId="0" borderId="6" xfId="3" applyNumberFormat="1" applyFont="1" applyBorder="1" applyAlignment="1"/>
    <xf numFmtId="3" fontId="12" fillId="0" borderId="6" xfId="3" applyNumberFormat="1" applyFont="1" applyBorder="1" applyAlignment="1"/>
    <xf numFmtId="0" fontId="12" fillId="0" borderId="8" xfId="3" applyNumberFormat="1" applyFont="1" applyBorder="1" applyAlignment="1"/>
    <xf numFmtId="3" fontId="12" fillId="0" borderId="11" xfId="3" applyNumberFormat="1" applyFont="1" applyBorder="1" applyAlignment="1"/>
    <xf numFmtId="1" fontId="9" fillId="0" borderId="0" xfId="3" applyNumberFormat="1" applyFont="1"/>
    <xf numFmtId="0" fontId="10" fillId="0" borderId="0" xfId="3" applyFont="1"/>
    <xf numFmtId="0" fontId="12" fillId="2" borderId="0" xfId="3" applyFont="1" applyFill="1" applyBorder="1" applyAlignment="1">
      <alignment horizontal="left"/>
    </xf>
    <xf numFmtId="0" fontId="9" fillId="2" borderId="0" xfId="3" applyFont="1" applyFill="1" applyBorder="1"/>
    <xf numFmtId="0" fontId="10" fillId="2" borderId="0" xfId="3" applyFont="1" applyFill="1" applyBorder="1"/>
    <xf numFmtId="0" fontId="10" fillId="0" borderId="0" xfId="3" applyFont="1" applyFill="1" applyBorder="1"/>
    <xf numFmtId="0" fontId="9" fillId="0" borderId="0" xfId="3" applyFont="1" applyFill="1" applyBorder="1" applyAlignment="1">
      <alignment wrapText="1"/>
    </xf>
    <xf numFmtId="172" fontId="9" fillId="0" borderId="0" xfId="7" applyNumberFormat="1" applyFont="1" applyFill="1" applyBorder="1"/>
    <xf numFmtId="172" fontId="9" fillId="0" borderId="0" xfId="3" applyNumberFormat="1" applyFont="1" applyFill="1" applyBorder="1"/>
    <xf numFmtId="172" fontId="10" fillId="0" borderId="0" xfId="3" applyNumberFormat="1" applyFont="1" applyFill="1" applyBorder="1"/>
    <xf numFmtId="0" fontId="9" fillId="0" borderId="0" xfId="3" applyFont="1" applyFill="1" applyBorder="1" applyAlignment="1">
      <alignment horizontal="left"/>
    </xf>
    <xf numFmtId="3" fontId="10" fillId="0" borderId="0" xfId="3" applyNumberFormat="1" applyFont="1" applyFill="1" applyBorder="1"/>
    <xf numFmtId="0" fontId="11" fillId="2" borderId="0" xfId="3" applyFont="1" applyFill="1" applyBorder="1"/>
    <xf numFmtId="0" fontId="11" fillId="0" borderId="0" xfId="3" applyFont="1" applyFill="1" applyBorder="1"/>
    <xf numFmtId="171" fontId="10" fillId="0" borderId="0" xfId="3" applyNumberFormat="1" applyFont="1" applyFill="1" applyBorder="1"/>
    <xf numFmtId="2" fontId="10" fillId="0" borderId="0" xfId="3" applyNumberFormat="1" applyFont="1" applyFill="1" applyBorder="1"/>
    <xf numFmtId="0" fontId="11" fillId="0" borderId="0" xfId="3" applyFont="1"/>
    <xf numFmtId="3" fontId="11" fillId="0" borderId="0" xfId="3" applyNumberFormat="1" applyFont="1" applyFill="1" applyBorder="1"/>
    <xf numFmtId="9" fontId="10" fillId="0" borderId="0" xfId="3" applyNumberFormat="1" applyFont="1"/>
    <xf numFmtId="1" fontId="10" fillId="0" borderId="0" xfId="3" applyNumberFormat="1" applyFont="1"/>
    <xf numFmtId="3" fontId="11" fillId="0" borderId="0" xfId="3" applyNumberFormat="1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0" xfId="3" applyFont="1" applyFill="1" applyAlignment="1">
      <alignment horizontal="right"/>
    </xf>
    <xf numFmtId="9" fontId="11" fillId="0" borderId="0" xfId="2" applyFont="1" applyFill="1" applyBorder="1"/>
    <xf numFmtId="1" fontId="10" fillId="0" borderId="0" xfId="3" applyNumberFormat="1" applyFont="1" applyFill="1"/>
    <xf numFmtId="0" fontId="11" fillId="0" borderId="0" xfId="3" applyFont="1" applyFill="1" applyAlignment="1">
      <alignment horizontal="center"/>
    </xf>
    <xf numFmtId="0" fontId="10" fillId="0" borderId="0" xfId="3" applyFont="1" applyFill="1" applyBorder="1" applyAlignment="1">
      <alignment wrapText="1"/>
    </xf>
    <xf numFmtId="0" fontId="10" fillId="0" borderId="0" xfId="3" applyFont="1" applyAlignment="1">
      <alignment wrapText="1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wrapText="1"/>
    </xf>
    <xf numFmtId="0" fontId="20" fillId="0" borderId="0" xfId="3" applyFont="1" applyFill="1" applyBorder="1" applyAlignment="1">
      <alignment horizontal="center" wrapText="1"/>
    </xf>
    <xf numFmtId="0" fontId="10" fillId="0" borderId="0" xfId="3" applyFont="1" applyFill="1" applyBorder="1" applyAlignment="1">
      <alignment horizontal="right"/>
    </xf>
    <xf numFmtId="0" fontId="10" fillId="0" borderId="0" xfId="3" applyFont="1" applyFill="1" applyBorder="1" applyAlignment="1">
      <alignment horizontal="center"/>
    </xf>
    <xf numFmtId="1" fontId="10" fillId="0" borderId="0" xfId="3" applyNumberFormat="1" applyFont="1" applyFill="1" applyBorder="1"/>
    <xf numFmtId="175" fontId="10" fillId="0" borderId="0" xfId="3" applyNumberFormat="1" applyFont="1" applyFill="1" applyBorder="1"/>
    <xf numFmtId="167" fontId="10" fillId="0" borderId="0" xfId="3" applyNumberFormat="1" applyFont="1" applyFill="1" applyBorder="1"/>
    <xf numFmtId="0" fontId="17" fillId="0" borderId="0" xfId="3" applyFont="1" applyFill="1" applyBorder="1"/>
    <xf numFmtId="167" fontId="11" fillId="0" borderId="0" xfId="3" applyNumberFormat="1" applyFont="1" applyFill="1" applyBorder="1"/>
    <xf numFmtId="0" fontId="12" fillId="0" borderId="0" xfId="3" applyFont="1" applyFill="1"/>
    <xf numFmtId="0" fontId="9" fillId="2" borderId="0" xfId="3" applyFont="1" applyFill="1" applyAlignment="1">
      <alignment horizontal="center"/>
    </xf>
    <xf numFmtId="172" fontId="9" fillId="2" borderId="0" xfId="3" applyNumberFormat="1" applyFont="1" applyFill="1" applyAlignment="1">
      <alignment horizontal="center"/>
    </xf>
    <xf numFmtId="3" fontId="9" fillId="0" borderId="0" xfId="3" applyNumberFormat="1" applyFont="1" applyFill="1" applyProtection="1"/>
    <xf numFmtId="0" fontId="9" fillId="0" borderId="0" xfId="10" applyFont="1" applyFill="1" applyBorder="1"/>
    <xf numFmtId="3" fontId="9" fillId="0" borderId="0" xfId="3" applyNumberFormat="1" applyFont="1" applyFill="1" applyBorder="1" applyProtection="1"/>
    <xf numFmtId="167" fontId="9" fillId="0" borderId="0" xfId="3" applyNumberFormat="1" applyFont="1" applyFill="1" applyBorder="1"/>
    <xf numFmtId="167" fontId="9" fillId="0" borderId="0" xfId="3" applyNumberFormat="1" applyFont="1" applyFill="1"/>
    <xf numFmtId="1" fontId="9" fillId="0" borderId="0" xfId="3" applyNumberFormat="1" applyFont="1" applyFill="1"/>
    <xf numFmtId="172" fontId="9" fillId="0" borderId="0" xfId="7" applyNumberFormat="1" applyFont="1"/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172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Border="1"/>
    <xf numFmtId="167" fontId="12" fillId="0" borderId="0" xfId="3" applyNumberFormat="1" applyFont="1" applyFill="1" applyBorder="1" applyAlignment="1">
      <alignment horizontal="center"/>
    </xf>
    <xf numFmtId="0" fontId="12" fillId="0" borderId="0" xfId="3" applyFont="1" applyFill="1" applyAlignment="1">
      <alignment wrapText="1"/>
    </xf>
    <xf numFmtId="172" fontId="12" fillId="0" borderId="0" xfId="7" applyNumberFormat="1" applyFont="1" applyFill="1"/>
    <xf numFmtId="3" fontId="12" fillId="0" borderId="0" xfId="3" applyNumberFormat="1" applyFont="1" applyBorder="1"/>
    <xf numFmtId="172" fontId="9" fillId="0" borderId="0" xfId="3" applyNumberFormat="1" applyFont="1"/>
    <xf numFmtId="172" fontId="12" fillId="0" borderId="0" xfId="7" applyNumberFormat="1" applyFont="1" applyBorder="1"/>
    <xf numFmtId="0" fontId="22" fillId="0" borderId="0" xfId="3" applyFont="1"/>
    <xf numFmtId="3" fontId="22" fillId="0" borderId="0" xfId="3" applyNumberFormat="1" applyFont="1" applyFill="1"/>
    <xf numFmtId="3" fontId="22" fillId="0" borderId="0" xfId="3" applyNumberFormat="1" applyFont="1"/>
    <xf numFmtId="3" fontId="23" fillId="0" borderId="0" xfId="3" applyNumberFormat="1" applyFont="1"/>
    <xf numFmtId="0" fontId="21" fillId="0" borderId="0" xfId="3" applyFont="1" applyFill="1"/>
    <xf numFmtId="0" fontId="14" fillId="5" borderId="1" xfId="3" applyFont="1" applyFill="1" applyBorder="1"/>
    <xf numFmtId="0" fontId="14" fillId="5" borderId="6" xfId="3" applyNumberFormat="1" applyFont="1" applyFill="1" applyBorder="1" applyAlignment="1">
      <alignment horizontal="left" wrapText="1"/>
    </xf>
    <xf numFmtId="174" fontId="9" fillId="0" borderId="0" xfId="7" applyNumberFormat="1" applyFont="1" applyFill="1"/>
    <xf numFmtId="0" fontId="12" fillId="0" borderId="0" xfId="3" applyFont="1" applyFill="1" applyBorder="1" applyAlignment="1">
      <alignment horizontal="center"/>
    </xf>
    <xf numFmtId="172" fontId="12" fillId="0" borderId="0" xfId="3" applyNumberFormat="1" applyFont="1" applyFill="1" applyBorder="1" applyAlignment="1">
      <alignment horizontal="center"/>
    </xf>
    <xf numFmtId="0" fontId="24" fillId="2" borderId="0" xfId="3" applyFont="1" applyFill="1"/>
    <xf numFmtId="0" fontId="25" fillId="2" borderId="0" xfId="3" applyFont="1" applyFill="1"/>
    <xf numFmtId="0" fontId="26" fillId="0" borderId="0" xfId="3" applyFont="1"/>
    <xf numFmtId="0" fontId="27" fillId="0" borderId="0" xfId="3" applyFont="1"/>
    <xf numFmtId="0" fontId="27" fillId="0" borderId="0" xfId="3" applyFont="1" applyFill="1" applyBorder="1"/>
    <xf numFmtId="0" fontId="26" fillId="0" borderId="0" xfId="3" applyFont="1" applyFill="1" applyBorder="1"/>
    <xf numFmtId="0" fontId="24" fillId="0" borderId="0" xfId="3" applyFont="1" applyBorder="1"/>
    <xf numFmtId="0" fontId="24" fillId="0" borderId="0" xfId="3" applyFont="1" applyFill="1" applyBorder="1"/>
    <xf numFmtId="0" fontId="29" fillId="0" borderId="0" xfId="10" applyFont="1"/>
    <xf numFmtId="0" fontId="27" fillId="0" borderId="0" xfId="3" applyFont="1" applyFill="1" applyProtection="1"/>
    <xf numFmtId="3" fontId="27" fillId="0" borderId="0" xfId="3" applyNumberFormat="1" applyFont="1" applyBorder="1"/>
    <xf numFmtId="0" fontId="27" fillId="0" borderId="0" xfId="3" applyFont="1" applyBorder="1"/>
    <xf numFmtId="166" fontId="27" fillId="0" borderId="0" xfId="11" applyNumberFormat="1" applyFont="1" applyFill="1"/>
    <xf numFmtId="171" fontId="27" fillId="0" borderId="0" xfId="3" applyNumberFormat="1" applyFont="1" applyFill="1"/>
    <xf numFmtId="3" fontId="27" fillId="0" borderId="0" xfId="3" applyNumberFormat="1" applyFont="1" applyFill="1"/>
    <xf numFmtId="1" fontId="27" fillId="0" borderId="0" xfId="3" applyNumberFormat="1" applyFont="1" applyFill="1" applyBorder="1"/>
    <xf numFmtId="0" fontId="27" fillId="0" borderId="0" xfId="13" applyFont="1" applyFill="1" applyBorder="1"/>
    <xf numFmtId="0" fontId="29" fillId="0" borderId="0" xfId="10" applyFont="1" applyBorder="1"/>
    <xf numFmtId="0" fontId="27" fillId="0" borderId="0" xfId="3" applyFont="1" applyFill="1" applyBorder="1" applyProtection="1"/>
    <xf numFmtId="166" fontId="27" fillId="0" borderId="0" xfId="11" applyNumberFormat="1" applyFont="1" applyFill="1" applyBorder="1"/>
    <xf numFmtId="171" fontId="27" fillId="0" borderId="0" xfId="3" applyNumberFormat="1" applyFont="1" applyFill="1" applyBorder="1"/>
    <xf numFmtId="3" fontId="27" fillId="0" borderId="0" xfId="3" applyNumberFormat="1" applyFont="1" applyFill="1" applyBorder="1"/>
    <xf numFmtId="1" fontId="27" fillId="0" borderId="0" xfId="3" applyNumberFormat="1" applyFont="1" applyFill="1"/>
    <xf numFmtId="0" fontId="24" fillId="0" borderId="0" xfId="3" applyFont="1"/>
    <xf numFmtId="3" fontId="24" fillId="0" borderId="0" xfId="3" applyNumberFormat="1" applyFont="1" applyFill="1"/>
    <xf numFmtId="166" fontId="27" fillId="0" borderId="0" xfId="11" applyNumberFormat="1" applyFont="1"/>
    <xf numFmtId="2" fontId="27" fillId="0" borderId="0" xfId="3" applyNumberFormat="1" applyFont="1" applyFill="1"/>
    <xf numFmtId="2" fontId="27" fillId="0" borderId="0" xfId="3" applyNumberFormat="1" applyFont="1"/>
    <xf numFmtId="0" fontId="28" fillId="2" borderId="0" xfId="3" applyFont="1" applyFill="1"/>
    <xf numFmtId="0" fontId="29" fillId="0" borderId="0" xfId="3" applyFont="1"/>
    <xf numFmtId="178" fontId="27" fillId="0" borderId="0" xfId="3" applyNumberFormat="1" applyFont="1" applyFill="1" applyBorder="1"/>
    <xf numFmtId="0" fontId="27" fillId="0" borderId="0" xfId="10" applyFont="1"/>
    <xf numFmtId="2" fontId="27" fillId="0" borderId="0" xfId="3" applyNumberFormat="1" applyFont="1" applyFill="1" applyBorder="1"/>
    <xf numFmtId="177" fontId="27" fillId="0" borderId="0" xfId="3" applyNumberFormat="1" applyFont="1" applyFill="1" applyBorder="1"/>
    <xf numFmtId="0" fontId="27" fillId="0" borderId="0" xfId="10" applyFont="1" applyBorder="1"/>
    <xf numFmtId="0" fontId="30" fillId="0" borderId="1" xfId="3" applyFont="1" applyBorder="1"/>
    <xf numFmtId="0" fontId="30" fillId="0" borderId="1" xfId="3" applyFont="1" applyBorder="1" applyAlignment="1">
      <alignment wrapText="1"/>
    </xf>
    <xf numFmtId="0" fontId="30" fillId="0" borderId="1" xfId="3" applyFont="1" applyFill="1" applyBorder="1" applyAlignment="1">
      <alignment wrapText="1"/>
    </xf>
    <xf numFmtId="49" fontId="30" fillId="0" borderId="1" xfId="3" applyNumberFormat="1" applyFont="1" applyFill="1" applyBorder="1" applyAlignment="1">
      <alignment wrapText="1"/>
    </xf>
    <xf numFmtId="0" fontId="30" fillId="0" borderId="1" xfId="3" applyFont="1" applyFill="1" applyBorder="1"/>
    <xf numFmtId="0" fontId="30" fillId="0" borderId="1" xfId="3" applyFont="1" applyFill="1" applyBorder="1" applyAlignment="1">
      <alignment horizontal="center"/>
    </xf>
    <xf numFmtId="0" fontId="30" fillId="0" borderId="1" xfId="3" applyFont="1" applyFill="1" applyBorder="1" applyAlignment="1">
      <alignment horizontal="center" wrapText="1"/>
    </xf>
    <xf numFmtId="0" fontId="31" fillId="0" borderId="0" xfId="3" applyFont="1"/>
    <xf numFmtId="3" fontId="27" fillId="0" borderId="0" xfId="3" applyNumberFormat="1" applyFont="1"/>
    <xf numFmtId="0" fontId="32" fillId="0" borderId="0" xfId="3" applyFont="1"/>
    <xf numFmtId="0" fontId="33" fillId="0" borderId="0" xfId="3" applyFont="1" applyFill="1" applyProtection="1"/>
    <xf numFmtId="0" fontId="27" fillId="0" borderId="0" xfId="3" applyFont="1" applyFill="1"/>
    <xf numFmtId="0" fontId="33" fillId="0" borderId="0" xfId="6" applyFont="1" applyFill="1" applyProtection="1"/>
    <xf numFmtId="0" fontId="34" fillId="0" borderId="0" xfId="6" applyFont="1" applyFill="1" applyProtection="1"/>
    <xf numFmtId="0" fontId="28" fillId="0" borderId="0" xfId="3" applyFont="1" applyFill="1" applyAlignment="1" applyProtection="1">
      <alignment horizontal="center"/>
    </xf>
    <xf numFmtId="0" fontId="30" fillId="0" borderId="0" xfId="3" applyFont="1" applyFill="1" applyProtection="1"/>
    <xf numFmtId="0" fontId="30" fillId="0" borderId="0" xfId="3" applyFont="1" applyFill="1" applyAlignment="1" applyProtection="1">
      <alignment wrapText="1"/>
    </xf>
    <xf numFmtId="0" fontId="30" fillId="4" borderId="16" xfId="6" applyFont="1" applyFill="1" applyBorder="1" applyAlignment="1">
      <alignment wrapText="1"/>
    </xf>
    <xf numFmtId="0" fontId="30" fillId="4" borderId="0" xfId="6" applyFont="1" applyFill="1" applyBorder="1" applyAlignment="1">
      <alignment wrapText="1"/>
    </xf>
    <xf numFmtId="0" fontId="30" fillId="4" borderId="17" xfId="6" applyFont="1" applyFill="1" applyBorder="1" applyAlignment="1">
      <alignment wrapText="1"/>
    </xf>
    <xf numFmtId="3" fontId="27" fillId="0" borderId="0" xfId="3" applyNumberFormat="1" applyFont="1" applyFill="1" applyProtection="1"/>
    <xf numFmtId="1" fontId="27" fillId="0" borderId="0" xfId="3" applyNumberFormat="1" applyFont="1" applyFill="1" applyProtection="1"/>
    <xf numFmtId="0" fontId="33" fillId="0" borderId="12" xfId="6" applyFont="1" applyBorder="1"/>
    <xf numFmtId="1" fontId="34" fillId="0" borderId="13" xfId="6" applyNumberFormat="1" applyFont="1" applyBorder="1"/>
    <xf numFmtId="0" fontId="27" fillId="0" borderId="0" xfId="3" applyFont="1" applyFill="1" applyAlignment="1" applyProtection="1">
      <alignment horizontal="right"/>
    </xf>
    <xf numFmtId="0" fontId="33" fillId="0" borderId="15" xfId="6" applyFont="1" applyBorder="1"/>
    <xf numFmtId="3" fontId="24" fillId="0" borderId="0" xfId="3" applyNumberFormat="1" applyFont="1" applyFill="1" applyProtection="1"/>
    <xf numFmtId="0" fontId="35" fillId="0" borderId="0" xfId="3" applyFont="1" applyFill="1" applyProtection="1"/>
    <xf numFmtId="3" fontId="30" fillId="0" borderId="0" xfId="3" applyNumberFormat="1" applyFont="1" applyFill="1" applyProtection="1"/>
    <xf numFmtId="169" fontId="27" fillId="0" borderId="0" xfId="3" applyNumberFormat="1" applyFont="1"/>
    <xf numFmtId="3" fontId="27" fillId="0" borderId="0" xfId="3" applyNumberFormat="1" applyFont="1" applyFill="1" applyBorder="1" applyProtection="1"/>
    <xf numFmtId="9" fontId="24" fillId="0" borderId="0" xfId="2" applyFont="1" applyFill="1" applyProtection="1"/>
    <xf numFmtId="0" fontId="32" fillId="0" borderId="0" xfId="3" applyFont="1" applyFill="1"/>
    <xf numFmtId="0" fontId="27" fillId="0" borderId="0" xfId="10" applyFont="1" applyFill="1"/>
    <xf numFmtId="2" fontId="27" fillId="0" borderId="0" xfId="12" applyNumberFormat="1" applyFont="1" applyFill="1"/>
    <xf numFmtId="2" fontId="24" fillId="0" borderId="0" xfId="12" applyNumberFormat="1" applyFont="1" applyFill="1"/>
    <xf numFmtId="0" fontId="27" fillId="0" borderId="0" xfId="10" applyFont="1" applyFill="1" applyBorder="1"/>
    <xf numFmtId="2" fontId="27" fillId="0" borderId="0" xfId="0" applyNumberFormat="1" applyFont="1" applyFill="1"/>
    <xf numFmtId="0" fontId="24" fillId="0" borderId="0" xfId="3" applyFont="1" applyFill="1"/>
    <xf numFmtId="3" fontId="27" fillId="0" borderId="0" xfId="0" applyNumberFormat="1" applyFont="1" applyFill="1"/>
    <xf numFmtId="0" fontId="30" fillId="0" borderId="1" xfId="0" applyFont="1" applyFill="1" applyBorder="1" applyAlignment="1">
      <alignment horizontal="left" wrapText="1"/>
    </xf>
    <xf numFmtId="0" fontId="29" fillId="0" borderId="0" xfId="15" applyFont="1"/>
    <xf numFmtId="4" fontId="27" fillId="0" borderId="0" xfId="3" applyNumberFormat="1" applyFont="1" applyFill="1"/>
    <xf numFmtId="4" fontId="24" fillId="0" borderId="0" xfId="3" applyNumberFormat="1" applyFont="1" applyFill="1"/>
    <xf numFmtId="4" fontId="27" fillId="0" borderId="0" xfId="3" applyNumberFormat="1" applyFont="1"/>
    <xf numFmtId="179" fontId="27" fillId="0" borderId="0" xfId="3" applyNumberFormat="1" applyFont="1"/>
    <xf numFmtId="0" fontId="29" fillId="0" borderId="0" xfId="0" applyFont="1"/>
    <xf numFmtId="0" fontId="29" fillId="0" borderId="0" xfId="15" applyFont="1" applyFill="1" applyBorder="1"/>
    <xf numFmtId="4" fontId="27" fillId="0" borderId="0" xfId="3" applyNumberFormat="1" applyFont="1" applyFill="1" applyBorder="1"/>
    <xf numFmtId="4" fontId="24" fillId="0" borderId="0" xfId="3" applyNumberFormat="1" applyFont="1" applyFill="1" applyBorder="1"/>
    <xf numFmtId="3" fontId="24" fillId="0" borderId="0" xfId="3" applyNumberFormat="1" applyFont="1"/>
    <xf numFmtId="2" fontId="28" fillId="0" borderId="0" xfId="14" applyNumberFormat="1" applyFont="1" applyFill="1"/>
    <xf numFmtId="0" fontId="28" fillId="0" borderId="1" xfId="15" applyFont="1" applyBorder="1"/>
    <xf numFmtId="0" fontId="28" fillId="0" borderId="1" xfId="15" applyFont="1" applyFill="1" applyBorder="1"/>
    <xf numFmtId="175" fontId="29" fillId="0" borderId="0" xfId="15" applyNumberFormat="1" applyFont="1"/>
    <xf numFmtId="175" fontId="28" fillId="0" borderId="0" xfId="15" applyNumberFormat="1" applyFont="1" applyFill="1"/>
    <xf numFmtId="168" fontId="31" fillId="0" borderId="0" xfId="3" applyNumberFormat="1" applyFont="1"/>
    <xf numFmtId="4" fontId="31" fillId="0" borderId="0" xfId="3" applyNumberFormat="1" applyFont="1"/>
    <xf numFmtId="172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right"/>
    </xf>
    <xf numFmtId="170" fontId="27" fillId="0" borderId="0" xfId="3" applyNumberFormat="1" applyFont="1" applyFill="1"/>
    <xf numFmtId="2" fontId="26" fillId="0" borderId="0" xfId="12" applyNumberFormat="1" applyFont="1" applyFill="1"/>
    <xf numFmtId="176" fontId="27" fillId="0" borderId="0" xfId="3" applyNumberFormat="1" applyFont="1" applyFill="1"/>
    <xf numFmtId="0" fontId="30" fillId="0" borderId="12" xfId="3" applyNumberFormat="1" applyFont="1" applyFill="1" applyBorder="1" applyAlignment="1"/>
    <xf numFmtId="0" fontId="27" fillId="0" borderId="12" xfId="3" applyNumberFormat="1" applyFont="1" applyFill="1" applyBorder="1" applyAlignment="1">
      <alignment horizontal="right"/>
    </xf>
    <xf numFmtId="3" fontId="27" fillId="0" borderId="14" xfId="3" applyNumberFormat="1" applyFont="1" applyFill="1" applyBorder="1" applyAlignment="1"/>
    <xf numFmtId="3" fontId="27" fillId="0" borderId="14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/>
    <xf numFmtId="0" fontId="14" fillId="3" borderId="0" xfId="3" applyNumberFormat="1" applyFont="1" applyFill="1" applyBorder="1" applyAlignment="1">
      <alignment wrapText="1"/>
    </xf>
    <xf numFmtId="0" fontId="14" fillId="3" borderId="0" xfId="3" applyNumberFormat="1" applyFont="1" applyFill="1" applyBorder="1" applyAlignment="1"/>
    <xf numFmtId="0" fontId="14" fillId="5" borderId="1" xfId="3" applyFont="1" applyFill="1" applyBorder="1" applyAlignment="1"/>
    <xf numFmtId="0" fontId="9" fillId="0" borderId="0" xfId="0" applyFont="1" applyAlignment="1">
      <alignment horizontal="left"/>
    </xf>
    <xf numFmtId="0" fontId="14" fillId="3" borderId="0" xfId="3" applyNumberFormat="1" applyFont="1" applyFill="1" applyBorder="1" applyAlignment="1">
      <alignment horizontal="center"/>
    </xf>
    <xf numFmtId="0" fontId="14" fillId="3" borderId="1" xfId="3" applyNumberFormat="1" applyFont="1" applyFill="1" applyBorder="1" applyAlignment="1">
      <alignment wrapText="1"/>
    </xf>
    <xf numFmtId="3" fontId="14" fillId="3" borderId="1" xfId="3" applyNumberFormat="1" applyFont="1" applyFill="1" applyBorder="1" applyAlignment="1"/>
    <xf numFmtId="0" fontId="14" fillId="3" borderId="1" xfId="3" applyNumberFormat="1" applyFont="1" applyFill="1" applyBorder="1" applyAlignment="1"/>
    <xf numFmtId="0" fontId="14" fillId="5" borderId="1" xfId="3" applyNumberFormat="1" applyFont="1" applyFill="1" applyBorder="1" applyAlignment="1"/>
    <xf numFmtId="172" fontId="12" fillId="0" borderId="6" xfId="2" applyNumberFormat="1" applyFont="1" applyBorder="1" applyAlignment="1"/>
    <xf numFmtId="0" fontId="10" fillId="0" borderId="4" xfId="10" applyNumberFormat="1" applyFont="1" applyBorder="1" applyAlignment="1"/>
    <xf numFmtId="0" fontId="10" fillId="0" borderId="6" xfId="10" applyNumberFormat="1" applyFont="1" applyBorder="1" applyAlignment="1"/>
    <xf numFmtId="1" fontId="12" fillId="0" borderId="11" xfId="3" applyNumberFormat="1" applyFont="1" applyBorder="1" applyAlignment="1"/>
    <xf numFmtId="1" fontId="12" fillId="0" borderId="10" xfId="3" applyNumberFormat="1" applyFont="1" applyBorder="1" applyAlignment="1"/>
    <xf numFmtId="1" fontId="12" fillId="0" borderId="6" xfId="3" applyNumberFormat="1" applyFont="1" applyBorder="1" applyAlignment="1"/>
    <xf numFmtId="0" fontId="14" fillId="3" borderId="18" xfId="3" applyNumberFormat="1" applyFont="1" applyFill="1" applyBorder="1" applyAlignment="1"/>
    <xf numFmtId="172" fontId="14" fillId="3" borderId="18" xfId="3" applyNumberFormat="1" applyFont="1" applyFill="1" applyBorder="1" applyAlignment="1"/>
    <xf numFmtId="172" fontId="12" fillId="0" borderId="6" xfId="7" applyNumberFormat="1" applyFont="1" applyBorder="1"/>
    <xf numFmtId="9" fontId="12" fillId="0" borderId="10" xfId="2" applyNumberFormat="1" applyFont="1" applyBorder="1"/>
    <xf numFmtId="172" fontId="12" fillId="0" borderId="10" xfId="7" applyNumberFormat="1" applyFont="1" applyBorder="1"/>
    <xf numFmtId="0" fontId="14" fillId="0" borderId="0" xfId="3" applyNumberFormat="1" applyFont="1" applyFill="1" applyBorder="1" applyAlignment="1"/>
    <xf numFmtId="0" fontId="15" fillId="0" borderId="0" xfId="3" applyFont="1" applyFill="1" applyBorder="1"/>
    <xf numFmtId="0" fontId="14" fillId="0" borderId="1" xfId="3" applyFont="1" applyFill="1" applyBorder="1" applyAlignment="1">
      <alignment wrapText="1"/>
    </xf>
    <xf numFmtId="0" fontId="14" fillId="0" borderId="0" xfId="3" applyFont="1" applyFill="1" applyBorder="1"/>
    <xf numFmtId="0" fontId="9" fillId="0" borderId="0" xfId="0" applyFont="1" applyAlignment="1"/>
    <xf numFmtId="0" fontId="14" fillId="0" borderId="1" xfId="3" applyFont="1" applyBorder="1" applyAlignment="1">
      <alignment horizontal="left"/>
    </xf>
    <xf numFmtId="0" fontId="14" fillId="0" borderId="1" xfId="3" applyFont="1" applyBorder="1" applyAlignment="1">
      <alignment horizontal="left" wrapText="1"/>
    </xf>
    <xf numFmtId="0" fontId="14" fillId="0" borderId="1" xfId="3" applyFont="1" applyFill="1" applyBorder="1" applyAlignment="1">
      <alignment horizontal="left" wrapText="1"/>
    </xf>
    <xf numFmtId="172" fontId="14" fillId="0" borderId="1" xfId="3" applyNumberFormat="1" applyFont="1" applyFill="1" applyBorder="1" applyAlignment="1">
      <alignment horizontal="left" wrapText="1"/>
    </xf>
    <xf numFmtId="0" fontId="14" fillId="0" borderId="1" xfId="3" applyFont="1" applyBorder="1" applyAlignment="1">
      <alignment horizontal="center" wrapText="1"/>
    </xf>
    <xf numFmtId="0" fontId="14" fillId="0" borderId="2" xfId="3" applyFont="1" applyFill="1" applyBorder="1" applyAlignment="1">
      <alignment wrapText="1"/>
    </xf>
    <xf numFmtId="0" fontId="14" fillId="0" borderId="3" xfId="3" applyFont="1" applyFill="1" applyBorder="1" applyAlignment="1">
      <alignment wrapText="1"/>
    </xf>
    <xf numFmtId="0" fontId="36" fillId="0" borderId="0" xfId="0" applyFont="1" applyBorder="1"/>
    <xf numFmtId="0" fontId="37" fillId="0" borderId="0" xfId="0" applyFont="1" applyBorder="1"/>
    <xf numFmtId="3" fontId="37" fillId="0" borderId="0" xfId="0" applyNumberFormat="1" applyFont="1" applyBorder="1"/>
    <xf numFmtId="1" fontId="37" fillId="0" borderId="0" xfId="0" applyNumberFormat="1" applyFont="1" applyBorder="1"/>
    <xf numFmtId="173" fontId="27" fillId="0" borderId="0" xfId="2" applyNumberFormat="1" applyFont="1" applyFill="1" applyProtection="1"/>
    <xf numFmtId="170" fontId="27" fillId="0" borderId="0" xfId="3" applyNumberFormat="1" applyFont="1"/>
    <xf numFmtId="1" fontId="27" fillId="0" borderId="0" xfId="3" applyNumberFormat="1" applyFont="1"/>
    <xf numFmtId="3" fontId="35" fillId="0" borderId="0" xfId="3" applyNumberFormat="1" applyFont="1" applyFill="1" applyProtection="1"/>
    <xf numFmtId="0" fontId="39" fillId="0" borderId="0" xfId="3" applyFont="1" applyFill="1" applyProtection="1"/>
    <xf numFmtId="0" fontId="40" fillId="7" borderId="0" xfId="3" applyFont="1" applyFill="1"/>
    <xf numFmtId="0" fontId="41" fillId="7" borderId="0" xfId="3" applyFont="1" applyFill="1"/>
    <xf numFmtId="0" fontId="40" fillId="7" borderId="1" xfId="3" applyFont="1" applyFill="1" applyBorder="1"/>
    <xf numFmtId="0" fontId="42" fillId="0" borderId="0" xfId="0" applyFont="1"/>
    <xf numFmtId="49" fontId="42" fillId="7" borderId="0" xfId="0" applyNumberFormat="1" applyFont="1" applyFill="1"/>
    <xf numFmtId="3" fontId="42" fillId="7" borderId="0" xfId="0" applyNumberFormat="1" applyFont="1" applyFill="1" applyAlignment="1">
      <alignment horizontal="right"/>
    </xf>
    <xf numFmtId="0" fontId="42" fillId="7" borderId="0" xfId="0" applyFont="1" applyFill="1"/>
    <xf numFmtId="0" fontId="41" fillId="0" borderId="9" xfId="3" applyNumberFormat="1" applyFont="1" applyBorder="1" applyAlignment="1"/>
    <xf numFmtId="0" fontId="43" fillId="0" borderId="4" xfId="3" applyNumberFormat="1" applyFont="1" applyBorder="1" applyAlignment="1"/>
    <xf numFmtId="3" fontId="41" fillId="0" borderId="5" xfId="3" applyNumberFormat="1" applyFont="1" applyBorder="1" applyAlignment="1"/>
    <xf numFmtId="0" fontId="41" fillId="0" borderId="6" xfId="3" applyNumberFormat="1" applyFont="1" applyBorder="1" applyAlignment="1"/>
    <xf numFmtId="0" fontId="42" fillId="0" borderId="5" xfId="3" applyNumberFormat="1" applyFont="1" applyBorder="1" applyAlignment="1"/>
    <xf numFmtId="0" fontId="42" fillId="0" borderId="6" xfId="3" applyNumberFormat="1" applyFont="1" applyBorder="1" applyAlignment="1"/>
    <xf numFmtId="0" fontId="42" fillId="0" borderId="7" xfId="3" applyNumberFormat="1" applyFont="1" applyBorder="1" applyAlignment="1"/>
    <xf numFmtId="0" fontId="42" fillId="0" borderId="8" xfId="3" applyNumberFormat="1" applyFont="1" applyBorder="1" applyAlignment="1"/>
    <xf numFmtId="0" fontId="43" fillId="0" borderId="0" xfId="0" applyFont="1"/>
    <xf numFmtId="1" fontId="42" fillId="0" borderId="0" xfId="0" applyNumberFormat="1" applyFont="1"/>
    <xf numFmtId="49" fontId="40" fillId="7" borderId="0" xfId="0" applyNumberFormat="1" applyFont="1" applyFill="1"/>
    <xf numFmtId="3" fontId="42" fillId="0" borderId="0" xfId="0" applyNumberFormat="1" applyFont="1"/>
    <xf numFmtId="182" fontId="27" fillId="0" borderId="0" xfId="3" applyNumberFormat="1" applyFont="1" applyBorder="1"/>
    <xf numFmtId="3" fontId="12" fillId="0" borderId="6" xfId="3" applyNumberFormat="1" applyFont="1" applyFill="1" applyBorder="1" applyAlignment="1"/>
    <xf numFmtId="180" fontId="27" fillId="0" borderId="0" xfId="3" applyNumberFormat="1" applyFont="1"/>
    <xf numFmtId="3" fontId="26" fillId="0" borderId="0" xfId="3" applyNumberFormat="1" applyFont="1"/>
    <xf numFmtId="181" fontId="17" fillId="0" borderId="0" xfId="3" applyNumberFormat="1" applyFont="1" applyFill="1"/>
    <xf numFmtId="168" fontId="12" fillId="0" borderId="0" xfId="3" applyNumberFormat="1" applyFont="1"/>
    <xf numFmtId="3" fontId="13" fillId="0" borderId="0" xfId="3" applyNumberFormat="1" applyFont="1" applyFill="1" applyBorder="1"/>
    <xf numFmtId="165" fontId="12" fillId="0" borderId="0" xfId="3" applyNumberFormat="1" applyFont="1" applyFill="1"/>
    <xf numFmtId="165" fontId="12" fillId="0" borderId="0" xfId="3" applyNumberFormat="1" applyFont="1"/>
    <xf numFmtId="0" fontId="44" fillId="0" borderId="0" xfId="3" applyFont="1"/>
    <xf numFmtId="166" fontId="27" fillId="0" borderId="0" xfId="3" applyNumberFormat="1" applyFont="1" applyFill="1" applyBorder="1"/>
    <xf numFmtId="165" fontId="12" fillId="0" borderId="0" xfId="3" applyNumberFormat="1" applyFont="1" applyFill="1" applyBorder="1"/>
    <xf numFmtId="2" fontId="27" fillId="0" borderId="0" xfId="12" applyNumberFormat="1" applyFont="1" applyFill="1" applyBorder="1"/>
    <xf numFmtId="0" fontId="24" fillId="6" borderId="0" xfId="3" applyFont="1" applyFill="1" applyProtection="1"/>
    <xf numFmtId="0" fontId="24" fillId="0" borderId="0" xfId="3" applyFont="1" applyFill="1" applyProtection="1"/>
    <xf numFmtId="0" fontId="24" fillId="0" borderId="0" xfId="6" applyFont="1" applyFill="1" applyProtection="1"/>
    <xf numFmtId="172" fontId="45" fillId="0" borderId="0" xfId="3" applyNumberFormat="1" applyFont="1" applyFill="1"/>
    <xf numFmtId="173" fontId="45" fillId="0" borderId="0" xfId="2" applyNumberFormat="1" applyFont="1" applyFill="1"/>
    <xf numFmtId="173" fontId="12" fillId="0" borderId="0" xfId="3" applyNumberFormat="1" applyFont="1"/>
    <xf numFmtId="0" fontId="46" fillId="0" borderId="0" xfId="18"/>
    <xf numFmtId="0" fontId="41" fillId="0" borderId="0" xfId="3" applyFont="1" applyFill="1"/>
    <xf numFmtId="2" fontId="24" fillId="0" borderId="0" xfId="0" applyNumberFormat="1" applyFont="1" applyFill="1"/>
    <xf numFmtId="49" fontId="0" fillId="0" borderId="0" xfId="0" applyNumberFormat="1" applyFont="1"/>
    <xf numFmtId="0" fontId="43" fillId="8" borderId="0" xfId="0" applyFont="1" applyFill="1" applyBorder="1"/>
    <xf numFmtId="49" fontId="43" fillId="8" borderId="0" xfId="0" applyNumberFormat="1" applyFont="1" applyFill="1" applyBorder="1" applyAlignment="1">
      <alignment horizontal="left" wrapText="1"/>
    </xf>
    <xf numFmtId="3" fontId="43" fillId="8" borderId="0" xfId="0" applyNumberFormat="1" applyFont="1" applyFill="1" applyBorder="1" applyAlignment="1">
      <alignment horizontal="left" wrapText="1"/>
    </xf>
    <xf numFmtId="3" fontId="43" fillId="8" borderId="0" xfId="0" applyNumberFormat="1" applyFont="1" applyFill="1" applyBorder="1" applyAlignment="1">
      <alignment horizontal="right"/>
    </xf>
    <xf numFmtId="49" fontId="43" fillId="0" borderId="0" xfId="0" applyNumberFormat="1" applyFont="1" applyFill="1"/>
    <xf numFmtId="0" fontId="42" fillId="0" borderId="0" xfId="0" applyFont="1" applyFill="1"/>
    <xf numFmtId="3" fontId="42" fillId="0" borderId="0" xfId="0" applyNumberFormat="1" applyFont="1" applyFill="1" applyAlignment="1">
      <alignment horizontal="right"/>
    </xf>
    <xf numFmtId="49" fontId="42" fillId="0" borderId="0" xfId="0" applyNumberFormat="1" applyFont="1" applyFill="1"/>
    <xf numFmtId="0" fontId="24" fillId="0" borderId="0" xfId="3" applyFont="1" applyFill="1" applyAlignment="1" applyProtection="1">
      <alignment horizontal="center"/>
    </xf>
    <xf numFmtId="183" fontId="27" fillId="0" borderId="0" xfId="19" applyNumberFormat="1" applyFont="1"/>
    <xf numFmtId="3" fontId="47" fillId="0" borderId="0" xfId="0" applyNumberFormat="1" applyFont="1"/>
    <xf numFmtId="3" fontId="48" fillId="0" borderId="0" xfId="3" applyNumberFormat="1" applyFont="1" applyFill="1" applyProtection="1"/>
    <xf numFmtId="171" fontId="9" fillId="0" borderId="0" xfId="0" applyNumberFormat="1" applyFont="1" applyFill="1"/>
    <xf numFmtId="171" fontId="0" fillId="0" borderId="0" xfId="0" applyNumberFormat="1"/>
    <xf numFmtId="172" fontId="11" fillId="0" borderId="0" xfId="2" applyNumberFormat="1" applyFont="1" applyFill="1" applyBorder="1"/>
    <xf numFmtId="3" fontId="11" fillId="0" borderId="0" xfId="3" applyNumberFormat="1" applyFont="1" applyFill="1"/>
    <xf numFmtId="184" fontId="10" fillId="0" borderId="0" xfId="3" applyNumberFormat="1" applyFont="1" applyFill="1"/>
    <xf numFmtId="1" fontId="9" fillId="0" borderId="0" xfId="0" applyNumberFormat="1" applyFont="1" applyFill="1" applyAlignment="1" applyProtection="1"/>
    <xf numFmtId="0" fontId="50" fillId="0" borderId="0" xfId="0" applyFont="1"/>
    <xf numFmtId="3" fontId="0" fillId="0" borderId="0" xfId="0" applyNumberFormat="1"/>
    <xf numFmtId="0" fontId="49" fillId="0" borderId="0" xfId="0" applyFont="1"/>
    <xf numFmtId="1" fontId="49" fillId="0" borderId="0" xfId="0" applyNumberFormat="1" applyFont="1"/>
    <xf numFmtId="0" fontId="38" fillId="0" borderId="0" xfId="0" applyFont="1"/>
    <xf numFmtId="3" fontId="49" fillId="0" borderId="0" xfId="0" applyNumberFormat="1" applyFont="1"/>
    <xf numFmtId="10" fontId="49" fillId="0" borderId="0" xfId="2" applyNumberFormat="1" applyFont="1"/>
    <xf numFmtId="0" fontId="52" fillId="9" borderId="0" xfId="0" applyFont="1" applyFill="1" applyAlignment="1">
      <alignment horizontal="right" wrapText="1"/>
    </xf>
    <xf numFmtId="167" fontId="49" fillId="0" borderId="0" xfId="0" applyNumberFormat="1" applyFont="1" applyBorder="1"/>
    <xf numFmtId="167" fontId="51" fillId="0" borderId="19" xfId="0" applyNumberFormat="1" applyFont="1" applyBorder="1"/>
    <xf numFmtId="0" fontId="51" fillId="0" borderId="19" xfId="0" applyFont="1" applyBorder="1"/>
    <xf numFmtId="3" fontId="51" fillId="0" borderId="19" xfId="0" applyNumberFormat="1" applyFont="1" applyBorder="1"/>
    <xf numFmtId="1" fontId="51" fillId="0" borderId="19" xfId="0" applyNumberFormat="1" applyFont="1" applyBorder="1"/>
    <xf numFmtId="0" fontId="51" fillId="2" borderId="0" xfId="0" applyFont="1" applyFill="1"/>
    <xf numFmtId="0" fontId="49" fillId="2" borderId="0" xfId="0" applyFont="1" applyFill="1"/>
    <xf numFmtId="0" fontId="51" fillId="2" borderId="0" xfId="0" applyFont="1" applyFill="1" applyAlignment="1">
      <alignment horizontal="right"/>
    </xf>
    <xf numFmtId="0" fontId="52" fillId="9" borderId="0" xfId="0" applyFont="1" applyFill="1" applyAlignment="1">
      <alignment horizontal="left" wrapText="1"/>
    </xf>
    <xf numFmtId="0" fontId="27" fillId="0" borderId="0" xfId="18" applyFont="1"/>
    <xf numFmtId="3" fontId="30" fillId="0" borderId="1" xfId="3" applyNumberFormat="1" applyFont="1" applyBorder="1" applyAlignment="1">
      <alignment horizontal="right" wrapText="1"/>
    </xf>
    <xf numFmtId="0" fontId="30" fillId="0" borderId="1" xfId="3" applyFont="1" applyFill="1" applyBorder="1" applyAlignment="1">
      <alignment horizontal="right" wrapText="1"/>
    </xf>
    <xf numFmtId="0" fontId="30" fillId="0" borderId="1" xfId="3" applyFont="1" applyFill="1" applyBorder="1" applyAlignment="1">
      <alignment horizontal="right"/>
    </xf>
    <xf numFmtId="171" fontId="42" fillId="0" borderId="0" xfId="0" applyNumberFormat="1" applyFont="1"/>
    <xf numFmtId="0" fontId="46" fillId="6" borderId="0" xfId="18" applyFill="1"/>
    <xf numFmtId="0" fontId="0" fillId="6" borderId="0" xfId="0" applyFill="1"/>
    <xf numFmtId="0" fontId="38" fillId="6" borderId="0" xfId="0" applyFont="1" applyFill="1"/>
    <xf numFmtId="171" fontId="24" fillId="0" borderId="0" xfId="12" applyNumberFormat="1" applyFont="1" applyFill="1"/>
    <xf numFmtId="0" fontId="49" fillId="0" borderId="0" xfId="0" applyFont="1" applyAlignment="1">
      <alignment horizontal="right"/>
    </xf>
    <xf numFmtId="3" fontId="53" fillId="0" borderId="0" xfId="3" applyNumberFormat="1" applyFont="1" applyFill="1" applyBorder="1" applyAlignment="1"/>
    <xf numFmtId="0" fontId="14" fillId="5" borderId="0" xfId="3" applyNumberFormat="1" applyFont="1" applyFill="1" applyAlignment="1">
      <alignment horizontal="left" wrapText="1"/>
    </xf>
    <xf numFmtId="49" fontId="30" fillId="0" borderId="1" xfId="3" applyNumberFormat="1" applyFont="1" applyFill="1" applyBorder="1" applyAlignment="1">
      <alignment horizontal="right" wrapText="1"/>
    </xf>
    <xf numFmtId="3" fontId="54" fillId="0" borderId="0" xfId="3" applyNumberFormat="1" applyFont="1" applyFill="1"/>
    <xf numFmtId="0" fontId="14" fillId="5" borderId="0" xfId="3" applyNumberFormat="1" applyFont="1" applyFill="1" applyBorder="1" applyAlignment="1"/>
    <xf numFmtId="0" fontId="55" fillId="0" borderId="0" xfId="0" applyFont="1"/>
    <xf numFmtId="3" fontId="0" fillId="0" borderId="0" xfId="0" applyNumberFormat="1" applyAlignment="1">
      <alignment horizontal="right"/>
    </xf>
    <xf numFmtId="0" fontId="56" fillId="0" borderId="0" xfId="3" applyFont="1"/>
    <xf numFmtId="167" fontId="12" fillId="0" borderId="0" xfId="3" applyNumberFormat="1" applyFont="1"/>
    <xf numFmtId="1" fontId="12" fillId="0" borderId="0" xfId="3" applyNumberFormat="1" applyFont="1" applyFill="1"/>
    <xf numFmtId="167" fontId="57" fillId="0" borderId="0" xfId="0" applyNumberFormat="1" applyFont="1"/>
    <xf numFmtId="167" fontId="49" fillId="0" borderId="0" xfId="0" applyNumberFormat="1" applyFont="1"/>
    <xf numFmtId="0" fontId="51" fillId="0" borderId="0" xfId="0" applyFont="1"/>
    <xf numFmtId="167" fontId="58" fillId="0" borderId="0" xfId="0" applyNumberFormat="1" applyFont="1" applyFill="1"/>
  </cellXfs>
  <cellStyles count="20">
    <cellStyle name="Erotin 2" xfId="1"/>
    <cellStyle name="Normaali" xfId="0" builtinId="0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Pilkku" xfId="19" builtinId="3"/>
    <cellStyle name="Prosenttia" xfId="2" builtinId="5"/>
    <cellStyle name="Prosenttia 2" xfId="7"/>
  </cellStyles>
  <dxfs count="4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border outline="0"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border outline="0">
        <top style="thin">
          <color rgb="FF5B9BD5"/>
        </top>
      </border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5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maj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maj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1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\ %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\ %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1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right style="thin">
          <color theme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numFmt numFmtId="174" formatCode="0.00000\ %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2" formatCode="0.000\ %"/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4" name="Taulukko34" displayName="Taulukko34" ref="A9:I32" totalsRowShown="0" headerRowDxfId="435" dataDxfId="433" headerRowBorderDxfId="434" headerRowCellStyle="Normaali 2" dataCellStyle="Normaali 2">
  <tableColumns count="9">
    <tableColumn id="1" name="Hyvinvointialuekoodi" dataDxfId="432" dataCellStyle="Normaali 2"/>
    <tableColumn id="2" name="Hyvinvointialue" dataDxfId="431" dataCellStyle="Normaali 2"/>
    <tableColumn id="3" name="Asukasluku" dataDxfId="430" dataCellStyle="Normaali 2"/>
    <tableColumn id="10" name="Laskennallinen rahoitus yhteensä, euroa" dataDxfId="429" dataCellStyle="Normaali 2"/>
    <tableColumn id="12" name="Laskennallinen rahoitus yhteensä, € /as." dataDxfId="428" dataCellStyle="Normaali 2">
      <calculatedColumnFormula>D10/C10</calculatedColumnFormula>
    </tableColumn>
    <tableColumn id="4" name="Soten laskennallinen rahoitus, euroa" dataDxfId="427" dataCellStyle="Normaali 2">
      <calculatedColumnFormula>'SOTE laskennallinen rahoitus'!N49</calculatedColumnFormula>
    </tableColumn>
    <tableColumn id="5" name="Soten laskennallinen rahoitus, €/as." dataDxfId="426" dataCellStyle="Normaali 2">
      <calculatedColumnFormula>'SOTE laskennallinen rahoitus'!O49</calculatedColumnFormula>
    </tableColumn>
    <tableColumn id="6" name="Pelan laskennallinen rahoitus, euroa" dataDxfId="425" dataCellStyle="Normaali 2">
      <calculatedColumnFormula>'PELA laskennallinen rahoitus'!F44</calculatedColumnFormula>
    </tableColumn>
    <tableColumn id="7" name="Pelan laskennallinen rahoitus, €/as." dataDxfId="424" dataCellStyle="Normaali 2">
      <calculatedColumnFormula>'PELA laskennallinen rahoitus'!G44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26" name="Taulukko26" displayName="Taulukko26" ref="A11:E14" totalsRowShown="0" headerRowDxfId="309" headerRowCellStyle="Normaali 2">
  <tableColumns count="5">
    <tableColumn id="1" name="Kriteeri"/>
    <tableColumn id="2" name="Asukasperusteisuus"/>
    <tableColumn id="3" name="Asukastiheys"/>
    <tableColumn id="4" name="Riskitekijät"/>
    <tableColumn id="5" name="Yhteensä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27" name="Taulukko27" displayName="Taulukko27" ref="A17:E40" totalsRowShown="0" headerRowDxfId="308" headerRowBorderDxfId="307" headerRowCellStyle="Normaali 2">
  <tableColumns count="5">
    <tableColumn id="1" name="Hyvinvointialuekoodi" dataDxfId="306" dataCellStyle="Normaali 2"/>
    <tableColumn id="2" name="Hyvinvointialue" dataDxfId="305" dataCellStyle="Normaali 2"/>
    <tableColumn id="3" name="Asukasluku 2021" dataDxfId="304" dataCellStyle="Normaali 2"/>
    <tableColumn id="4" name="Asukastiheyskerroin" dataDxfId="303" dataCellStyle="Normaali 2">
      <calculatedColumnFormula>Määräytymistekijät!F31</calculatedColumnFormula>
    </tableColumn>
    <tableColumn id="5" name="Riskikerroin" dataDxfId="302" dataCellStyle="Normaali 2">
      <calculatedColumnFormula>Määräytymistekijät!M31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28" name="Taulukko28" displayName="Taulukko28" ref="A43:G68" totalsRowShown="0" headerRowDxfId="301" dataDxfId="300" headerRowCellStyle="Normaali 2" dataCellStyle="Normaali 2">
  <tableColumns count="7">
    <tableColumn id="1" name="Hyvinvointialuekoodi" dataDxfId="299" dataCellStyle="Normaali 2"/>
    <tableColumn id="2" name="Hyvinvointialue" dataDxfId="298" dataCellStyle="Normaali 2"/>
    <tableColumn id="3" name="Asukasperusteisuus" dataDxfId="297" dataCellStyle="Normaali 2"/>
    <tableColumn id="4" name="Asukastiheys" dataDxfId="296" dataCellStyle="Normaali 2"/>
    <tableColumn id="5" name="Riskitekijät" dataDxfId="295" dataCellStyle="Normaali 2"/>
    <tableColumn id="6" name="Yhteensä, €" dataDxfId="294" dataCellStyle="Normaali 2"/>
    <tableColumn id="7" name="Yhteensä, €/as." dataDxfId="293" dataCellStyle="Normaali 2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29" name="Taulukko29" displayName="Taulukko29" ref="A70:G94" totalsRowShown="0" headerRowDxfId="292" dataDxfId="291" headerRowCellStyle="Normaali 2" dataCellStyle="Normaali 2">
  <tableColumns count="7">
    <tableColumn id="1" name="Hyvinvointialuekoodi" dataDxfId="290" dataCellStyle="Normaali 2"/>
    <tableColumn id="2" name="Hyvinvointialue" dataDxfId="289" dataCellStyle="Normaali 2"/>
    <tableColumn id="3" name="Asukasperusteisuus" dataDxfId="288" dataCellStyle="Normaali 2"/>
    <tableColumn id="4" name="Asukastiheys" dataDxfId="287" dataCellStyle="Normaali 2"/>
    <tableColumn id="5" name="Riskitekijät" dataDxfId="286" dataCellStyle="Normaali 2"/>
    <tableColumn id="6" name="Yhteensä, €/as." dataDxfId="285" dataCellStyle="Normaali 2"/>
    <tableColumn id="7" name="Yhteensä, €/as.2" dataDxfId="284" dataCellStyle="Normaali 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5" name="Taulukko5" displayName="Taulukko5" ref="A4:K28" totalsRowShown="0" headerRowDxfId="283" headerRowBorderDxfId="282">
  <tableColumns count="11">
    <tableColumn id="1" name="Hyvinvointialuekoodi" dataDxfId="281" dataCellStyle="Normaali 2"/>
    <tableColumn id="2" name="Hyvinvointialue" dataDxfId="280" dataCellStyle="Normaali 2"/>
    <tableColumn id="3" name="Asukasluku 2021" dataDxfId="279" dataCellStyle="Normaali 2"/>
    <tableColumn id="4" name="Ruotsinkielisten määrä kaksikielisillä hyvinvointialueilla" dataDxfId="278" dataCellStyle="Normaali 2"/>
    <tableColumn id="5" name="Saamenkielisten määrä hyvinvointialueella, jolla sijaitsee saamelaisten kotiseutualueen kunnat" dataDxfId="277" dataCellStyle="Normaali 2"/>
    <tableColumn id="6" name="Vieraskielisten määrä" dataDxfId="276" dataCellStyle="Normaali 2"/>
    <tableColumn id="7" name="Maapinta-ala, km2" dataDxfId="275" dataCellStyle="Normaali 2"/>
    <tableColumn id="8" name="Asukastiheys" dataDxfId="274" dataCellStyle="Normaali 5">
      <calculatedColumnFormula>C5/G5</calculatedColumnFormula>
    </tableColumn>
    <tableColumn id="9" name="Asukastiheys-kerroin" dataDxfId="273" dataCellStyle="Normaali 2">
      <calculatedColumnFormula>H$27/H5</calculatedColumnFormula>
    </tableColumn>
    <tableColumn id="10" name="Saaristokuntien saaristossa asuvien määrä" dataDxfId="272" dataCellStyle="Normaali 2"/>
    <tableColumn id="11" name="Yo-sairaala-alueiden asukasluku 2021" dataDxfId="271" dataCellStyle="Normaali 2">
      <calculatedColumnFormula>Taulukko5[[#This Row],[Asukasluku 2021]]</calculatedColumnFormula>
    </tableColumn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3" name="Taulukko13" displayName="Taulukko13" ref="A30:M53" totalsRowShown="0" headerRowDxfId="270" dataDxfId="268" headerRowBorderDxfId="269" headerRowCellStyle="Normaali 2" dataCellStyle="Normaali 2">
  <tableColumns count="13">
    <tableColumn id="1" name="Hyvinvointialuekoodi" dataDxfId="267" dataCellStyle="Normaali 2"/>
    <tableColumn id="2" name="Hyvinvointialue" dataDxfId="266" dataCellStyle="Normaali 2"/>
    <tableColumn id="3" name="Asukasluku" dataDxfId="265" dataCellStyle="Normaali 2"/>
    <tableColumn id="4" name="Kokonaispinta-ala" dataDxfId="264" dataCellStyle="Normaali 2"/>
    <tableColumn id="5" name="Asukastiheys" dataDxfId="263" dataCellStyle="Normaali 2">
      <calculatedColumnFormula>C31/D31</calculatedColumnFormula>
    </tableColumn>
    <tableColumn id="6" name="Asukastiheyskerroin" dataDxfId="262" dataCellStyle="Normaali 2">
      <calculatedColumnFormula>$E$53/E31</calculatedColumnFormula>
    </tableColumn>
    <tableColumn id="7" name="RL I" dataDxfId="261" dataCellStyle="Normaali 2"/>
    <tableColumn id="8" name="RL II" dataDxfId="260" dataCellStyle="Normaali 2"/>
    <tableColumn id="12" name="RL III" dataDxfId="259" dataCellStyle="Normaali 2"/>
    <tableColumn id="13" name="RLIV" dataDxfId="258" dataCellStyle="Normaali 2"/>
    <tableColumn id="9" name="Yhteensä RL I-IV " dataDxfId="257" dataCellStyle="Normaali 2"/>
    <tableColumn id="10" name="Painotettu summa" dataDxfId="256" dataCellStyle="Normaali 2">
      <calculatedColumnFormula>K31/C31</calculatedColumnFormula>
    </tableColumn>
    <tableColumn id="11" name="Riskikerroin" dataDxfId="255" dataCellStyle="Normaali 2">
      <calculatedColumnFormula>L31/$L$53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46" name="Taulukko46" displayName="Taulukko46" ref="A3:D297" totalsRowShown="0" headerRowDxfId="254" dataDxfId="253" headerRowCellStyle="Normaali 2">
  <autoFilter ref="A3:D297">
    <filterColumn colId="0" hiddenButton="1"/>
    <filterColumn colId="1" hiddenButton="1"/>
    <filterColumn colId="2" hiddenButton="1"/>
    <filterColumn colId="3" hiddenButton="1"/>
  </autoFilter>
  <tableColumns count="4">
    <tableColumn id="1" name="Kuntakoodi" dataDxfId="252"/>
    <tableColumn id="2" name="Kunta" dataDxfId="251"/>
    <tableColumn id="3" name="Hyvinvointialuekoodi" dataDxfId="250"/>
    <tableColumn id="10" name="Kokonaispinta-ala, km2" dataDxfId="249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47" name="Taulukko47" displayName="Taulukko47" ref="F3:H26" totalsRowShown="0" headerRowDxfId="248" dataDxfId="247" headerRowCellStyle="Normaali 2">
  <autoFilter ref="F3:H26">
    <filterColumn colId="0" hiddenButton="1"/>
    <filterColumn colId="1" hiddenButton="1"/>
    <filterColumn colId="2" hiddenButton="1"/>
  </autoFilter>
  <tableColumns count="3">
    <tableColumn id="1" name="Hyvinvointialuekoodi" dataDxfId="246" dataCellStyle="Normaali 2"/>
    <tableColumn id="2" name="Hyvinvointialue" dataDxfId="245" dataCellStyle="Normaali 2"/>
    <tableColumn id="10" name="Kokonais pinta-ala" dataDxfId="244">
      <calculatedColumnFormula>SUMIF($C$5:$C$298,$F4,D$5:D$298)</calculatedColumnFormula>
    </tableColumn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48" name="Taulukko48" displayName="Taulukko48" ref="J5:R13" totalsRowShown="0" headerRowDxfId="243" dataDxfId="242">
  <autoFilter ref="J5:R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Kuntakoodi" dataDxfId="241"/>
    <tableColumn id="2" name="Kunta" dataDxfId="240"/>
    <tableColumn id="3" name="Kunnan väestö" dataDxfId="239"/>
    <tableColumn id="4" name="Saaristoväestö" dataDxfId="238"/>
    <tableColumn id="5" name="Hv-aluekoodi" dataDxfId="237"/>
    <tableColumn id="6" name="Hv-alue" dataDxfId="236"/>
    <tableColumn id="7" name="Hv-aluekoodi " dataDxfId="235"/>
    <tableColumn id="8" name="Hv-alue " dataDxfId="234"/>
    <tableColumn id="9" name="Saaristoväestö " dataDxfId="233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" name="Taulukko1" displayName="Taulukko1" ref="A8:B22" totalsRowShown="0" dataDxfId="232">
  <tableColumns count="2">
    <tableColumn id="1" name="Rahoituserä" dataDxfId="231"/>
    <tableColumn id="2" name="euroa" dataDxfId="23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9" name="Taulukko39" displayName="Taulukko39" ref="A36:P60" totalsRowShown="0" headerRowDxfId="423" headerRowBorderDxfId="422" headerRowCellStyle="Normaali 2">
  <tableColumns count="16">
    <tableColumn id="1" name="Hyvinvointialuekoodi" dataDxfId="421" dataCellStyle="Normaali 2"/>
    <tableColumn id="2" name="Hyvinvointialue" dataDxfId="420" dataCellStyle="Normaali 2"/>
    <tableColumn id="3" name="Asukasperusteisuus" dataDxfId="419" dataCellStyle="Normaali 2"/>
    <tableColumn id="4" name="Terveydenhuollon palvelutarve" dataDxfId="418" dataCellStyle="Normaali 2"/>
    <tableColumn id="5" name="Vanhustenhuollon palvelutarve" dataDxfId="417" dataCellStyle="Normaali 2"/>
    <tableColumn id="6" name="Sosiaalihuollon palvelutarve" dataDxfId="416" dataCellStyle="Normaali 2"/>
    <tableColumn id="7" name="Vieraskielisyys" dataDxfId="415" dataCellStyle="Normaali 2"/>
    <tableColumn id="8" name="Kaksikielisyys" dataDxfId="414" dataCellStyle="Normaali 2"/>
    <tableColumn id="9" name="Asukastiheys" dataDxfId="413" dataCellStyle="Normaali 2"/>
    <tableColumn id="10" name="Saaristoisuus" dataDxfId="412" dataCellStyle="Normaali 2"/>
    <tableColumn id="11" name="Hyte-kriteeri" dataDxfId="411" dataCellStyle="Normaali 2"/>
    <tableColumn id="12" name="Saamenkielisyys" dataDxfId="410" dataCellStyle="Normaali 2"/>
    <tableColumn id="13" name="Pelastustoimen riskitekijät" dataDxfId="409" dataCellStyle="Normaali 2"/>
    <tableColumn id="16" name="Yliopistosairaalalisä" dataDxfId="408" dataCellStyle="Normaali 2">
      <calculatedColumnFormula>'SOTE laskennallinen rahoitus'!M49</calculatedColumnFormula>
    </tableColumn>
    <tableColumn id="14" name="Laskennallinen rahoitus, yhteensä €" dataDxfId="407" dataCellStyle="Normaali 2"/>
    <tableColumn id="15" name="Laskennallinen rahoitus, yhteensä €/as." dataDxfId="406" dataCellStyle="Normaali 2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16" name="Taulukko16" displayName="Taulukko16" ref="A4:G28" totalsRowShown="0" headerRowDxfId="229" dataDxfId="227" headerRowBorderDxfId="228" headerRowCellStyle="Normaali 2" dataCellStyle="Normaali 2">
  <tableColumns count="7">
    <tableColumn id="1" name="Hyvinvointialuekoodi" dataDxfId="226" dataCellStyle="Normaali 13"/>
    <tableColumn id="2" name="Hyvinvointialue" dataDxfId="225" dataCellStyle="Normaali 2"/>
    <tableColumn id="3" name="Asukasluku 2021" dataDxfId="224" dataCellStyle="Normaali 2"/>
    <tableColumn id="4" name="Prosessi-indikaattorit" dataDxfId="223" dataCellStyle="Normaali 2"/>
    <tableColumn id="5" name="Tulos-indikaattorit" dataDxfId="222" dataCellStyle="Normaali 2"/>
    <tableColumn id="6" name="Keski-arvo" dataDxfId="221" dataCellStyle="Normaali 2"/>
    <tableColumn id="7" name="Painotettu hyte-kerroin rahoituslaskelmaan" dataDxfId="220" dataCellStyle="Normaali 2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17" name="Taulukko17" displayName="Taulukko17" ref="A30:O52" totalsRowShown="0" headerRowDxfId="219" dataDxfId="217" headerRowBorderDxfId="218" headerRowCellStyle="Normaali 13" dataCellStyle="Normaali 13">
  <tableColumns count="15">
    <tableColumn id="1" name="Hyvinvointialuekoodi" dataDxfId="216" dataCellStyle="Normaali 13"/>
    <tableColumn id="2" name="Hyvinvointialue" dataDxfId="215" dataCellStyle="Normaali 13"/>
    <tableColumn id="3" name="Miniinterventio" dataDxfId="214" dataCellStyle="Normaali 13"/>
    <tableColumn id="4" name="Rokotuskattavuus" dataDxfId="213" dataCellStyle="Normaali 13"/>
    <tableColumn id="5" name="Työttömientarkastukset" dataDxfId="212" dataCellStyle="Normaali 13"/>
    <tableColumn id="6" name="Koulupsykologi" dataDxfId="211" dataCellStyle="Normaali 13"/>
    <tableColumn id="7" name="Koulukuraattori" dataDxfId="210" dataCellStyle="Normaali 13"/>
    <tableColumn id="8" name="Vammatjamyrkytykset" dataDxfId="209" dataCellStyle="Normaali 13"/>
    <tableColumn id="9" name="Lonkkamurtumat" dataDxfId="208" dataCellStyle="Normaali 13"/>
    <tableColumn id="10" name="NEET" dataDxfId="207" dataCellStyle="Normaali 13"/>
    <tableColumn id="11" name="Toimeentulotuki" dataDxfId="206" dataCellStyle="Normaali 13"/>
    <tableColumn id="12" name="Työkyvyttömyys" dataDxfId="205" dataCellStyle="Normaali 13"/>
    <tableColumn id="13" name="PROSESSI.mean" dataDxfId="204" dataCellStyle="Normaali 13"/>
    <tableColumn id="14" name="TULOS.mean" dataDxfId="203" dataCellStyle="Normaali 13"/>
    <tableColumn id="15" name="SOTE.keskiarvo" dataDxfId="202" dataCellStyle="Normaali 13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18" name="Taulukko18" displayName="Taulukko18" ref="A3:R26" totalsRowShown="0" headerRowDxfId="201" dataDxfId="199" headerRowBorderDxfId="200" dataCellStyle="Normaali 11">
  <tableColumns count="18">
    <tableColumn id="1" name="Hyvinvointialuekoodi" dataDxfId="198" dataCellStyle="Normaali 2"/>
    <tableColumn id="2" name="Hyvinvointialue" dataDxfId="197" dataCellStyle="Normaali 2"/>
    <tableColumn id="3" name="Asukasluku" dataDxfId="196" dataCellStyle="Normaali 2"/>
    <tableColumn id="4" name="TH:n sektoripaino" dataDxfId="195"/>
    <tableColumn id="5" name="VH:n sektoripaino" dataDxfId="194"/>
    <tableColumn id="6" name="SH:n sektoripaino" dataDxfId="193"/>
    <tableColumn id="7" name="TH:n tarvekerroin 2020" dataDxfId="192"/>
    <tableColumn id="8" name="VH:n tarvekerroin 2020" dataDxfId="191"/>
    <tableColumn id="9" name="SH:n tarvekerroin 2020" dataDxfId="190"/>
    <tableColumn id="10" name="Yhteensä" dataDxfId="189" dataCellStyle="Normaali 11"/>
    <tableColumn id="11" name="TH:n tarvekerroin painotettu 2020 asukasluvulla" dataDxfId="188" dataCellStyle="Normaali 11"/>
    <tableColumn id="12" name="VH:n tarvekerroin painotettu 2020 asukasluvulla" dataDxfId="187" dataCellStyle="Normaali 11"/>
    <tableColumn id="13" name="SH:n tarvekerroin painotettu 2020 asukasluvulla" dataDxfId="186" dataCellStyle="Normaali 11"/>
    <tableColumn id="14" name="Yhteensä2" dataDxfId="185" dataCellStyle="Normaali 11"/>
    <tableColumn id="15" name="Laskennassa käytettävä TH:n palvelutarvekerroin" dataDxfId="184" dataCellStyle="Normaali 11"/>
    <tableColumn id="16" name="Laskennassa käytettävä VH:n palvelutarvekerroin" dataDxfId="183" dataCellStyle="Normaali 11"/>
    <tableColumn id="17" name="Laskennassa käytettävä SH:n palvelutarvekerroin" dataDxfId="182" dataCellStyle="Normaali 11"/>
    <tableColumn id="18" name="Sote-palvelutarvekerroin yhteensä" dataDxfId="181" dataCellStyle="Normaali 11">
      <calculatedColumnFormula>J4/$N$26</calculatedColumnFormula>
    </tableColumn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50" name="Taulukko2851" displayName="Taulukko2851" ref="A4:BC48" totalsRowShown="0" headerRowDxfId="180" dataDxfId="179" headerRowCellStyle="Normaali 2" dataCellStyle="Normaali 2">
  <tableColumns count="55">
    <tableColumn id="1" name="Manner-Suomi kuntatalous yhteensä" dataDxfId="178" dataCellStyle="Normaali 2 2 2"/>
    <tableColumn id="2" name="Sosiaali- ja terveystoiminta yhteensä" dataDxfId="177" dataCellStyle="Normaali 2"/>
    <tableColumn id="3" name="Yleishallinto" dataDxfId="176" dataCellStyle="Normaali 2"/>
    <tableColumn id="4" name="Lastensuojelun laitos- ja perhehoito" dataDxfId="175" dataCellStyle="Normaali 2"/>
    <tableColumn id="5" name="Lastensuojelun avohuoltopalvelut" dataDxfId="174" dataCellStyle="Normaali 2"/>
    <tableColumn id="6" name="Muut lasten ja perheiden avopalvelut" dataDxfId="173" dataCellStyle="Normaali 2"/>
    <tableColumn id="7" name="Ikääntyneiden laitoshoito" dataDxfId="172" dataCellStyle="Normaali 2"/>
    <tableColumn id="8" name="Ikääntyneiden ympärivuorokautisen hoivan asumispalvelut" dataDxfId="171" dataCellStyle="Normaali 2"/>
    <tableColumn id="9" name="Muut ikääntyneiden palvelut" dataDxfId="170" dataCellStyle="Normaali 2"/>
    <tableColumn id="10" name="Vammaisten laitoshoito" dataDxfId="169" dataCellStyle="Normaali 2"/>
    <tableColumn id="11" name="Vammaisten ympärivuorokautisen hoivan asumispalvelut" dataDxfId="168" dataCellStyle="Normaali 2"/>
    <tableColumn id="12" name="Muut vammaisten palvelut" dataDxfId="167" dataCellStyle="Normaali 2"/>
    <tableColumn id="13" name="Kotihoito" dataDxfId="166" dataCellStyle="Normaali 2"/>
    <tableColumn id="14" name="Työllistymistä tukevat palvelut" dataDxfId="165" dataCellStyle="Normaali 2"/>
    <tableColumn id="15" name="Päihdehuollon erityispalvelut" dataDxfId="164" dataCellStyle="Normaali 2"/>
    <tableColumn id="16" name="Perusterveydenhuollon avohoito" dataDxfId="163" dataCellStyle="Normaali 2"/>
    <tableColumn id="17" name="Suun terveydenhuolto" dataDxfId="162" dataCellStyle="Normaali 2"/>
    <tableColumn id="18" name="Perusterveydenhuollon vuodeosastohoito" dataDxfId="161" dataCellStyle="Normaali 2"/>
    <tableColumn id="19" name="Erikoissairaanhoito" dataDxfId="160" dataCellStyle="Normaali 2"/>
    <tableColumn id="20" name="Ympäristöterveydenhuolto" dataDxfId="159" dataCellStyle="Normaali 2"/>
    <tableColumn id="21" name="Muu sosiaali- ja terveystoiminta" dataDxfId="158" dataCellStyle="Normaali 2"/>
    <tableColumn id="22" name="Varhaiskasvatus" dataDxfId="157" dataCellStyle="Normaali 2"/>
    <tableColumn id="23" name="Esiopetus" dataDxfId="156" dataCellStyle="Normaali 2"/>
    <tableColumn id="24" name="Perusopetus" dataDxfId="155" dataCellStyle="Normaali 2"/>
    <tableColumn id="25" name="Lukiokoulutus" dataDxfId="154" dataCellStyle="Normaali 2"/>
    <tableColumn id="26" name="Ammatillinen koulutus" dataDxfId="153" dataCellStyle="Normaali 2"/>
    <tableColumn id="27" name="Kansalaisopistojen vapaa sivistystyö" dataDxfId="152" dataCellStyle="Normaali 2"/>
    <tableColumn id="28" name="Taiteen perusopetus" dataDxfId="151" dataCellStyle="Normaali 2"/>
    <tableColumn id="29" name="Muu opetustoiminta" dataDxfId="150" dataCellStyle="Normaali 2"/>
    <tableColumn id="30" name="Kirjastotoiminta" dataDxfId="149" dataCellStyle="Normaali 2"/>
    <tableColumn id="31" name="Liikunta ja ulkoilu" dataDxfId="148" dataCellStyle="Normaali 2"/>
    <tableColumn id="32" name="Nuorisotoiminta" dataDxfId="147" dataCellStyle="Normaali 2"/>
    <tableColumn id="33" name="Museo- ja näyttelytoiminta" dataDxfId="146" dataCellStyle="Normaali 2"/>
    <tableColumn id="34" name="Teatteri-, tanssi- ja sirkustoiminta" dataDxfId="145" dataCellStyle="Normaali 2"/>
    <tableColumn id="35" name="Musiikkitoiminta" dataDxfId="144" dataCellStyle="Normaali 2"/>
    <tableColumn id="36" name="Muu kulttuuritoiminta" dataDxfId="143" dataCellStyle="Normaali 2"/>
    <tableColumn id="37" name="Opetus- ja kulttuuritoiminta yhteensä" dataDxfId="142" dataCellStyle="Normaali 2"/>
    <tableColumn id="38" name="Yhdyskuntasuunnittelu" dataDxfId="141" dataCellStyle="Normaali 2"/>
    <tableColumn id="39" name="Rakennusvalvonta" dataDxfId="140" dataCellStyle="Normaali 2"/>
    <tableColumn id="40" name="Ympäristön huolto" dataDxfId="139" dataCellStyle="Normaali 2"/>
    <tableColumn id="41" name="Liikenneväylät" dataDxfId="138" dataCellStyle="Normaali 2"/>
    <tableColumn id="42" name="Puistot ja yleiset alueet" dataDxfId="137" dataCellStyle="Normaali 2"/>
    <tableColumn id="43" name="Palo- ja pelastustoiminta" dataDxfId="136" dataCellStyle="Normaali 2"/>
    <tableColumn id="44" name="Lomituspalvelut" dataDxfId="135" dataCellStyle="Normaali 2"/>
    <tableColumn id="45" name="Tila- ja vuokrauspalvelut" dataDxfId="134" dataCellStyle="Normaali 2"/>
    <tableColumn id="46" name="Tukipalvelut" dataDxfId="133" dataCellStyle="Normaali 2"/>
    <tableColumn id="47" name="Elinkeinoelämän edistäminen" dataDxfId="132" dataCellStyle="Normaali 2"/>
    <tableColumn id="48" name="Vesihuolto" dataDxfId="131" dataCellStyle="Normaali 2"/>
    <tableColumn id="49" name="Energiahuolto" dataDxfId="130" dataCellStyle="Normaali 2"/>
    <tableColumn id="50" name="Jätehuolto" dataDxfId="129" dataCellStyle="Normaali 2"/>
    <tableColumn id="51" name="Joukkoliikenne" dataDxfId="128" dataCellStyle="Normaali 2"/>
    <tableColumn id="52" name="Satamatoiminta" dataDxfId="127" dataCellStyle="Normaali 2"/>
    <tableColumn id="53" name="Maa- ja metsätilat" dataDxfId="126" dataCellStyle="Normaali 2"/>
    <tableColumn id="54" name="Muu toiminta" dataDxfId="125" dataCellStyle="Normaali 2"/>
    <tableColumn id="55" name="Käyttötalous yhteensä" dataDxfId="124" dataCellStyle="Normaali 2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51" name="Taulukko3952" displayName="Taulukko3952" ref="BE4:DG48" totalsRowShown="0" headerRowDxfId="123" dataDxfId="122" headerRowCellStyle="Normaali 2" dataCellStyle="Normaali 2">
  <autoFilter ref="BE4:DG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nat yhteensä" dataDxfId="121" dataCellStyle="Normaali 2 2 2"/>
    <tableColumn id="2" name="Sosiaali- ja terveystoiminta yhteensä" dataDxfId="120" dataCellStyle="Normaali 2"/>
    <tableColumn id="3" name="Yleishallinto" dataDxfId="119" dataCellStyle="Normaali 2"/>
    <tableColumn id="4" name="Lastensuojelun laitos- ja perhehoito" dataDxfId="118" dataCellStyle="Normaali 2"/>
    <tableColumn id="5" name="Lastensuojelun avohuoltopalvelut" dataDxfId="117" dataCellStyle="Normaali 2"/>
    <tableColumn id="6" name="Muut lasten ja perheiden avopalvelut" dataDxfId="116" dataCellStyle="Normaali 2"/>
    <tableColumn id="7" name="Ikääntyneiden laitoshoito" dataDxfId="115" dataCellStyle="Normaali 2"/>
    <tableColumn id="8" name="Ikääntyneiden ympärivuorokautisen hoivan asumispalvelut" dataDxfId="114" dataCellStyle="Normaali 2"/>
    <tableColumn id="9" name="Muut ikääntyneiden palvelut" dataDxfId="113" dataCellStyle="Normaali 2"/>
    <tableColumn id="10" name="Vammaisten laitoshoito" dataDxfId="112" dataCellStyle="Normaali 2"/>
    <tableColumn id="11" name="Vammaisten ympärivuorokautisen hoivan asumispalvelut" dataDxfId="111" dataCellStyle="Normaali 2"/>
    <tableColumn id="12" name="Muut vammaisten palvelut" dataDxfId="110" dataCellStyle="Normaali 2"/>
    <tableColumn id="13" name="Kotihoito" dataDxfId="109" dataCellStyle="Normaali 2"/>
    <tableColumn id="14" name="Työllistymistä tukevat palvelut" dataDxfId="108" dataCellStyle="Normaali 2"/>
    <tableColumn id="15" name="Päihdehuollon erityispalvelut" dataDxfId="107" dataCellStyle="Normaali 2"/>
    <tableColumn id="16" name="Perusterveydenhuollon avohoito" dataDxfId="106" dataCellStyle="Normaali 2"/>
    <tableColumn id="17" name="Suun terveydenhuolto" dataDxfId="105" dataCellStyle="Normaali 2"/>
    <tableColumn id="18" name="Perusterveydenhuollon vuodeosastohoito" dataDxfId="104" dataCellStyle="Normaali 2"/>
    <tableColumn id="19" name="Erikoissairaanhoito" dataDxfId="103" dataCellStyle="Normaali 2"/>
    <tableColumn id="20" name="Ympäristöterveydenhuolto" dataDxfId="102" dataCellStyle="Normaali 2"/>
    <tableColumn id="21" name="Muu sosiaali- ja terveystoiminta" dataDxfId="101" dataCellStyle="Normaali 2"/>
    <tableColumn id="22" name="Varhaiskasvatus" dataDxfId="100" dataCellStyle="Normaali 2"/>
    <tableColumn id="23" name="Esiopetus" dataDxfId="99" dataCellStyle="Normaali 2"/>
    <tableColumn id="24" name="Perusopetus" dataDxfId="98" dataCellStyle="Normaali 2"/>
    <tableColumn id="25" name="Lukiokoulutus" dataDxfId="97" dataCellStyle="Normaali 2"/>
    <tableColumn id="26" name="Ammatillinen koulutus" dataDxfId="96" dataCellStyle="Normaali 2"/>
    <tableColumn id="27" name="Kansalaisopistojen vapaa sivistystyö" dataDxfId="95" dataCellStyle="Normaali 2"/>
    <tableColumn id="28" name="Taiteen perusopetus" dataDxfId="94" dataCellStyle="Normaali 2"/>
    <tableColumn id="29" name="Muu opetustoiminta" dataDxfId="93" dataCellStyle="Normaali 2"/>
    <tableColumn id="30" name="Kirjastotoiminta" dataDxfId="92" dataCellStyle="Normaali 2"/>
    <tableColumn id="31" name="Liikunta ja ulkoilu" dataDxfId="91" dataCellStyle="Normaali 2"/>
    <tableColumn id="32" name="Nuorisotoiminta" dataDxfId="90" dataCellStyle="Normaali 2"/>
    <tableColumn id="33" name="Museo- ja näyttelytoiminta" dataDxfId="89" dataCellStyle="Normaali 2"/>
    <tableColumn id="34" name="Teatteri-, tanssi- ja sirkustoiminta" dataDxfId="88" dataCellStyle="Normaali 2"/>
    <tableColumn id="35" name="Musiikkitoiminta" dataDxfId="87" dataCellStyle="Normaali 2"/>
    <tableColumn id="36" name="Muu kulttuuritoiminta" dataDxfId="86" dataCellStyle="Normaali 2"/>
    <tableColumn id="37" name="Opetus- ja kulttuuritoiminta yhteensä" dataDxfId="85" dataCellStyle="Normaali 2"/>
    <tableColumn id="38" name="Yhdyskuntasuunnittelu" dataDxfId="84" dataCellStyle="Normaali 2"/>
    <tableColumn id="39" name="Rakennusvalvonta" dataDxfId="83" dataCellStyle="Normaali 2"/>
    <tableColumn id="40" name="Ympäristön huolto" dataDxfId="82" dataCellStyle="Normaali 2"/>
    <tableColumn id="41" name="Liikenneväylät" dataDxfId="81" dataCellStyle="Normaali 2"/>
    <tableColumn id="42" name="Puistot ja yleiset alueet" dataDxfId="80" dataCellStyle="Normaali 2"/>
    <tableColumn id="43" name="Palo- ja pelastustoiminta" dataDxfId="79" dataCellStyle="Normaali 2"/>
    <tableColumn id="44" name="Lomituspalvelut" dataDxfId="78" dataCellStyle="Normaali 2"/>
    <tableColumn id="45" name="Tila- ja vuokrauspalvelut" dataDxfId="77" dataCellStyle="Normaali 2"/>
    <tableColumn id="46" name="Tukipalvelut" dataDxfId="76" dataCellStyle="Normaali 2"/>
    <tableColumn id="47" name="Elinkeinoelämän edistäminen" dataDxfId="75" dataCellStyle="Normaali 2"/>
    <tableColumn id="48" name="Vesihuolto" dataDxfId="74" dataCellStyle="Normaali 2"/>
    <tableColumn id="49" name="Energiahuolto" dataDxfId="73" dataCellStyle="Normaali 2"/>
    <tableColumn id="50" name="Jätehuolto" dataDxfId="72" dataCellStyle="Normaali 2"/>
    <tableColumn id="51" name="Joukkoliikenne" dataDxfId="71" dataCellStyle="Normaali 2"/>
    <tableColumn id="52" name="Satamatoiminta" dataDxfId="70" dataCellStyle="Normaali 2"/>
    <tableColumn id="53" name="Maa- ja metsätilat" dataDxfId="69" dataCellStyle="Normaali 2"/>
    <tableColumn id="54" name="Muu toiminta" dataDxfId="68" dataCellStyle="Normaali 2"/>
    <tableColumn id="55" name="Käyttötalous yhteensä" dataDxfId="67" dataCellStyle="Normaali 2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52" name="Taulukko610" displayName="Taulukko610" ref="DI4:FK48" totalsRowShown="0" headerRowDxfId="66" dataDxfId="65" tableBorderDxfId="64" headerRowCellStyle="Normaali 2 2 2" dataCellStyle="Normaali 2">
  <autoFilter ref="DI4:FK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tayhtymät yhteensä" dataDxfId="63" dataCellStyle="Normaali 2"/>
    <tableColumn id="2" name="Sosiaali- ja terveystoiminta yhteensä" dataDxfId="62" dataCellStyle="Normaali 2"/>
    <tableColumn id="3" name="Yleishallinto" dataDxfId="61" dataCellStyle="Normaali 2"/>
    <tableColumn id="4" name="Lastensuojelun laitos- ja perhehoito" dataDxfId="60" dataCellStyle="Normaali 2"/>
    <tableColumn id="5" name="Lastensuojelun avohuoltopalvelut" dataDxfId="59" dataCellStyle="Normaali 2"/>
    <tableColumn id="6" name="Muut lasten ja perheiden avopalvelut" dataDxfId="58" dataCellStyle="Normaali 2"/>
    <tableColumn id="7" name="Ikääntyneiden laitoshoito" dataDxfId="57" dataCellStyle="Normaali 2"/>
    <tableColumn id="8" name="Ikääntyneiden ympärivuorokautisen hoivan asumispalvelut" dataDxfId="56" dataCellStyle="Normaali 2"/>
    <tableColumn id="9" name="Muut ikääntyneiden palvelut" dataDxfId="55" dataCellStyle="Normaali 2"/>
    <tableColumn id="10" name="Vammaisten laitoshoito" dataDxfId="54" dataCellStyle="Normaali 2"/>
    <tableColumn id="11" name="Vammaisten ympärivuorokautisen hoivan asumispalvelut" dataDxfId="53" dataCellStyle="Normaali 2"/>
    <tableColumn id="12" name="Muut vammaisten palvelut" dataDxfId="52" dataCellStyle="Normaali 2"/>
    <tableColumn id="13" name="Kotihoito" dataDxfId="51" dataCellStyle="Normaali 2"/>
    <tableColumn id="14" name="Työllistymistä tukevat palvelut" dataDxfId="50" dataCellStyle="Normaali 2"/>
    <tableColumn id="15" name="Päihdehuollon erityispalvelut" dataDxfId="49" dataCellStyle="Normaali 2"/>
    <tableColumn id="16" name="Perusterveydenhuollon avohoito" dataDxfId="48" dataCellStyle="Normaali 2"/>
    <tableColumn id="17" name="Suun terveydenhuolto" dataDxfId="47" dataCellStyle="Normaali 2"/>
    <tableColumn id="18" name="Perusterveydenhuollon vuodeosastohoito" dataDxfId="46" dataCellStyle="Normaali 2"/>
    <tableColumn id="19" name="Erikoissairaanhoito" dataDxfId="45" dataCellStyle="Normaali 2"/>
    <tableColumn id="20" name="Ympäristöterveydenhuolto" dataDxfId="44" dataCellStyle="Normaali 2"/>
    <tableColumn id="21" name="Muu sosiaali- ja terveystoiminta" dataDxfId="43" dataCellStyle="Normaali 2"/>
    <tableColumn id="22" name="Varhaiskasvatus" dataDxfId="42" dataCellStyle="Normaali 2"/>
    <tableColumn id="23" name="Esiopetus" dataDxfId="41" dataCellStyle="Normaali 2"/>
    <tableColumn id="24" name="Perusopetus" dataDxfId="40" dataCellStyle="Normaali 2"/>
    <tableColumn id="25" name="Lukiokoulutus" dataDxfId="39" dataCellStyle="Normaali 2"/>
    <tableColumn id="26" name="Ammatillinen koulutus" dataDxfId="38" dataCellStyle="Normaali 2"/>
    <tableColumn id="27" name="Kansalaisopistojen vapaa sivistystyö" dataDxfId="37" dataCellStyle="Normaali 2"/>
    <tableColumn id="28" name="Taiteen perusopetus" dataDxfId="36" dataCellStyle="Normaali 2"/>
    <tableColumn id="29" name="Muu opetustoiminta" dataDxfId="35" dataCellStyle="Normaali 2"/>
    <tableColumn id="30" name="Kirjastotoiminta" dataDxfId="34" dataCellStyle="Normaali 2"/>
    <tableColumn id="31" name="Liikunta ja ulkoilu" dataDxfId="33" dataCellStyle="Normaali 2"/>
    <tableColumn id="32" name="Nuorisotoiminta" dataDxfId="32" dataCellStyle="Normaali 2"/>
    <tableColumn id="33" name="Museo- ja näyttelytoiminta" dataDxfId="31" dataCellStyle="Normaali 2"/>
    <tableColumn id="34" name="Teatteri-, tanssi- ja sirkustoiminta" dataDxfId="30" dataCellStyle="Normaali 2"/>
    <tableColumn id="35" name="Musiikkitoiminta" dataDxfId="29" dataCellStyle="Normaali 2"/>
    <tableColumn id="36" name="Muu kulttuuritoiminta" dataDxfId="28" dataCellStyle="Normaali 2"/>
    <tableColumn id="37" name="Opetus- ja kulttuuritoiminta yhteensä" dataDxfId="27" dataCellStyle="Normaali 2"/>
    <tableColumn id="38" name="Yhdyskuntasuunnittelu" dataDxfId="26" dataCellStyle="Normaali 2"/>
    <tableColumn id="39" name="Rakennusvalvonta" dataDxfId="25" dataCellStyle="Normaali 2"/>
    <tableColumn id="40" name="Ympäristön huolto" dataDxfId="24" dataCellStyle="Normaali 2"/>
    <tableColumn id="41" name="Liikenneväylät" dataDxfId="23" dataCellStyle="Normaali 2"/>
    <tableColumn id="42" name="Puistot ja yleiset alueet" dataDxfId="22" dataCellStyle="Normaali 2"/>
    <tableColumn id="43" name="Palo- ja pelastustoiminta" dataDxfId="21" dataCellStyle="Normaali 2"/>
    <tableColumn id="44" name="Lomituspalvelut" dataDxfId="20" dataCellStyle="Normaali 2"/>
    <tableColumn id="45" name="Tila- ja vuokrauspalvelut" dataDxfId="19" dataCellStyle="Normaali 2"/>
    <tableColumn id="46" name="Tukipalvelut" dataDxfId="18" dataCellStyle="Normaali 2"/>
    <tableColumn id="47" name="Elinkeinoelämän edistäminen" dataDxfId="17" dataCellStyle="Normaali 2"/>
    <tableColumn id="48" name="Vesihuolto" dataDxfId="16" dataCellStyle="Normaali 2"/>
    <tableColumn id="49" name="Energiahuolto" dataDxfId="15" dataCellStyle="Normaali 2"/>
    <tableColumn id="50" name="Jätehuolto" dataDxfId="14" dataCellStyle="Normaali 2"/>
    <tableColumn id="51" name="Joukkoliikenne" dataDxfId="13" dataCellStyle="Normaali 2"/>
    <tableColumn id="52" name="Satamatoiminta" dataDxfId="12" dataCellStyle="Normaali 2"/>
    <tableColumn id="53" name="Maa- ja metsätilat" dataDxfId="11" dataCellStyle="Normaali 2"/>
    <tableColumn id="54" name="Muu toiminta" dataDxfId="10" dataCellStyle="Normaali 2"/>
    <tableColumn id="55" name="Käyttötalous yhteensä" dataDxfId="9" dataCellStyle="Normaali 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53" name="Taulukko1011" displayName="Taulukko1011" ref="A56:C60" totalsRowShown="0" headerRowDxfId="8" dataDxfId="7">
  <tableColumns count="3">
    <tableColumn id="1" name="Sektorikohtaiset nettokustannukset" dataDxfId="6" dataCellStyle="Normaali 2"/>
    <tableColumn id="2" name="Euroa yhteensä" dataDxfId="5" dataCellStyle="Normaali 2"/>
    <tableColumn id="3" name="Suhteelliset osuudet" dataDxfId="4" dataCellStyle="Prosenttia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54" name="Taulukko1212" displayName="Taulukko1212" ref="A62:B65" totalsRowShown="0" headerRowDxfId="3" tableBorderDxfId="2">
  <tableColumns count="2">
    <tableColumn id="1" name="Kotihoito jaetaan"/>
    <tableColumn id="2" name="Euroa yhteensä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55" name="Taulukko1913" displayName="Taulukko1913" ref="A67:C72" totalsRowShown="0" headerRowDxfId="1" headerRowCellStyle="Normaali 2">
  <tableColumns count="3">
    <tableColumn id="1" name="Lisäksi huomioidaan"/>
    <tableColumn id="2" name="Euroa yhteensä"/>
    <tableColumn id="3" name="Lähde" dataDxfId="0" dataCellStyle="Normaali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0" name="Taulukko40" displayName="Taulukko40" ref="A64:O88" totalsRowShown="0" headerRowDxfId="405" dataDxfId="403" headerRowBorderDxfId="404" headerRowCellStyle="Normaali 2" dataCellStyle="Normaali 2">
  <tableColumns count="15">
    <tableColumn id="1" name="Hyvinvointialuekoodi" dataDxfId="402" dataCellStyle="Normaali 2"/>
    <tableColumn id="2" name="Hyvinvointialue" dataDxfId="401" dataCellStyle="Normaali 2"/>
    <tableColumn id="3" name="Asukasperusteisuus" dataDxfId="400" dataCellStyle="Normaali 2"/>
    <tableColumn id="4" name="Terveydenhuollon palvelutarve" dataDxfId="399" dataCellStyle="Normaali 2"/>
    <tableColumn id="5" name="Vanhustenhuollon palvelutarve" dataDxfId="398" dataCellStyle="Normaali 2"/>
    <tableColumn id="6" name="Sosiaalihuollon palvelutarve" dataDxfId="397" dataCellStyle="Normaali 2"/>
    <tableColumn id="7" name="Vieraskielisyys" dataDxfId="396" dataCellStyle="Normaali 2"/>
    <tableColumn id="8" name="Kaksikielisyys" dataDxfId="395" dataCellStyle="Normaali 2"/>
    <tableColumn id="9" name="Asukastiheys" dataDxfId="394" dataCellStyle="Normaali 2"/>
    <tableColumn id="10" name="Saaristoisuus" dataDxfId="393" dataCellStyle="Normaali 2"/>
    <tableColumn id="11" name="Hyte-kriteeri" dataDxfId="392" dataCellStyle="Normaali 2"/>
    <tableColumn id="12" name="Saamenkielisyys" dataDxfId="391" dataCellStyle="Normaali 2"/>
    <tableColumn id="13" name="Pelastustoimen riskitekijät" dataDxfId="390" dataCellStyle="Normaali 2"/>
    <tableColumn id="16" name="Yliopistosairaalalisä" dataDxfId="389" dataCellStyle="Normaali 2">
      <calculatedColumnFormula>N37/$C10</calculatedColumnFormula>
    </tableColumn>
    <tableColumn id="14" name="Laskennallinen rahoitus, yhteensä €/as." dataDxfId="388" dataCellStyle="Normaali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ulukko4" displayName="Taulukko4" ref="A14:N19" totalsRowShown="0" headerRowDxfId="387" dataDxfId="385" headerRowBorderDxfId="386" headerRowCellStyle="Normaali 2">
  <tableColumns count="14">
    <tableColumn id="1" name="Kriteeri:" dataDxfId="384"/>
    <tableColumn id="2" name="Asukasperusteisuus" dataDxfId="383"/>
    <tableColumn id="3" name="Sote-palvelutarve yhteensä" dataDxfId="382"/>
    <tableColumn id="4" name="Terveydenhuollon palvelutarve" dataDxfId="381"/>
    <tableColumn id="5" name="Vanhustenhuollon palvelutarve" dataDxfId="380"/>
    <tableColumn id="6" name="Sosiaalihuollon palvelutarve" dataDxfId="379"/>
    <tableColumn id="7" name="Vieraskielisyys" dataDxfId="378"/>
    <tableColumn id="8" name="Kaksikielisyys" dataDxfId="377"/>
    <tableColumn id="9" name="Asukastiheys" dataDxfId="376"/>
    <tableColumn id="10" name="Saaristoisuus" dataDxfId="375"/>
    <tableColumn id="11" name="Hyte-kriteeri" dataDxfId="374"/>
    <tableColumn id="12" name="Saamenkielisyys" dataDxfId="373"/>
    <tableColumn id="16" name="Yliopistosairaalalisä" dataDxfId="372">
      <calculatedColumnFormula>1.7%</calculatedColumnFormula>
    </tableColumn>
    <tableColumn id="13" name="Yhteensä" dataDxfId="371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20" name="Taulukko20" displayName="Taulukko20" ref="A10:C12" totalsRowShown="0" headerRowDxfId="370" dataDxfId="369" tableBorderDxfId="368" dataCellStyle="Normaali 2">
  <tableColumns count="3">
    <tableColumn id="1" name="Sote-rahoitus vuonna 2023" dataDxfId="367" dataCellStyle="Normaali 2">
      <calculatedColumnFormula>'Vuoden 2023 taso_koko maa'!B18</calculatedColumnFormula>
    </tableColumn>
    <tableColumn id="2" name="Väestö 2021" dataDxfId="366" dataCellStyle="Normaali 2">
      <calculatedColumnFormula>C45</calculatedColumnFormula>
    </tableColumn>
    <tableColumn id="3" name="Kustannukset per asukas" dataDxfId="365" dataCellStyle="Normaali 2">
      <calculatedColumnFormula>A11/B11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21" name="Taulukko21" displayName="Taulukko21" ref="A22:M45" totalsRowShown="0" headerRowDxfId="364" dataDxfId="363" tableBorderDxfId="362" headerRowCellStyle="Normaali 2" dataCellStyle="Normaali 2">
  <tableColumns count="13">
    <tableColumn id="1" name="Hyvinvointialuekoodi" dataDxfId="361" dataCellStyle="Normaali 2"/>
    <tableColumn id="2" name="Hyvinvointialue" dataDxfId="360" dataCellStyle="Normaali 2"/>
    <tableColumn id="3" name="Asukasluku 2021" dataDxfId="359" dataCellStyle="Normaali 2"/>
    <tableColumn id="4" name="Terveydenhuollon palvelutarvekerroin" dataDxfId="358" dataCellStyle="Normaali 2"/>
    <tableColumn id="5" name="Vanhustenhuollon palvelutarvekerroin" dataDxfId="357" dataCellStyle="Normaali 2"/>
    <tableColumn id="6" name="Sosiaalihuollon palvelutarvekerroin" dataDxfId="356" dataCellStyle="Normaali 2"/>
    <tableColumn id="7" name="Vieraskielisten määrä" dataDxfId="355" dataCellStyle="Normaali 2"/>
    <tableColumn id="8" name="Ruotsinkielisten määrä kaksikielisillä hyvinvointialueilla" dataDxfId="354" dataCellStyle="Normaali 2"/>
    <tableColumn id="9" name="Asukastiheyskerroin" dataDxfId="353" dataCellStyle="Normaali 2">
      <calculatedColumnFormula>Määräytymistekijät!I5</calculatedColumnFormula>
    </tableColumn>
    <tableColumn id="10" name="Saaristokuntien saaristossa asuvan väestön määrä" dataDxfId="352" dataCellStyle="Normaali 2"/>
    <tableColumn id="11" name="Hyte-kerroin" dataDxfId="351" dataCellStyle="Normaali 2">
      <calculatedColumnFormula>'Hyte-kerroin'!G5</calculatedColumnFormula>
    </tableColumn>
    <tableColumn id="12" name="Saamenkielisten määrä hyvinvointialueella, jolla sijaitsee saamelaisten kotiseutualueen kunnat " dataDxfId="350" dataCellStyle="Normaali 2"/>
    <tableColumn id="13" name="Asukasmäärä alueille joilla sijaitsee yliopistosairaala" dataDxfId="349" dataCellStyle="Normaali 2">
      <calculatedColumnFormula>Määräytymistekijät!K5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3" name="Taulukko23" displayName="Taulukko23" ref="A48:O72" totalsRowShown="0" dataDxfId="348" tableBorderDxfId="347" dataCellStyle="Normaali 2">
  <tableColumns count="15">
    <tableColumn id="1" name="Hyvinvointialuekoodi" dataDxfId="346" dataCellStyle="Normaali 2"/>
    <tableColumn id="2" name="Hyvinvointialue" dataDxfId="345" dataCellStyle="Normaali 2"/>
    <tableColumn id="3" name="Asukasperusteisuus" dataDxfId="344" dataCellStyle="Normaali 2"/>
    <tableColumn id="4" name="Terveydenhuollon palvelutarve" dataDxfId="343" dataCellStyle="Normaali 2"/>
    <tableColumn id="5" name="Vanhustenhuollon palvelutarve" dataDxfId="342" dataCellStyle="Normaali 2"/>
    <tableColumn id="6" name="Sosiaalihuollon palvelutarve" dataDxfId="341" dataCellStyle="Normaali 2"/>
    <tableColumn id="7" name="Vieraskielisyys" dataDxfId="340" dataCellStyle="Normaali 2"/>
    <tableColumn id="8" name="Kaksikielisyys" dataDxfId="339" dataCellStyle="Normaali 2"/>
    <tableColumn id="9" name="Asukastiheys" dataDxfId="338" dataCellStyle="Normaali 2"/>
    <tableColumn id="10" name="Saaristoisuus" dataDxfId="337" dataCellStyle="Normaali 2"/>
    <tableColumn id="11" name="Hyte-kriteeri" dataDxfId="336" dataCellStyle="Normaali 2"/>
    <tableColumn id="12" name="Saamenkielisyys" dataDxfId="335" dataCellStyle="Normaali 2"/>
    <tableColumn id="15" name="Yliopistosairaalalisä" dataDxfId="334" dataCellStyle="Normaali 2">
      <calculatedColumnFormula>$M$18*M23</calculatedColumnFormula>
    </tableColumn>
    <tableColumn id="13" name="Yhteensä, €" dataDxfId="333" dataCellStyle="Normaali 2"/>
    <tableColumn id="14" name="Yhteensä, €/as." dataDxfId="332" dataCellStyle="Normaali 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24" name="Taulukko24" displayName="Taulukko24" ref="A75:N99" totalsRowShown="0" dataDxfId="331" tableBorderDxfId="330" dataCellStyle="Normaali 2">
  <tableColumns count="14">
    <tableColumn id="1" name="Hyvinvointialuekoodi" dataDxfId="329" dataCellStyle="Normaali 2"/>
    <tableColumn id="2" name="Hyvinvointialue" dataDxfId="328" dataCellStyle="Normaali 2"/>
    <tableColumn id="3" name="Asukasperusteisuus" dataDxfId="327" dataCellStyle="Normaali 2"/>
    <tableColumn id="4" name="Terveydenhuollon palvelutarve" dataDxfId="326" dataCellStyle="Normaali 2"/>
    <tableColumn id="5" name="Vanhustenhuollon palvelutarve" dataDxfId="325" dataCellStyle="Normaali 2"/>
    <tableColumn id="6" name="Sosiaalihuollon palvelutarve" dataDxfId="324" dataCellStyle="Normaali 2"/>
    <tableColumn id="7" name="Vieraskielisyys" dataDxfId="323" dataCellStyle="Normaali 2"/>
    <tableColumn id="8" name="Kaksikielisyys" dataDxfId="322" dataCellStyle="Normaali 2"/>
    <tableColumn id="9" name="Asukastiheys" dataDxfId="321" dataCellStyle="Normaali 2"/>
    <tableColumn id="10" name="Saaristoisuus" dataDxfId="320" dataCellStyle="Normaali 2"/>
    <tableColumn id="11" name="Hyte-kriteeri" dataDxfId="319" dataCellStyle="Normaali 2"/>
    <tableColumn id="12" name="Saamenkielisyys" dataDxfId="318" dataCellStyle="Normaali 2"/>
    <tableColumn id="15" name="Yliopistosairaalalisä" dataDxfId="317" dataCellStyle="Normaali 2">
      <calculatedColumnFormula>M49/$C23</calculatedColumnFormula>
    </tableColumn>
    <tableColumn id="13" name="Yhteensä, €/as." dataDxfId="316" dataCellStyle="Normaali 2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25" name="Taulukko25" displayName="Taulukko25" ref="A7:C8" totalsRowShown="0" headerRowDxfId="315" dataDxfId="314" tableBorderDxfId="313" dataCellStyle="Normaali 2">
  <tableColumns count="3">
    <tableColumn id="1" name="Pela-rahoitus vuonna 2023" dataDxfId="312" dataCellStyle="Normaali 2">
      <calculatedColumnFormula>'Vuoden 2023 taso_koko maa'!B19</calculatedColumnFormula>
    </tableColumn>
    <tableColumn id="2" name="Väestö 2021" dataDxfId="311" dataCellStyle="Normaali 2">
      <calculatedColumnFormula>C40</calculatedColumnFormula>
    </tableColumn>
    <tableColumn id="3" name="Kustannukset per asukas" dataDxfId="310" dataCellStyle="Normaali 2">
      <calculatedColumnFormula>A8/B8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7" Type="http://schemas.openxmlformats.org/officeDocument/2006/relationships/table" Target="../tables/table28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90" zoomScaleNormal="90" workbookViewId="0"/>
  </sheetViews>
  <sheetFormatPr defaultColWidth="8.625" defaultRowHeight="15.75" x14ac:dyDescent="0.25"/>
  <cols>
    <col min="1" max="16384" width="8.625" style="7"/>
  </cols>
  <sheetData>
    <row r="1" spans="1:7" ht="23.25" x14ac:dyDescent="0.35">
      <c r="A1" s="333" t="s">
        <v>497</v>
      </c>
    </row>
    <row r="2" spans="1:7" x14ac:dyDescent="0.25">
      <c r="A2" s="7" t="s">
        <v>621</v>
      </c>
    </row>
    <row r="4" spans="1:7" ht="16.5" x14ac:dyDescent="0.3">
      <c r="A4" s="389" t="s">
        <v>587</v>
      </c>
    </row>
    <row r="5" spans="1:7" ht="16.5" x14ac:dyDescent="0.3">
      <c r="A5" s="389" t="s">
        <v>676</v>
      </c>
    </row>
    <row r="6" spans="1:7" ht="16.5" x14ac:dyDescent="0.3">
      <c r="A6" s="389" t="s">
        <v>675</v>
      </c>
    </row>
    <row r="7" spans="1:7" ht="16.5" x14ac:dyDescent="0.3">
      <c r="A7" s="389" t="s">
        <v>677</v>
      </c>
    </row>
    <row r="8" spans="1:7" ht="16.5" x14ac:dyDescent="0.3">
      <c r="A8" s="389" t="s">
        <v>623</v>
      </c>
    </row>
    <row r="9" spans="1:7" ht="16.5" x14ac:dyDescent="0.3">
      <c r="A9" s="389" t="s">
        <v>678</v>
      </c>
    </row>
    <row r="10" spans="1:7" ht="16.5" x14ac:dyDescent="0.3">
      <c r="A10" s="389" t="s">
        <v>498</v>
      </c>
    </row>
    <row r="11" spans="1:7" s="10" customFormat="1" ht="16.5" x14ac:dyDescent="0.3">
      <c r="A11" s="389" t="s">
        <v>680</v>
      </c>
      <c r="B11" s="116"/>
      <c r="C11" s="116"/>
      <c r="D11" s="116"/>
      <c r="E11" s="116"/>
      <c r="F11" s="116"/>
      <c r="G11" s="116"/>
    </row>
    <row r="12" spans="1:7" s="10" customFormat="1" ht="16.5" x14ac:dyDescent="0.3">
      <c r="A12" s="389" t="s">
        <v>681</v>
      </c>
      <c r="B12" s="116"/>
      <c r="C12" s="116"/>
      <c r="D12" s="116"/>
      <c r="E12" s="116"/>
      <c r="F12" s="116"/>
      <c r="G12" s="116"/>
    </row>
    <row r="13" spans="1:7" s="10" customFormat="1" ht="16.5" x14ac:dyDescent="0.3">
      <c r="A13" s="389" t="s">
        <v>682</v>
      </c>
      <c r="B13" s="116"/>
      <c r="C13" s="116"/>
      <c r="D13" s="116"/>
      <c r="E13" s="116"/>
      <c r="F13" s="116"/>
      <c r="G13" s="116"/>
    </row>
    <row r="14" spans="1:7" ht="16.5" x14ac:dyDescent="0.3">
      <c r="A14" s="389" t="s">
        <v>572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31"/>
  <sheetViews>
    <sheetView zoomScale="70" zoomScaleNormal="70" workbookViewId="0"/>
  </sheetViews>
  <sheetFormatPr defaultRowHeight="14.25" x14ac:dyDescent="0.2"/>
  <cols>
    <col min="1" max="1" width="19.375" customWidth="1"/>
    <col min="2" max="2" width="22" customWidth="1"/>
    <col min="3" max="3" width="16.125" customWidth="1"/>
    <col min="4" max="4" width="16.625" customWidth="1"/>
    <col min="5" max="6" width="16.875" customWidth="1"/>
    <col min="7" max="7" width="16.5" customWidth="1"/>
    <col min="8" max="9" width="16.625" customWidth="1"/>
    <col min="10" max="10" width="10" customWidth="1"/>
    <col min="11" max="11" width="21.625" customWidth="1"/>
    <col min="12" max="12" width="21.125" customWidth="1"/>
    <col min="13" max="13" width="22.125" customWidth="1"/>
    <col min="14" max="14" width="10.875" customWidth="1"/>
    <col min="15" max="15" width="26.5" customWidth="1"/>
    <col min="16" max="16" width="29.625" customWidth="1"/>
    <col min="17" max="17" width="24" customWidth="1"/>
    <col min="18" max="18" width="18.125" customWidth="1"/>
    <col min="25" max="25" width="8.625" bestFit="1" customWidth="1"/>
    <col min="26" max="27" width="9.125" bestFit="1" customWidth="1"/>
  </cols>
  <sheetData>
    <row r="1" spans="1:27" ht="23.25" x14ac:dyDescent="0.35">
      <c r="A1" s="377" t="s">
        <v>643</v>
      </c>
      <c r="B1" s="378"/>
      <c r="C1" s="378"/>
      <c r="D1" s="378"/>
      <c r="E1" s="378"/>
      <c r="F1" s="378"/>
      <c r="G1" s="379"/>
      <c r="H1" s="378"/>
    </row>
    <row r="2" spans="1:27" x14ac:dyDescent="0.2">
      <c r="A2" t="s">
        <v>644</v>
      </c>
      <c r="B2" s="378"/>
      <c r="C2" s="378"/>
      <c r="D2" s="378"/>
      <c r="E2" s="378"/>
      <c r="F2" s="378"/>
      <c r="G2" s="379"/>
      <c r="H2" s="378"/>
    </row>
    <row r="3" spans="1:27" ht="47.25" x14ac:dyDescent="0.25">
      <c r="A3" s="185" t="s">
        <v>462</v>
      </c>
      <c r="B3" s="185" t="s">
        <v>133</v>
      </c>
      <c r="C3" s="185" t="s">
        <v>440</v>
      </c>
      <c r="D3" s="223" t="s">
        <v>496</v>
      </c>
      <c r="E3" s="223" t="s">
        <v>491</v>
      </c>
      <c r="F3" s="223" t="s">
        <v>492</v>
      </c>
      <c r="G3" s="223" t="s">
        <v>639</v>
      </c>
      <c r="H3" s="223" t="s">
        <v>640</v>
      </c>
      <c r="I3" s="223" t="s">
        <v>641</v>
      </c>
      <c r="J3" s="223" t="s">
        <v>0</v>
      </c>
      <c r="K3" s="223" t="s">
        <v>563</v>
      </c>
      <c r="L3" s="223" t="s">
        <v>564</v>
      </c>
      <c r="M3" s="223" t="s">
        <v>565</v>
      </c>
      <c r="N3" s="223" t="s">
        <v>526</v>
      </c>
      <c r="O3" s="223" t="s">
        <v>493</v>
      </c>
      <c r="P3" s="223" t="s">
        <v>494</v>
      </c>
      <c r="Q3" s="223" t="s">
        <v>495</v>
      </c>
      <c r="R3" s="223" t="s">
        <v>527</v>
      </c>
      <c r="S3" s="5"/>
    </row>
    <row r="4" spans="1:27" ht="16.5" x14ac:dyDescent="0.3">
      <c r="A4" s="216">
        <v>31</v>
      </c>
      <c r="B4" s="157" t="s">
        <v>131</v>
      </c>
      <c r="C4" s="169">
        <f>Määräytymistekijät!C5</f>
        <v>658457</v>
      </c>
      <c r="D4" s="349">
        <v>0.58859411593104249</v>
      </c>
      <c r="E4" s="349">
        <v>0.19745668830747204</v>
      </c>
      <c r="F4" s="349">
        <v>0.21394919576148561</v>
      </c>
      <c r="G4" s="376">
        <v>0.88783997297286987</v>
      </c>
      <c r="H4" s="376">
        <v>0.73748373985290527</v>
      </c>
      <c r="I4" s="376">
        <v>0.81884938478469849</v>
      </c>
      <c r="J4" s="217">
        <v>0.82764309999999996</v>
      </c>
      <c r="K4" s="217">
        <f t="shared" ref="K4:K25" si="0">G4*($C4/$C$26)</f>
        <v>0.10594696586105122</v>
      </c>
      <c r="L4" s="217">
        <f t="shared" ref="L4:L25" si="1">H4*($C4/$C$26)</f>
        <v>8.8004783505803832E-2</v>
      </c>
      <c r="M4" s="217">
        <f t="shared" ref="M4:M25" si="2">I4*($C4/$C$26)</f>
        <v>9.7714239565758143E-2</v>
      </c>
      <c r="N4" s="217">
        <f t="shared" ref="N4:N25" si="3">C4/$C$26*J4</f>
        <v>9.8763603723791865E-2</v>
      </c>
      <c r="O4" s="380">
        <f>G4/$K$26</f>
        <v>0.88824154430769353</v>
      </c>
      <c r="P4" s="380">
        <f>H4/$L$26</f>
        <v>0.73829655512718095</v>
      </c>
      <c r="Q4" s="380">
        <f>I4/$M$26</f>
        <v>0.81942331689358816</v>
      </c>
      <c r="R4" s="217">
        <f t="shared" ref="R4:R26" si="4">J4/$N$26</f>
        <v>0.82900388340166298</v>
      </c>
      <c r="S4" s="5"/>
      <c r="Y4" s="6"/>
      <c r="Z4" s="6"/>
      <c r="AA4" s="6"/>
    </row>
    <row r="5" spans="1:27" ht="16.5" x14ac:dyDescent="0.3">
      <c r="A5" s="216">
        <v>32</v>
      </c>
      <c r="B5" s="157" t="s">
        <v>130</v>
      </c>
      <c r="C5" s="169">
        <f>Määräytymistekijät!C6</f>
        <v>276438</v>
      </c>
      <c r="D5" s="349">
        <v>0.58859411593104249</v>
      </c>
      <c r="E5" s="349">
        <v>0.19745668830747204</v>
      </c>
      <c r="F5" s="349">
        <v>0.21394919576148561</v>
      </c>
      <c r="G5" s="376">
        <v>0.86359524726867676</v>
      </c>
      <c r="H5" s="376">
        <v>0.55040872097015381</v>
      </c>
      <c r="I5" s="376">
        <v>0.8141324520111084</v>
      </c>
      <c r="J5" s="217">
        <v>0.78488650000000004</v>
      </c>
      <c r="K5" s="217">
        <f t="shared" si="0"/>
        <v>4.3264769705643018E-2</v>
      </c>
      <c r="L5" s="217">
        <f t="shared" si="1"/>
        <v>2.7574615112885829E-2</v>
      </c>
      <c r="M5" s="217">
        <f t="shared" si="2"/>
        <v>4.0786761110083572E-2</v>
      </c>
      <c r="N5" s="217">
        <f t="shared" si="3"/>
        <v>3.9321584706456102E-2</v>
      </c>
      <c r="O5" s="380">
        <f t="shared" ref="O5:O25" si="5">G5/$K$26</f>
        <v>0.86398585267815375</v>
      </c>
      <c r="P5" s="380">
        <f t="shared" ref="P5:P25" si="6">H5/$L$26</f>
        <v>0.55101535212867714</v>
      </c>
      <c r="Q5" s="380">
        <f t="shared" ref="Q5:Q25" si="7">I5/$M$26</f>
        <v>0.81470307801850417</v>
      </c>
      <c r="R5" s="217">
        <f t="shared" si="4"/>
        <v>0.78617698441458572</v>
      </c>
      <c r="S5" s="5"/>
      <c r="Y5" s="6"/>
      <c r="Z5" s="6"/>
      <c r="AA5" s="6"/>
    </row>
    <row r="6" spans="1:27" ht="16.5" x14ac:dyDescent="0.3">
      <c r="A6" s="216">
        <v>33</v>
      </c>
      <c r="B6" s="157" t="s">
        <v>129</v>
      </c>
      <c r="C6" s="169">
        <f>Määräytymistekijät!C7</f>
        <v>478919</v>
      </c>
      <c r="D6" s="349">
        <v>0.58859411593104249</v>
      </c>
      <c r="E6" s="349">
        <v>0.19745668830747204</v>
      </c>
      <c r="F6" s="349">
        <v>0.21394919576148561</v>
      </c>
      <c r="G6" s="376">
        <v>0.84651011228561401</v>
      </c>
      <c r="H6" s="376">
        <v>0.61154252290725708</v>
      </c>
      <c r="I6" s="376">
        <v>0.7599186897277832</v>
      </c>
      <c r="J6" s="217">
        <v>0.76909830000000001</v>
      </c>
      <c r="K6" s="217">
        <f t="shared" si="0"/>
        <v>7.3471791239617917E-2</v>
      </c>
      <c r="L6" s="217">
        <f t="shared" si="1"/>
        <v>5.3078071868362289E-2</v>
      </c>
      <c r="M6" s="217">
        <f t="shared" si="2"/>
        <v>6.5956196530261482E-2</v>
      </c>
      <c r="N6" s="217">
        <f t="shared" si="3"/>
        <v>6.6752929374669381E-2</v>
      </c>
      <c r="O6" s="380">
        <f t="shared" si="5"/>
        <v>0.84689299006323204</v>
      </c>
      <c r="P6" s="380">
        <f t="shared" si="6"/>
        <v>0.61221653248418317</v>
      </c>
      <c r="Q6" s="380">
        <f t="shared" si="7"/>
        <v>0.76045131727111925</v>
      </c>
      <c r="R6" s="217">
        <f t="shared" si="4"/>
        <v>0.77036282597851324</v>
      </c>
      <c r="S6" s="5"/>
      <c r="Y6" s="6"/>
      <c r="Z6" s="6"/>
      <c r="AA6" s="6"/>
    </row>
    <row r="7" spans="1:27" ht="16.5" x14ac:dyDescent="0.3">
      <c r="A7" s="216">
        <v>34</v>
      </c>
      <c r="B7" s="157" t="s">
        <v>128</v>
      </c>
      <c r="C7" s="169">
        <f>Määräytymistekijät!C8</f>
        <v>99073</v>
      </c>
      <c r="D7" s="349">
        <v>0.58859411593104249</v>
      </c>
      <c r="E7" s="349">
        <v>0.19745668830747204</v>
      </c>
      <c r="F7" s="349">
        <v>0.21394919576148561</v>
      </c>
      <c r="G7" s="376">
        <v>0.95669889450073242</v>
      </c>
      <c r="H7" s="376">
        <v>0.89782541990280151</v>
      </c>
      <c r="I7" s="376">
        <v>0.84635919332504272</v>
      </c>
      <c r="J7" s="217">
        <v>0.91719649999999997</v>
      </c>
      <c r="K7" s="217">
        <f t="shared" si="0"/>
        <v>1.7177382900563577E-2</v>
      </c>
      <c r="L7" s="217">
        <f t="shared" si="1"/>
        <v>1.6120318633354384E-2</v>
      </c>
      <c r="M7" s="217">
        <f t="shared" si="2"/>
        <v>1.519625037587544E-2</v>
      </c>
      <c r="N7" s="217">
        <f t="shared" si="3"/>
        <v>1.6468123425373835E-2</v>
      </c>
      <c r="O7" s="380">
        <f t="shared" si="5"/>
        <v>0.95713161082775544</v>
      </c>
      <c r="P7" s="380">
        <f t="shared" si="6"/>
        <v>0.89881495523150656</v>
      </c>
      <c r="Q7" s="380">
        <f t="shared" si="7"/>
        <v>0.84695240707805897</v>
      </c>
      <c r="R7" s="217">
        <f t="shared" si="4"/>
        <v>0.91870452413898374</v>
      </c>
      <c r="S7" s="5"/>
      <c r="Y7" s="6"/>
      <c r="Z7" s="6"/>
      <c r="AA7" s="6"/>
    </row>
    <row r="8" spans="1:27" ht="16.5" x14ac:dyDescent="0.3">
      <c r="A8" s="219">
        <v>35</v>
      </c>
      <c r="B8" s="166" t="s">
        <v>127</v>
      </c>
      <c r="C8" s="169">
        <f>Määräytymistekijät!C9</f>
        <v>201854</v>
      </c>
      <c r="D8" s="349">
        <v>0.58859411593104249</v>
      </c>
      <c r="E8" s="349">
        <v>0.19745668830747204</v>
      </c>
      <c r="F8" s="349">
        <v>0.21394919576148561</v>
      </c>
      <c r="G8" s="376">
        <v>0.89680206775665283</v>
      </c>
      <c r="H8" s="376">
        <v>0.70962774753570557</v>
      </c>
      <c r="I8" s="376">
        <v>0.83766031265258789</v>
      </c>
      <c r="J8" s="326">
        <v>0.86331729999999995</v>
      </c>
      <c r="K8" s="217">
        <f t="shared" si="0"/>
        <v>3.2806535639384245E-2</v>
      </c>
      <c r="L8" s="217">
        <f t="shared" si="1"/>
        <v>2.5959382596498687E-2</v>
      </c>
      <c r="M8" s="217">
        <f t="shared" si="2"/>
        <v>3.0643030261379555E-2</v>
      </c>
      <c r="N8" s="217">
        <f t="shared" si="3"/>
        <v>3.1581606230453377E-2</v>
      </c>
      <c r="O8" s="380">
        <f t="shared" si="5"/>
        <v>0.89720769266022171</v>
      </c>
      <c r="P8" s="380">
        <f t="shared" si="6"/>
        <v>0.71040986141981899</v>
      </c>
      <c r="Q8" s="380">
        <f t="shared" si="7"/>
        <v>0.8382474293540314</v>
      </c>
      <c r="R8" s="217">
        <f t="shared" si="4"/>
        <v>0.86473673774098825</v>
      </c>
      <c r="S8" s="5"/>
      <c r="Y8" s="6"/>
      <c r="Z8" s="6"/>
      <c r="AA8" s="6"/>
    </row>
    <row r="9" spans="1:27" ht="16.5" x14ac:dyDescent="0.3">
      <c r="A9" s="194">
        <v>2</v>
      </c>
      <c r="B9" s="194" t="s">
        <v>126</v>
      </c>
      <c r="C9" s="169">
        <f>Määräytymistekijät!C10</f>
        <v>483477</v>
      </c>
      <c r="D9" s="349">
        <v>0.58859411593104249</v>
      </c>
      <c r="E9" s="349">
        <v>0.19745668830747204</v>
      </c>
      <c r="F9" s="349">
        <v>0.21394919576148561</v>
      </c>
      <c r="G9" s="376">
        <v>1.0141532421112061</v>
      </c>
      <c r="H9" s="376">
        <v>1.0710905790328979</v>
      </c>
      <c r="I9" s="376">
        <v>1.0085439682006836</v>
      </c>
      <c r="J9" s="217">
        <v>1.0354410000000001</v>
      </c>
      <c r="K9" s="217">
        <f t="shared" si="0"/>
        <v>8.8859898442504373E-2</v>
      </c>
      <c r="L9" s="217">
        <f t="shared" si="1"/>
        <v>9.3848736190452337E-2</v>
      </c>
      <c r="M9" s="217">
        <f t="shared" si="2"/>
        <v>8.8368415016402427E-2</v>
      </c>
      <c r="N9" s="217">
        <f t="shared" si="3"/>
        <v>9.0725127409409773E-2</v>
      </c>
      <c r="O9" s="380">
        <f t="shared" si="5"/>
        <v>1.0146119451247533</v>
      </c>
      <c r="P9" s="380">
        <f t="shared" si="6"/>
        <v>1.0722710779859248</v>
      </c>
      <c r="Q9" s="380">
        <f t="shared" si="7"/>
        <v>1.0092508573763157</v>
      </c>
      <c r="R9" s="217">
        <f t="shared" si="4"/>
        <v>1.0371434378336524</v>
      </c>
      <c r="S9" s="5"/>
      <c r="Y9" s="6"/>
      <c r="Z9" s="6"/>
      <c r="AA9" s="6"/>
    </row>
    <row r="10" spans="1:27" ht="16.5" x14ac:dyDescent="0.3">
      <c r="A10" s="194">
        <v>4</v>
      </c>
      <c r="B10" s="194" t="s">
        <v>125</v>
      </c>
      <c r="C10" s="169">
        <f>Määräytymistekijät!C11</f>
        <v>214281</v>
      </c>
      <c r="D10" s="349">
        <v>0.58859411593104249</v>
      </c>
      <c r="E10" s="349">
        <v>0.19745668830747204</v>
      </c>
      <c r="F10" s="349">
        <v>0.21394919576148561</v>
      </c>
      <c r="G10" s="376">
        <v>1.060998797416687</v>
      </c>
      <c r="H10" s="376">
        <v>1.1739513874053955</v>
      </c>
      <c r="I10" s="376">
        <v>1.0987997055053711</v>
      </c>
      <c r="J10" s="217">
        <v>1.1071390000000001</v>
      </c>
      <c r="K10" s="217">
        <f t="shared" si="0"/>
        <v>4.1202632689454892E-2</v>
      </c>
      <c r="L10" s="217">
        <f t="shared" si="1"/>
        <v>4.5589012851203189E-2</v>
      </c>
      <c r="M10" s="217">
        <f t="shared" si="2"/>
        <v>4.267058622069176E-2</v>
      </c>
      <c r="N10" s="217">
        <f t="shared" si="3"/>
        <v>4.2994432853494732E-2</v>
      </c>
      <c r="O10" s="380">
        <f t="shared" si="5"/>
        <v>1.0614786887442855</v>
      </c>
      <c r="P10" s="380">
        <f t="shared" si="6"/>
        <v>1.1752452540595004</v>
      </c>
      <c r="Q10" s="380">
        <f t="shared" si="7"/>
        <v>1.0995698549906685</v>
      </c>
      <c r="R10" s="217">
        <f t="shared" si="4"/>
        <v>1.1089593213130562</v>
      </c>
      <c r="S10" s="5"/>
      <c r="Y10" s="6"/>
      <c r="Z10" s="6"/>
      <c r="AA10" s="6"/>
    </row>
    <row r="11" spans="1:27" ht="16.5" x14ac:dyDescent="0.3">
      <c r="A11" s="194">
        <v>5</v>
      </c>
      <c r="B11" s="194" t="s">
        <v>124</v>
      </c>
      <c r="C11" s="169">
        <f>Määräytymistekijät!C12</f>
        <v>170213</v>
      </c>
      <c r="D11" s="349">
        <v>0.58859411593104249</v>
      </c>
      <c r="E11" s="349">
        <v>0.19745668830747204</v>
      </c>
      <c r="F11" s="349">
        <v>0.21394919576148561</v>
      </c>
      <c r="G11" s="376">
        <v>1.0506315231323242</v>
      </c>
      <c r="H11" s="376">
        <v>1.1156589984893799</v>
      </c>
      <c r="I11" s="376">
        <v>1.0130890607833862</v>
      </c>
      <c r="J11" s="217">
        <v>1.06454</v>
      </c>
      <c r="K11" s="217">
        <f t="shared" si="0"/>
        <v>3.2409293512894913E-2</v>
      </c>
      <c r="L11" s="217">
        <f t="shared" si="1"/>
        <v>3.4415224696994672E-2</v>
      </c>
      <c r="M11" s="217">
        <f t="shared" si="2"/>
        <v>3.1251204635230144E-2</v>
      </c>
      <c r="N11" s="217">
        <f t="shared" si="3"/>
        <v>3.2838334427047117E-2</v>
      </c>
      <c r="O11" s="380">
        <f t="shared" si="5"/>
        <v>1.0511067253264081</v>
      </c>
      <c r="P11" s="380">
        <f t="shared" si="6"/>
        <v>1.1168886183790823</v>
      </c>
      <c r="Q11" s="380">
        <f t="shared" si="7"/>
        <v>1.0137991356176017</v>
      </c>
      <c r="R11" s="217">
        <f t="shared" si="4"/>
        <v>1.0662902814466844</v>
      </c>
      <c r="S11" s="5"/>
      <c r="Y11" s="6"/>
      <c r="Z11" s="6"/>
      <c r="AA11" s="6"/>
    </row>
    <row r="12" spans="1:27" ht="16.5" x14ac:dyDescent="0.3">
      <c r="A12" s="194">
        <v>6</v>
      </c>
      <c r="B12" s="194" t="s">
        <v>123</v>
      </c>
      <c r="C12" s="169">
        <f>Määräytymistekijät!C13</f>
        <v>527478</v>
      </c>
      <c r="D12" s="349">
        <v>0.58859411593104249</v>
      </c>
      <c r="E12" s="349">
        <v>0.19745668830747204</v>
      </c>
      <c r="F12" s="349">
        <v>0.21394919576148561</v>
      </c>
      <c r="G12" s="376">
        <v>1.0129241943359375</v>
      </c>
      <c r="H12" s="376">
        <v>1.0040013790130615</v>
      </c>
      <c r="I12" s="376">
        <v>0.9530525803565979</v>
      </c>
      <c r="J12" s="217">
        <v>1.0014110000000001</v>
      </c>
      <c r="K12" s="217">
        <f t="shared" si="0"/>
        <v>9.6829503736646699E-2</v>
      </c>
      <c r="L12" s="217">
        <f t="shared" si="1"/>
        <v>9.5976535879348901E-2</v>
      </c>
      <c r="M12" s="217">
        <f t="shared" si="2"/>
        <v>9.1106134996963073E-2</v>
      </c>
      <c r="N12" s="217">
        <f t="shared" si="3"/>
        <v>9.5728911115593493E-2</v>
      </c>
      <c r="O12" s="380">
        <f t="shared" si="5"/>
        <v>1.0133823414493557</v>
      </c>
      <c r="P12" s="380">
        <f t="shared" si="6"/>
        <v>1.0051079358253086</v>
      </c>
      <c r="Q12" s="380">
        <f t="shared" si="7"/>
        <v>0.95372057557951739</v>
      </c>
      <c r="R12" s="217">
        <f t="shared" si="4"/>
        <v>1.0030574868335673</v>
      </c>
      <c r="S12" s="5"/>
      <c r="Y12" s="6"/>
      <c r="Z12" s="6"/>
      <c r="AA12" s="6"/>
    </row>
    <row r="13" spans="1:27" ht="16.5" x14ac:dyDescent="0.3">
      <c r="A13" s="194">
        <v>7</v>
      </c>
      <c r="B13" s="194" t="s">
        <v>122</v>
      </c>
      <c r="C13" s="169">
        <f>Määräytymistekijät!C14</f>
        <v>205124</v>
      </c>
      <c r="D13" s="349">
        <v>0.58859411593104249</v>
      </c>
      <c r="E13" s="349">
        <v>0.19745668830747204</v>
      </c>
      <c r="F13" s="349">
        <v>0.21394919576148561</v>
      </c>
      <c r="G13" s="376">
        <v>1.09209144115448</v>
      </c>
      <c r="H13" s="376">
        <v>1.1491204500198364</v>
      </c>
      <c r="I13" s="376">
        <v>1.0710512399673462</v>
      </c>
      <c r="J13" s="217">
        <v>1.1044240000000001</v>
      </c>
      <c r="K13" s="217">
        <f t="shared" si="0"/>
        <v>4.0597743084978127E-2</v>
      </c>
      <c r="L13" s="217">
        <f t="shared" si="1"/>
        <v>4.2717756998702394E-2</v>
      </c>
      <c r="M13" s="217">
        <f t="shared" si="2"/>
        <v>3.9815588175542586E-2</v>
      </c>
      <c r="N13" s="217">
        <f t="shared" si="3"/>
        <v>4.1056197420140321E-2</v>
      </c>
      <c r="O13" s="380">
        <f t="shared" si="5"/>
        <v>1.0925853957308949</v>
      </c>
      <c r="P13" s="380">
        <f t="shared" si="6"/>
        <v>1.150386949338106</v>
      </c>
      <c r="Q13" s="380">
        <f t="shared" si="7"/>
        <v>1.0718019405336596</v>
      </c>
      <c r="R13" s="217">
        <f t="shared" si="4"/>
        <v>1.1062398573998844</v>
      </c>
      <c r="S13" s="5"/>
      <c r="Y13" s="6"/>
      <c r="Z13" s="6"/>
      <c r="AA13" s="6"/>
    </row>
    <row r="14" spans="1:27" ht="16.5" x14ac:dyDescent="0.3">
      <c r="A14" s="194">
        <v>8</v>
      </c>
      <c r="B14" s="194" t="s">
        <v>121</v>
      </c>
      <c r="C14" s="169">
        <f>Määräytymistekijät!C15</f>
        <v>161391</v>
      </c>
      <c r="D14" s="349">
        <v>0.58859411593104249</v>
      </c>
      <c r="E14" s="349">
        <v>0.19745668830747204</v>
      </c>
      <c r="F14" s="349">
        <v>0.21394919576148561</v>
      </c>
      <c r="G14" s="376">
        <v>1.1206237077713013</v>
      </c>
      <c r="H14" s="376">
        <v>1.4041414260864258</v>
      </c>
      <c r="I14" s="376">
        <v>1.163646936416626</v>
      </c>
      <c r="J14" s="217">
        <v>1.1770069999999999</v>
      </c>
      <c r="K14" s="217">
        <f t="shared" si="0"/>
        <v>3.2776722874841284E-2</v>
      </c>
      <c r="L14" s="217">
        <f t="shared" si="1"/>
        <v>4.1069231429567164E-2</v>
      </c>
      <c r="M14" s="217">
        <f t="shared" si="2"/>
        <v>3.4035093934376752E-2</v>
      </c>
      <c r="N14" s="217">
        <f t="shared" si="3"/>
        <v>3.4425857665882492E-2</v>
      </c>
      <c r="O14" s="380">
        <f t="shared" si="5"/>
        <v>1.1211305675341683</v>
      </c>
      <c r="P14" s="380">
        <f t="shared" si="6"/>
        <v>1.4056889959333134</v>
      </c>
      <c r="Q14" s="380">
        <f t="shared" si="7"/>
        <v>1.1644625373716124</v>
      </c>
      <c r="R14" s="217">
        <f t="shared" si="4"/>
        <v>1.178942195967007</v>
      </c>
      <c r="S14" s="5"/>
      <c r="Y14" s="6"/>
      <c r="Z14" s="6"/>
      <c r="AA14" s="6"/>
    </row>
    <row r="15" spans="1:27" ht="16.5" x14ac:dyDescent="0.3">
      <c r="A15" s="194">
        <v>9</v>
      </c>
      <c r="B15" s="194" t="s">
        <v>120</v>
      </c>
      <c r="C15" s="169">
        <f>Määräytymistekijät!C16</f>
        <v>126107</v>
      </c>
      <c r="D15" s="349">
        <v>0.58859411593104249</v>
      </c>
      <c r="E15" s="349">
        <v>0.19745668830747204</v>
      </c>
      <c r="F15" s="349">
        <v>0.21394919576148561</v>
      </c>
      <c r="G15" s="376">
        <v>1.0325093269348145</v>
      </c>
      <c r="H15" s="376">
        <v>1.2112513780593872</v>
      </c>
      <c r="I15" s="376">
        <v>1.0024454593658447</v>
      </c>
      <c r="J15" s="217">
        <v>1.104419</v>
      </c>
      <c r="K15" s="217">
        <f t="shared" si="0"/>
        <v>2.3597151902576045E-2</v>
      </c>
      <c r="L15" s="217">
        <f t="shared" si="1"/>
        <v>2.7682154547816883E-2</v>
      </c>
      <c r="M15" s="217">
        <f t="shared" si="2"/>
        <v>2.2910066923005012E-2</v>
      </c>
      <c r="N15" s="217">
        <f t="shared" si="3"/>
        <v>2.524058836781477E-2</v>
      </c>
      <c r="O15" s="380">
        <f t="shared" si="5"/>
        <v>1.0329763324327161</v>
      </c>
      <c r="P15" s="380">
        <f t="shared" si="6"/>
        <v>1.2125863547753084</v>
      </c>
      <c r="Q15" s="380">
        <f t="shared" si="7"/>
        <v>1.0031480740923515</v>
      </c>
      <c r="R15" s="217">
        <f t="shared" si="4"/>
        <v>1.1062348491790499</v>
      </c>
      <c r="S15" s="5"/>
      <c r="Y15" s="6"/>
      <c r="Z15" s="6"/>
      <c r="AA15" s="6"/>
    </row>
    <row r="16" spans="1:27" ht="16.5" x14ac:dyDescent="0.3">
      <c r="A16" s="194">
        <v>10</v>
      </c>
      <c r="B16" s="194" t="s">
        <v>119</v>
      </c>
      <c r="C16" s="169">
        <f>Määräytymistekijät!C17</f>
        <v>131688</v>
      </c>
      <c r="D16" s="349">
        <v>0.58859411593104249</v>
      </c>
      <c r="E16" s="349">
        <v>0.19745668830747204</v>
      </c>
      <c r="F16" s="349">
        <v>0.21394919576148561</v>
      </c>
      <c r="G16" s="376">
        <v>1.1395672559738159</v>
      </c>
      <c r="H16" s="376">
        <v>1.460631251335144</v>
      </c>
      <c r="I16" s="376">
        <v>1.2185262441635132</v>
      </c>
      <c r="J16" s="217">
        <v>1.2540739999999999</v>
      </c>
      <c r="K16" s="217">
        <f t="shared" si="0"/>
        <v>2.7196472280051596E-2</v>
      </c>
      <c r="L16" s="217">
        <f t="shared" si="1"/>
        <v>3.4858861668824632E-2</v>
      </c>
      <c r="M16" s="217">
        <f t="shared" si="2"/>
        <v>2.9080877015537753E-2</v>
      </c>
      <c r="N16" s="217">
        <f t="shared" si="3"/>
        <v>2.9929246035582033E-2</v>
      </c>
      <c r="O16" s="380">
        <f t="shared" si="5"/>
        <v>1.1400826839315936</v>
      </c>
      <c r="P16" s="380">
        <f t="shared" si="6"/>
        <v>1.4622410812568267</v>
      </c>
      <c r="Q16" s="380">
        <f t="shared" si="7"/>
        <v>1.2193803100638423</v>
      </c>
      <c r="R16" s="217">
        <f t="shared" si="4"/>
        <v>1.256135906978572</v>
      </c>
      <c r="S16" s="5"/>
      <c r="Y16" s="6"/>
      <c r="Z16" s="6"/>
      <c r="AA16" s="6"/>
    </row>
    <row r="17" spans="1:27" ht="16.5" x14ac:dyDescent="0.3">
      <c r="A17" s="194">
        <v>11</v>
      </c>
      <c r="B17" s="194" t="s">
        <v>118</v>
      </c>
      <c r="C17" s="169">
        <f>Määräytymistekijät!C18</f>
        <v>248363</v>
      </c>
      <c r="D17" s="349">
        <v>0.58859411593104249</v>
      </c>
      <c r="E17" s="349">
        <v>0.19745668830747204</v>
      </c>
      <c r="F17" s="349">
        <v>0.21394919576148561</v>
      </c>
      <c r="G17" s="376">
        <v>1.1372956037521362</v>
      </c>
      <c r="H17" s="376">
        <v>1.2742010354995728</v>
      </c>
      <c r="I17" s="376">
        <v>1.204037070274353</v>
      </c>
      <c r="J17" s="217">
        <v>1.1662440000000001</v>
      </c>
      <c r="K17" s="217">
        <f t="shared" si="0"/>
        <v>5.1190181338051761E-2</v>
      </c>
      <c r="L17" s="217">
        <f t="shared" si="1"/>
        <v>5.7352355757960029E-2</v>
      </c>
      <c r="M17" s="217">
        <f t="shared" si="2"/>
        <v>5.4194244453013372E-2</v>
      </c>
      <c r="N17" s="217">
        <f t="shared" si="3"/>
        <v>5.2493161538172968E-2</v>
      </c>
      <c r="O17" s="380">
        <f t="shared" si="5"/>
        <v>1.1378100042382493</v>
      </c>
      <c r="P17" s="380">
        <f t="shared" si="6"/>
        <v>1.2756053919730572</v>
      </c>
      <c r="Q17" s="380">
        <f t="shared" si="7"/>
        <v>1.2048809807025271</v>
      </c>
      <c r="R17" s="217">
        <f t="shared" si="4"/>
        <v>1.168161499798511</v>
      </c>
      <c r="S17" s="5"/>
      <c r="Y17" s="6"/>
      <c r="Z17" s="6"/>
      <c r="AA17" s="6"/>
    </row>
    <row r="18" spans="1:27" ht="16.5" x14ac:dyDescent="0.3">
      <c r="A18" s="194">
        <v>12</v>
      </c>
      <c r="B18" s="194" t="s">
        <v>117</v>
      </c>
      <c r="C18" s="169">
        <f>Määräytymistekijät!C19</f>
        <v>163281</v>
      </c>
      <c r="D18" s="349">
        <v>0.58859411593104249</v>
      </c>
      <c r="E18" s="349">
        <v>0.19745668830747204</v>
      </c>
      <c r="F18" s="349">
        <v>0.21394919576148561</v>
      </c>
      <c r="G18" s="376">
        <v>1.1881963014602661</v>
      </c>
      <c r="H18" s="376">
        <v>1.3356723785400391</v>
      </c>
      <c r="I18" s="376">
        <v>1.2673050165176392</v>
      </c>
      <c r="J18" s="217">
        <v>1.2116450000000001</v>
      </c>
      <c r="K18" s="217">
        <f t="shared" si="0"/>
        <v>3.5160112684005103E-2</v>
      </c>
      <c r="L18" s="217">
        <f t="shared" si="1"/>
        <v>3.9524101598923667E-2</v>
      </c>
      <c r="M18" s="217">
        <f t="shared" si="2"/>
        <v>3.7501031715890427E-2</v>
      </c>
      <c r="N18" s="217">
        <f t="shared" si="3"/>
        <v>3.5853986989064855E-2</v>
      </c>
      <c r="O18" s="380">
        <f t="shared" si="5"/>
        <v>1.1887337244073455</v>
      </c>
      <c r="P18" s="380">
        <f t="shared" si="6"/>
        <v>1.3371444854517414</v>
      </c>
      <c r="Q18" s="380">
        <f t="shared" si="7"/>
        <v>1.2681932714937696</v>
      </c>
      <c r="R18" s="217">
        <f t="shared" si="4"/>
        <v>1.213637146620576</v>
      </c>
      <c r="S18" s="5"/>
      <c r="Y18" s="6"/>
      <c r="Z18" s="6"/>
      <c r="AA18" s="6"/>
    </row>
    <row r="19" spans="1:27" ht="16.5" x14ac:dyDescent="0.3">
      <c r="A19" s="194">
        <v>13</v>
      </c>
      <c r="B19" s="194" t="s">
        <v>116</v>
      </c>
      <c r="C19" s="169">
        <f>Määräytymistekijät!C20</f>
        <v>272683</v>
      </c>
      <c r="D19" s="349">
        <v>0.58859411593104249</v>
      </c>
      <c r="E19" s="349">
        <v>0.19745668830747204</v>
      </c>
      <c r="F19" s="349">
        <v>0.21394919576148561</v>
      </c>
      <c r="G19" s="376">
        <v>0.99568945169448853</v>
      </c>
      <c r="H19" s="376">
        <v>1.033082127571106</v>
      </c>
      <c r="I19" s="376">
        <v>1.0470892190933228</v>
      </c>
      <c r="J19" s="217">
        <v>1.048767</v>
      </c>
      <c r="K19" s="217">
        <f t="shared" si="0"/>
        <v>4.9204903019467054E-2</v>
      </c>
      <c r="L19" s="217">
        <f t="shared" si="1"/>
        <v>5.1052771335251795E-2</v>
      </c>
      <c r="M19" s="217">
        <f t="shared" si="2"/>
        <v>5.1744972682531865E-2</v>
      </c>
      <c r="N19" s="217">
        <f t="shared" si="3"/>
        <v>5.1827885127431701E-2</v>
      </c>
      <c r="O19" s="380">
        <f t="shared" si="5"/>
        <v>0.99613980350828213</v>
      </c>
      <c r="P19" s="380">
        <f t="shared" si="6"/>
        <v>1.0342207356345712</v>
      </c>
      <c r="Q19" s="380">
        <f t="shared" si="7"/>
        <v>1.0478231246623766</v>
      </c>
      <c r="R19" s="217">
        <f t="shared" si="4"/>
        <v>1.0504913480019491</v>
      </c>
      <c r="S19" s="5"/>
      <c r="Y19" s="6"/>
      <c r="Z19" s="6"/>
      <c r="AA19" s="6"/>
    </row>
    <row r="20" spans="1:27" ht="16.5" x14ac:dyDescent="0.3">
      <c r="A20" s="194">
        <v>14</v>
      </c>
      <c r="B20" s="194" t="s">
        <v>132</v>
      </c>
      <c r="C20" s="169">
        <f>Määräytymistekijät!C21</f>
        <v>191762</v>
      </c>
      <c r="D20" s="349">
        <v>0.58859411593104249</v>
      </c>
      <c r="E20" s="349">
        <v>0.19745668830747204</v>
      </c>
      <c r="F20" s="349">
        <v>0.21394919576148561</v>
      </c>
      <c r="G20" s="376">
        <v>1.100530743598938</v>
      </c>
      <c r="H20" s="376">
        <v>1.3041254281997681</v>
      </c>
      <c r="I20" s="376">
        <v>1.1012434959411621</v>
      </c>
      <c r="J20" s="217">
        <v>1.1380440000000001</v>
      </c>
      <c r="K20" s="217">
        <f t="shared" si="0"/>
        <v>3.8246450858727438E-2</v>
      </c>
      <c r="L20" s="217">
        <f t="shared" si="1"/>
        <v>4.5321922529986319E-2</v>
      </c>
      <c r="M20" s="217">
        <f t="shared" si="2"/>
        <v>3.8271220950421715E-2</v>
      </c>
      <c r="N20" s="217">
        <f t="shared" si="3"/>
        <v>3.955013903449086E-2</v>
      </c>
      <c r="O20" s="380">
        <f t="shared" si="5"/>
        <v>1.1010285152843484</v>
      </c>
      <c r="P20" s="380">
        <f t="shared" si="6"/>
        <v>1.3055627657440827</v>
      </c>
      <c r="Q20" s="380">
        <f t="shared" si="7"/>
        <v>1.1020153582808923</v>
      </c>
      <c r="R20" s="217">
        <f t="shared" si="4"/>
        <v>1.1399151342915348</v>
      </c>
      <c r="S20" s="5"/>
      <c r="Y20" s="6"/>
      <c r="Z20" s="6"/>
      <c r="AA20" s="6"/>
    </row>
    <row r="21" spans="1:27" ht="16.5" x14ac:dyDescent="0.3">
      <c r="A21" s="194">
        <v>15</v>
      </c>
      <c r="B21" s="194" t="s">
        <v>114</v>
      </c>
      <c r="C21" s="169">
        <f>Määräytymistekijät!C22</f>
        <v>176041</v>
      </c>
      <c r="D21" s="349">
        <v>0.58859411593104249</v>
      </c>
      <c r="E21" s="349">
        <v>0.19745668830747204</v>
      </c>
      <c r="F21" s="349">
        <v>0.21394919576148561</v>
      </c>
      <c r="G21" s="376">
        <v>0.97623574733734131</v>
      </c>
      <c r="H21" s="376">
        <v>1.006226658821106</v>
      </c>
      <c r="I21" s="376">
        <v>0.86761176586151123</v>
      </c>
      <c r="J21" s="217">
        <v>0.93133080000000001</v>
      </c>
      <c r="K21" s="217">
        <f t="shared" si="0"/>
        <v>3.114547393635889E-2</v>
      </c>
      <c r="L21" s="217">
        <f t="shared" si="1"/>
        <v>3.2102293182624891E-2</v>
      </c>
      <c r="M21" s="217">
        <f t="shared" si="2"/>
        <v>2.7679973525063319E-2</v>
      </c>
      <c r="N21" s="217">
        <f t="shared" si="3"/>
        <v>2.9712842657773426E-2</v>
      </c>
      <c r="O21" s="380">
        <f t="shared" si="5"/>
        <v>0.97667730021183985</v>
      </c>
      <c r="P21" s="380">
        <f t="shared" si="6"/>
        <v>1.0073356682181624</v>
      </c>
      <c r="Q21" s="380">
        <f t="shared" si="7"/>
        <v>0.86821987555754432</v>
      </c>
      <c r="R21" s="217">
        <f t="shared" si="4"/>
        <v>0.93286206328739707</v>
      </c>
      <c r="S21" s="5"/>
      <c r="Y21" s="6"/>
      <c r="Z21" s="6"/>
      <c r="AA21" s="6"/>
    </row>
    <row r="22" spans="1:27" ht="16.5" x14ac:dyDescent="0.3">
      <c r="A22" s="194">
        <v>16</v>
      </c>
      <c r="B22" s="194" t="s">
        <v>113</v>
      </c>
      <c r="C22" s="169">
        <f>Määräytymistekijät!C23</f>
        <v>67915</v>
      </c>
      <c r="D22" s="349">
        <v>0.58859411593104249</v>
      </c>
      <c r="E22" s="349">
        <v>0.19745668830747204</v>
      </c>
      <c r="F22" s="349">
        <v>0.21394919576148561</v>
      </c>
      <c r="G22" s="376">
        <v>1.1328339576721191</v>
      </c>
      <c r="H22" s="376">
        <v>1.2336158752441406</v>
      </c>
      <c r="I22" s="376">
        <v>1.1615654230117798</v>
      </c>
      <c r="J22" s="217">
        <v>1.094922</v>
      </c>
      <c r="K22" s="217">
        <f t="shared" si="0"/>
        <v>1.3943068932838356E-2</v>
      </c>
      <c r="L22" s="217">
        <f t="shared" si="1"/>
        <v>1.5183505992809545E-2</v>
      </c>
      <c r="M22" s="217">
        <f t="shared" si="2"/>
        <v>1.4296699576640343E-2</v>
      </c>
      <c r="N22" s="217">
        <f t="shared" si="3"/>
        <v>1.3476443585300703E-2</v>
      </c>
      <c r="O22" s="380">
        <f t="shared" si="5"/>
        <v>1.1333463401491017</v>
      </c>
      <c r="P22" s="380">
        <f t="shared" si="6"/>
        <v>1.2349755009169554</v>
      </c>
      <c r="Q22" s="380">
        <f t="shared" si="7"/>
        <v>1.162379565032559</v>
      </c>
      <c r="R22" s="217">
        <f t="shared" si="4"/>
        <v>1.0967222345258669</v>
      </c>
      <c r="S22" s="5"/>
      <c r="Y22" s="6"/>
      <c r="Z22" s="6"/>
      <c r="AA22" s="6"/>
    </row>
    <row r="23" spans="1:27" ht="16.5" x14ac:dyDescent="0.3">
      <c r="A23" s="194">
        <v>17</v>
      </c>
      <c r="B23" s="194" t="s">
        <v>112</v>
      </c>
      <c r="C23" s="169">
        <f>Määräytymistekijät!C24</f>
        <v>415603</v>
      </c>
      <c r="D23" s="349">
        <v>0.58859411593104249</v>
      </c>
      <c r="E23" s="349">
        <v>0.19745668830747204</v>
      </c>
      <c r="F23" s="349">
        <v>0.21394919576148561</v>
      </c>
      <c r="G23" s="376">
        <v>0.9932323694229126</v>
      </c>
      <c r="H23" s="376">
        <v>0.99195027351379395</v>
      </c>
      <c r="I23" s="376">
        <v>1.1638897657394409</v>
      </c>
      <c r="J23" s="217">
        <v>1.0149619999999999</v>
      </c>
      <c r="K23" s="217">
        <f t="shared" si="0"/>
        <v>7.4809361687844259E-2</v>
      </c>
      <c r="L23" s="217">
        <f t="shared" si="1"/>
        <v>7.4712795386204803E-2</v>
      </c>
      <c r="M23" s="217">
        <f t="shared" si="2"/>
        <v>8.7663122075422734E-2</v>
      </c>
      <c r="N23" s="217">
        <f t="shared" si="3"/>
        <v>7.6446017764738985E-2</v>
      </c>
      <c r="O23" s="380">
        <f t="shared" si="5"/>
        <v>0.9936816098947554</v>
      </c>
      <c r="P23" s="380">
        <f t="shared" si="6"/>
        <v>0.99304354823981678</v>
      </c>
      <c r="Q23" s="380">
        <f t="shared" si="7"/>
        <v>1.1647055368936703</v>
      </c>
      <c r="R23" s="217">
        <f t="shared" si="4"/>
        <v>1.0166307669394195</v>
      </c>
      <c r="S23" s="5"/>
      <c r="Y23" s="6"/>
      <c r="Z23" s="6"/>
      <c r="AA23" s="6"/>
    </row>
    <row r="24" spans="1:27" ht="16.5" x14ac:dyDescent="0.3">
      <c r="A24" s="194">
        <v>18</v>
      </c>
      <c r="B24" s="194" t="s">
        <v>111</v>
      </c>
      <c r="C24" s="169">
        <f>Määräytymistekijät!C25</f>
        <v>71255</v>
      </c>
      <c r="D24" s="349">
        <v>0.58859411593104249</v>
      </c>
      <c r="E24" s="349">
        <v>0.19745668830747204</v>
      </c>
      <c r="F24" s="349">
        <v>0.21394919576148561</v>
      </c>
      <c r="G24" s="376">
        <v>1.1413788795471191</v>
      </c>
      <c r="H24" s="376">
        <v>1.4020161628723145</v>
      </c>
      <c r="I24" s="376">
        <v>1.2823332548141479</v>
      </c>
      <c r="J24" s="217">
        <v>1.235331</v>
      </c>
      <c r="K24" s="217">
        <f t="shared" si="0"/>
        <v>1.4739121093077666E-2</v>
      </c>
      <c r="L24" s="217">
        <f t="shared" si="1"/>
        <v>1.8104843509305586E-2</v>
      </c>
      <c r="M24" s="217">
        <f t="shared" si="2"/>
        <v>1.6559326147585231E-2</v>
      </c>
      <c r="N24" s="217">
        <f t="shared" si="3"/>
        <v>1.5952365621359006E-2</v>
      </c>
      <c r="O24" s="380">
        <f t="shared" si="5"/>
        <v>1.1418951269049225</v>
      </c>
      <c r="P24" s="380">
        <f t="shared" si="6"/>
        <v>1.4035613903673523</v>
      </c>
      <c r="Q24" s="380">
        <f t="shared" si="7"/>
        <v>1.2832320430930551</v>
      </c>
      <c r="R24" s="217">
        <f t="shared" si="4"/>
        <v>1.2373620903581022</v>
      </c>
      <c r="S24" s="5"/>
      <c r="Y24" s="6"/>
      <c r="Z24" s="6"/>
      <c r="AA24" s="6"/>
    </row>
    <row r="25" spans="1:27" ht="16.5" x14ac:dyDescent="0.3">
      <c r="A25" s="194">
        <v>19</v>
      </c>
      <c r="B25" s="194" t="s">
        <v>110</v>
      </c>
      <c r="C25" s="169">
        <f>Määräytymistekijät!C26</f>
        <v>176494</v>
      </c>
      <c r="D25" s="349">
        <v>0.58859411593104249</v>
      </c>
      <c r="E25" s="349">
        <v>0.19745668830747204</v>
      </c>
      <c r="F25" s="349">
        <v>0.21394919576148561</v>
      </c>
      <c r="G25" s="376">
        <v>1.0933737754821777</v>
      </c>
      <c r="H25" s="376">
        <v>1.208344578742981</v>
      </c>
      <c r="I25" s="376">
        <v>1.3085380792617798</v>
      </c>
      <c r="J25" s="217">
        <v>1.1636169999999999</v>
      </c>
      <c r="K25" s="217">
        <f t="shared" si="0"/>
        <v>3.4972365582386096E-2</v>
      </c>
      <c r="L25" s="217">
        <f t="shared" si="1"/>
        <v>3.8649791411594615E-2</v>
      </c>
      <c r="M25" s="217">
        <f t="shared" si="2"/>
        <v>4.1854554327713719E-2</v>
      </c>
      <c r="N25" s="217">
        <f t="shared" si="3"/>
        <v>3.721914685939226E-2</v>
      </c>
      <c r="O25" s="380">
        <f t="shared" si="5"/>
        <v>1.0938683100603084</v>
      </c>
      <c r="P25" s="380">
        <f t="shared" si="6"/>
        <v>1.2096763517396119</v>
      </c>
      <c r="Q25" s="380">
        <f t="shared" si="7"/>
        <v>1.3094552345205464</v>
      </c>
      <c r="R25" s="217">
        <f t="shared" si="4"/>
        <v>1.1655301805720277</v>
      </c>
      <c r="S25" s="5"/>
      <c r="Y25" s="6"/>
      <c r="Z25" s="6"/>
      <c r="AA25" s="6"/>
    </row>
    <row r="26" spans="1:27" ht="15.75" x14ac:dyDescent="0.25">
      <c r="A26" s="221" t="s">
        <v>109</v>
      </c>
      <c r="B26" s="221"/>
      <c r="C26" s="172">
        <f>SUM(C4:C25)</f>
        <v>5517897</v>
      </c>
      <c r="D26" s="222"/>
      <c r="E26" s="222"/>
      <c r="F26" s="222"/>
      <c r="G26" s="220"/>
      <c r="H26" s="220"/>
      <c r="I26" s="220"/>
      <c r="J26" s="220"/>
      <c r="K26" s="335">
        <f>SUM(K4:K25)</f>
        <v>0.99954790300296448</v>
      </c>
      <c r="L26" s="335">
        <f>SUM(L4:L25)</f>
        <v>0.99889906668447659</v>
      </c>
      <c r="M26" s="335">
        <f>SUM(M4:M25)</f>
        <v>0.99929959021539028</v>
      </c>
      <c r="N26" s="218">
        <f>SUM(N4:N25)</f>
        <v>0.99835853193343405</v>
      </c>
      <c r="O26" s="220"/>
      <c r="P26" s="220"/>
      <c r="Q26" s="220"/>
      <c r="R26" s="217">
        <f t="shared" si="4"/>
        <v>0</v>
      </c>
      <c r="S26" s="5"/>
    </row>
    <row r="27" spans="1:27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7" x14ac:dyDescent="0.2">
      <c r="O28" s="350"/>
      <c r="P28" s="350"/>
      <c r="Q28" s="350"/>
    </row>
    <row r="29" spans="1:27" x14ac:dyDescent="0.2">
      <c r="O29" s="350"/>
      <c r="P29" s="350"/>
      <c r="Q29" s="350"/>
    </row>
    <row r="30" spans="1:27" x14ac:dyDescent="0.2">
      <c r="O30" s="350"/>
      <c r="P30" s="350"/>
      <c r="Q30" s="350"/>
    </row>
    <row r="31" spans="1:27" x14ac:dyDescent="0.2">
      <c r="O31" s="350"/>
      <c r="P31" s="350"/>
      <c r="Q31" s="35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4"/>
  <sheetViews>
    <sheetView workbookViewId="0"/>
  </sheetViews>
  <sheetFormatPr defaultRowHeight="14.25" x14ac:dyDescent="0.2"/>
  <sheetData>
    <row r="1" spans="1:1" ht="23.25" x14ac:dyDescent="0.35">
      <c r="A1" s="333" t="s">
        <v>636</v>
      </c>
    </row>
    <row r="2" spans="1:1" x14ac:dyDescent="0.2">
      <c r="A2" s="359" t="s">
        <v>642</v>
      </c>
    </row>
    <row r="3" spans="1:1" x14ac:dyDescent="0.2">
      <c r="A3" t="s">
        <v>637</v>
      </c>
    </row>
    <row r="4" spans="1:1" x14ac:dyDescent="0.2">
      <c r="A4" t="s">
        <v>672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K79"/>
  <sheetViews>
    <sheetView zoomScale="70" zoomScaleNormal="70" workbookViewId="0">
      <pane xSplit="1" ySplit="4" topLeftCell="B41" activePane="bottomRight" state="frozen"/>
      <selection pane="topRight" activeCell="B1" sqref="B1"/>
      <selection pane="bottomLeft" activeCell="A5" sqref="A5"/>
      <selection pane="bottomRight"/>
    </sheetView>
  </sheetViews>
  <sheetFormatPr defaultColWidth="8.25" defaultRowHeight="15.75" x14ac:dyDescent="0.25"/>
  <cols>
    <col min="1" max="1" width="45.75" style="151" customWidth="1"/>
    <col min="2" max="2" width="29.625" style="151" customWidth="1"/>
    <col min="3" max="3" width="18.25" style="151" customWidth="1"/>
    <col min="4" max="4" width="29.25" style="151" bestFit="1" customWidth="1"/>
    <col min="5" max="5" width="27.625" style="151" customWidth="1"/>
    <col min="6" max="6" width="30.75" style="151" bestFit="1" customWidth="1"/>
    <col min="7" max="7" width="21.5" style="151" customWidth="1"/>
    <col min="8" max="8" width="47.875" style="151" bestFit="1" customWidth="1"/>
    <col min="9" max="9" width="24" style="151" customWidth="1"/>
    <col min="10" max="10" width="20.25" style="151" customWidth="1"/>
    <col min="11" max="11" width="46.5" style="151" bestFit="1" customWidth="1"/>
    <col min="12" max="12" width="22.375" style="151" customWidth="1"/>
    <col min="13" max="13" width="13.5" style="151" customWidth="1"/>
    <col min="14" max="14" width="25.25" style="151" customWidth="1"/>
    <col min="15" max="15" width="24.375" style="151" bestFit="1" customWidth="1"/>
    <col min="16" max="16" width="27.125" style="151" bestFit="1" customWidth="1"/>
    <col min="17" max="17" width="19" style="151" customWidth="1"/>
    <col min="18" max="18" width="34.5" style="151" bestFit="1" customWidth="1"/>
    <col min="19" max="19" width="16.75" style="151" customWidth="1"/>
    <col min="20" max="20" width="22.375" style="151" bestFit="1" customWidth="1"/>
    <col min="21" max="21" width="26.375" style="151" bestFit="1" customWidth="1"/>
    <col min="22" max="22" width="14.5" style="151" customWidth="1"/>
    <col min="23" max="23" width="9.625" style="151" customWidth="1"/>
    <col min="24" max="24" width="11.75" style="151" customWidth="1"/>
    <col min="25" max="25" width="13" style="151" customWidth="1"/>
    <col min="26" max="26" width="19.375" style="151" customWidth="1"/>
    <col min="27" max="27" width="29.25" style="151" bestFit="1" customWidth="1"/>
    <col min="28" max="28" width="17.75" style="151" customWidth="1"/>
    <col min="29" max="29" width="17.875" style="151" customWidth="1"/>
    <col min="30" max="30" width="14.5" style="151" customWidth="1"/>
    <col min="31" max="31" width="15.75" style="151" customWidth="1"/>
    <col min="32" max="32" width="14.625" style="151" customWidth="1"/>
    <col min="33" max="33" width="22.625" style="151" customWidth="1"/>
    <col min="34" max="34" width="27.5" style="151" bestFit="1" customWidth="1"/>
    <col min="35" max="35" width="15.125" style="151" customWidth="1"/>
    <col min="36" max="36" width="19.25" style="151" customWidth="1"/>
    <col min="37" max="37" width="30.875" style="151" bestFit="1" customWidth="1"/>
    <col min="38" max="38" width="19.75" style="151" customWidth="1"/>
    <col min="39" max="39" width="16.125" style="151" customWidth="1"/>
    <col min="40" max="40" width="16.375" style="151" customWidth="1"/>
    <col min="41" max="41" width="13" style="151" customWidth="1"/>
    <col min="42" max="42" width="19.875" style="151" customWidth="1"/>
    <col min="43" max="43" width="21" style="151" customWidth="1"/>
    <col min="44" max="44" width="14.375" style="151" customWidth="1"/>
    <col min="45" max="45" width="20.625" style="151" customWidth="1"/>
    <col min="46" max="46" width="11.625" style="151" customWidth="1"/>
    <col min="47" max="47" width="24.5" style="151" bestFit="1" customWidth="1"/>
    <col min="48" max="48" width="10.5" style="151" customWidth="1"/>
    <col min="49" max="49" width="12.875" style="151" customWidth="1"/>
    <col min="50" max="50" width="10.375" style="151" customWidth="1"/>
    <col min="51" max="51" width="13.625" style="151" customWidth="1"/>
    <col min="52" max="52" width="14.375" style="151" customWidth="1"/>
    <col min="53" max="53" width="15.875" style="151" customWidth="1"/>
    <col min="54" max="54" width="12.75" style="151" customWidth="1"/>
    <col min="55" max="55" width="19.125" style="151" customWidth="1"/>
    <col min="56" max="56" width="17.125" style="151" customWidth="1"/>
    <col min="57" max="57" width="43.25" style="151" bestFit="1" customWidth="1"/>
    <col min="58" max="58" width="30.125" style="151" bestFit="1" customWidth="1"/>
    <col min="59" max="59" width="11.625" style="151" customWidth="1"/>
    <col min="60" max="60" width="29.25" style="151" bestFit="1" customWidth="1"/>
    <col min="61" max="61" width="27.875" style="151" bestFit="1" customWidth="1"/>
    <col min="62" max="62" width="30.75" style="151" bestFit="1" customWidth="1"/>
    <col min="63" max="63" width="21.5" style="151" customWidth="1"/>
    <col min="64" max="64" width="47.875" style="151" bestFit="1" customWidth="1"/>
    <col min="65" max="65" width="24" style="151" customWidth="1"/>
    <col min="66" max="66" width="20.25" style="151" customWidth="1"/>
    <col min="67" max="67" width="46.5" style="151" bestFit="1" customWidth="1"/>
    <col min="68" max="68" width="22.375" style="151" customWidth="1"/>
    <col min="69" max="69" width="14.5" style="151" customWidth="1"/>
    <col min="70" max="70" width="25.25" style="151" customWidth="1"/>
    <col min="71" max="71" width="24.375" style="151" bestFit="1" customWidth="1"/>
    <col min="72" max="72" width="27.125" style="151" bestFit="1" customWidth="1"/>
    <col min="73" max="73" width="19" style="151" customWidth="1"/>
    <col min="74" max="74" width="34.5" style="151" bestFit="1" customWidth="1"/>
    <col min="75" max="75" width="16.75" style="151" customWidth="1"/>
    <col min="76" max="76" width="22.375" style="151" bestFit="1" customWidth="1"/>
    <col min="77" max="77" width="26.375" style="151" bestFit="1" customWidth="1"/>
    <col min="78" max="78" width="14.5" style="151" customWidth="1"/>
    <col min="79" max="79" width="9.625" style="151" customWidth="1"/>
    <col min="80" max="80" width="11.75" style="151" customWidth="1"/>
    <col min="81" max="81" width="13" style="151" customWidth="1"/>
    <col min="82" max="82" width="19.375" style="151" customWidth="1"/>
    <col min="83" max="83" width="29.25" style="151" bestFit="1" customWidth="1"/>
    <col min="84" max="84" width="17.75" style="151" customWidth="1"/>
    <col min="85" max="85" width="17.875" style="151" customWidth="1"/>
    <col min="86" max="86" width="14.5" style="151" customWidth="1"/>
    <col min="87" max="87" width="15.75" style="151" customWidth="1"/>
    <col min="88" max="88" width="14.625" style="151" customWidth="1"/>
    <col min="89" max="89" width="22.625" style="151" customWidth="1"/>
    <col min="90" max="90" width="27.5" style="151" bestFit="1" customWidth="1"/>
    <col min="91" max="91" width="15.125" style="151" customWidth="1"/>
    <col min="92" max="92" width="19.25" style="151" customWidth="1"/>
    <col min="93" max="93" width="30.875" style="151" bestFit="1" customWidth="1"/>
    <col min="94" max="94" width="19.75" style="151" customWidth="1"/>
    <col min="95" max="95" width="16.125" style="151" customWidth="1"/>
    <col min="96" max="96" width="16.375" style="151" customWidth="1"/>
    <col min="97" max="97" width="13" style="151" customWidth="1"/>
    <col min="98" max="98" width="19.875" style="151" customWidth="1"/>
    <col min="99" max="99" width="21" style="151" customWidth="1"/>
    <col min="100" max="100" width="14.375" style="151" customWidth="1"/>
    <col min="101" max="101" width="20.625" style="151" customWidth="1"/>
    <col min="102" max="102" width="11.625" style="151" customWidth="1"/>
    <col min="103" max="103" width="24.5" style="151" bestFit="1" customWidth="1"/>
    <col min="104" max="104" width="10.5" style="151" customWidth="1"/>
    <col min="105" max="105" width="12.875" style="151" customWidth="1"/>
    <col min="106" max="106" width="10.375" style="151" customWidth="1"/>
    <col min="107" max="107" width="13.625" style="151" customWidth="1"/>
    <col min="108" max="108" width="14.375" style="151" customWidth="1"/>
    <col min="109" max="109" width="15.875" style="151" customWidth="1"/>
    <col min="110" max="110" width="12.75" style="151" customWidth="1"/>
    <col min="111" max="112" width="19.125" style="151" customWidth="1"/>
    <col min="113" max="113" width="43.25" style="151" bestFit="1" customWidth="1"/>
    <col min="114" max="114" width="30.125" style="151" bestFit="1" customWidth="1"/>
    <col min="115" max="115" width="11.625" style="151" customWidth="1"/>
    <col min="116" max="116" width="29.25" style="151" bestFit="1" customWidth="1"/>
    <col min="117" max="117" width="27.875" style="151" bestFit="1" customWidth="1"/>
    <col min="118" max="118" width="30.75" style="151" bestFit="1" customWidth="1"/>
    <col min="119" max="119" width="21.5" style="151" customWidth="1"/>
    <col min="120" max="120" width="47.875" style="151" bestFit="1" customWidth="1"/>
    <col min="121" max="121" width="24" style="151" customWidth="1"/>
    <col min="122" max="122" width="20.25" style="151" customWidth="1"/>
    <col min="123" max="123" width="46.5" style="151" bestFit="1" customWidth="1"/>
    <col min="124" max="124" width="22.375" style="151" customWidth="1"/>
    <col min="125" max="125" width="9.5" style="151" customWidth="1"/>
    <col min="126" max="126" width="25.25" style="151" customWidth="1"/>
    <col min="127" max="127" width="24.375" style="151" bestFit="1" customWidth="1"/>
    <col min="128" max="128" width="27.125" style="151" bestFit="1" customWidth="1"/>
    <col min="129" max="129" width="19" style="151" customWidth="1"/>
    <col min="130" max="130" width="34.5" style="151" bestFit="1" customWidth="1"/>
    <col min="131" max="131" width="16.75" style="151" customWidth="1"/>
    <col min="132" max="132" width="22.375" style="151" bestFit="1" customWidth="1"/>
    <col min="133" max="133" width="26.375" style="151" bestFit="1" customWidth="1"/>
    <col min="134" max="134" width="14.5" style="151" customWidth="1"/>
    <col min="135" max="135" width="9.625" style="151" customWidth="1"/>
    <col min="136" max="136" width="11.75" style="151" customWidth="1"/>
    <col min="137" max="137" width="13" style="151" customWidth="1"/>
    <col min="138" max="138" width="19.375" style="151" customWidth="1"/>
    <col min="139" max="139" width="29.25" style="151" bestFit="1" customWidth="1"/>
    <col min="140" max="140" width="17.75" style="151" customWidth="1"/>
    <col min="141" max="141" width="17.875" style="151" customWidth="1"/>
    <col min="142" max="142" width="14.5" style="151" customWidth="1"/>
    <col min="143" max="143" width="15.75" style="151" customWidth="1"/>
    <col min="144" max="144" width="14.625" style="151" customWidth="1"/>
    <col min="145" max="145" width="22.625" style="151" customWidth="1"/>
    <col min="146" max="146" width="27.5" style="151" bestFit="1" customWidth="1"/>
    <col min="147" max="147" width="15.125" style="151" customWidth="1"/>
    <col min="148" max="148" width="19.25" style="151" customWidth="1"/>
    <col min="149" max="149" width="30.875" style="151" bestFit="1" customWidth="1"/>
    <col min="150" max="150" width="19.75" style="151" customWidth="1"/>
    <col min="151" max="151" width="16.125" style="151" customWidth="1"/>
    <col min="152" max="152" width="16.375" style="151" customWidth="1"/>
    <col min="153" max="153" width="13" style="151" customWidth="1"/>
    <col min="154" max="154" width="19.875" style="151" customWidth="1"/>
    <col min="155" max="155" width="21" style="151" customWidth="1"/>
    <col min="156" max="156" width="14.375" style="151" customWidth="1"/>
    <col min="157" max="157" width="20.625" style="151" customWidth="1"/>
    <col min="158" max="158" width="11.625" style="151" customWidth="1"/>
    <col min="159" max="159" width="24.5" style="151" bestFit="1" customWidth="1"/>
    <col min="160" max="160" width="10.5" style="151" customWidth="1"/>
    <col min="161" max="161" width="12.875" style="151" customWidth="1"/>
    <col min="162" max="162" width="10.375" style="151" customWidth="1"/>
    <col min="163" max="163" width="13.625" style="151" customWidth="1"/>
    <col min="164" max="164" width="14.375" style="151" customWidth="1"/>
    <col min="165" max="165" width="15.875" style="151" customWidth="1"/>
    <col min="166" max="166" width="12.75" style="151" customWidth="1"/>
    <col min="167" max="167" width="19.125" style="151" customWidth="1"/>
    <col min="168" max="16384" width="8.25" style="151"/>
  </cols>
  <sheetData>
    <row r="1" spans="1:167" ht="23.25" x14ac:dyDescent="0.35">
      <c r="A1" s="333" t="s">
        <v>578</v>
      </c>
    </row>
    <row r="2" spans="1:167" s="194" customFormat="1" x14ac:dyDescent="0.25">
      <c r="A2" s="327" t="s">
        <v>579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93"/>
      <c r="BE2" s="328" t="s">
        <v>580</v>
      </c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329" t="s">
        <v>581</v>
      </c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</row>
    <row r="3" spans="1:167" s="194" customFormat="1" x14ac:dyDescent="0.25">
      <c r="B3" s="157"/>
      <c r="C3" s="157"/>
      <c r="D3" s="345" t="s">
        <v>582</v>
      </c>
      <c r="E3" s="345" t="s">
        <v>582</v>
      </c>
      <c r="F3" s="345" t="s">
        <v>582</v>
      </c>
      <c r="G3" s="197" t="s">
        <v>7</v>
      </c>
      <c r="H3" s="197" t="s">
        <v>7</v>
      </c>
      <c r="I3" s="197" t="s">
        <v>7</v>
      </c>
      <c r="J3" s="345" t="s">
        <v>582</v>
      </c>
      <c r="K3" s="345" t="s">
        <v>582</v>
      </c>
      <c r="L3" s="345" t="s">
        <v>582</v>
      </c>
      <c r="M3" s="197" t="s">
        <v>583</v>
      </c>
      <c r="N3" s="345" t="s">
        <v>582</v>
      </c>
      <c r="O3" s="345" t="s">
        <v>582</v>
      </c>
      <c r="P3" s="197" t="s">
        <v>8</v>
      </c>
      <c r="Q3" s="197" t="s">
        <v>8</v>
      </c>
      <c r="R3" s="197" t="s">
        <v>8</v>
      </c>
      <c r="S3" s="197" t="s">
        <v>8</v>
      </c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97" t="s">
        <v>7</v>
      </c>
      <c r="BL3" s="197" t="s">
        <v>7</v>
      </c>
      <c r="BM3" s="197" t="s">
        <v>7</v>
      </c>
      <c r="BN3" s="157"/>
      <c r="BO3" s="157"/>
      <c r="BP3" s="157"/>
      <c r="BQ3" s="197" t="s">
        <v>7</v>
      </c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</row>
    <row r="4" spans="1:167" ht="31.5" x14ac:dyDescent="0.25">
      <c r="A4" s="198" t="s">
        <v>506</v>
      </c>
      <c r="B4" s="198" t="s">
        <v>108</v>
      </c>
      <c r="C4" s="198" t="s">
        <v>107</v>
      </c>
      <c r="D4" s="198" t="s">
        <v>106</v>
      </c>
      <c r="E4" s="198" t="s">
        <v>105</v>
      </c>
      <c r="F4" s="198" t="s">
        <v>104</v>
      </c>
      <c r="G4" s="198" t="s">
        <v>103</v>
      </c>
      <c r="H4" s="198" t="s">
        <v>102</v>
      </c>
      <c r="I4" s="198" t="s">
        <v>101</v>
      </c>
      <c r="J4" s="198" t="s">
        <v>100</v>
      </c>
      <c r="K4" s="198" t="s">
        <v>99</v>
      </c>
      <c r="L4" s="198" t="s">
        <v>98</v>
      </c>
      <c r="M4" s="198" t="s">
        <v>97</v>
      </c>
      <c r="N4" s="198" t="s">
        <v>96</v>
      </c>
      <c r="O4" s="198" t="s">
        <v>95</v>
      </c>
      <c r="P4" s="198" t="s">
        <v>94</v>
      </c>
      <c r="Q4" s="198" t="s">
        <v>93</v>
      </c>
      <c r="R4" s="198" t="s">
        <v>92</v>
      </c>
      <c r="S4" s="198" t="s">
        <v>91</v>
      </c>
      <c r="T4" s="198" t="s">
        <v>2</v>
      </c>
      <c r="U4" s="198" t="s">
        <v>1</v>
      </c>
      <c r="V4" s="198" t="s">
        <v>90</v>
      </c>
      <c r="W4" s="198" t="s">
        <v>89</v>
      </c>
      <c r="X4" s="198" t="s">
        <v>88</v>
      </c>
      <c r="Y4" s="198" t="s">
        <v>87</v>
      </c>
      <c r="Z4" s="198" t="s">
        <v>86</v>
      </c>
      <c r="AA4" s="198" t="s">
        <v>85</v>
      </c>
      <c r="AB4" s="198" t="s">
        <v>84</v>
      </c>
      <c r="AC4" s="198" t="s">
        <v>83</v>
      </c>
      <c r="AD4" s="198" t="s">
        <v>82</v>
      </c>
      <c r="AE4" s="198" t="s">
        <v>81</v>
      </c>
      <c r="AF4" s="198" t="s">
        <v>80</v>
      </c>
      <c r="AG4" s="198" t="s">
        <v>79</v>
      </c>
      <c r="AH4" s="198" t="s">
        <v>78</v>
      </c>
      <c r="AI4" s="198" t="s">
        <v>77</v>
      </c>
      <c r="AJ4" s="198" t="s">
        <v>76</v>
      </c>
      <c r="AK4" s="198" t="s">
        <v>75</v>
      </c>
      <c r="AL4" s="198" t="s">
        <v>74</v>
      </c>
      <c r="AM4" s="198" t="s">
        <v>73</v>
      </c>
      <c r="AN4" s="198" t="s">
        <v>72</v>
      </c>
      <c r="AO4" s="198" t="s">
        <v>71</v>
      </c>
      <c r="AP4" s="198" t="s">
        <v>70</v>
      </c>
      <c r="AQ4" s="198" t="s">
        <v>69</v>
      </c>
      <c r="AR4" s="198" t="s">
        <v>68</v>
      </c>
      <c r="AS4" s="198" t="s">
        <v>67</v>
      </c>
      <c r="AT4" s="198" t="s">
        <v>66</v>
      </c>
      <c r="AU4" s="198" t="s">
        <v>65</v>
      </c>
      <c r="AV4" s="198" t="s">
        <v>64</v>
      </c>
      <c r="AW4" s="198" t="s">
        <v>63</v>
      </c>
      <c r="AX4" s="198" t="s">
        <v>62</v>
      </c>
      <c r="AY4" s="198" t="s">
        <v>61</v>
      </c>
      <c r="AZ4" s="198" t="s">
        <v>60</v>
      </c>
      <c r="BA4" s="198" t="s">
        <v>59</v>
      </c>
      <c r="BB4" s="198" t="s">
        <v>58</v>
      </c>
      <c r="BC4" s="198" t="s">
        <v>57</v>
      </c>
      <c r="BD4" s="157"/>
      <c r="BE4" s="199" t="s">
        <v>505</v>
      </c>
      <c r="BF4" s="199" t="s">
        <v>108</v>
      </c>
      <c r="BG4" s="199" t="s">
        <v>107</v>
      </c>
      <c r="BH4" s="199" t="s">
        <v>106</v>
      </c>
      <c r="BI4" s="199" t="s">
        <v>105</v>
      </c>
      <c r="BJ4" s="199" t="s">
        <v>104</v>
      </c>
      <c r="BK4" s="199" t="s">
        <v>103</v>
      </c>
      <c r="BL4" s="199" t="s">
        <v>102</v>
      </c>
      <c r="BM4" s="199" t="s">
        <v>101</v>
      </c>
      <c r="BN4" s="199" t="s">
        <v>100</v>
      </c>
      <c r="BO4" s="199" t="s">
        <v>99</v>
      </c>
      <c r="BP4" s="199" t="s">
        <v>98</v>
      </c>
      <c r="BQ4" s="199" t="s">
        <v>97</v>
      </c>
      <c r="BR4" s="199" t="s">
        <v>96</v>
      </c>
      <c r="BS4" s="199" t="s">
        <v>95</v>
      </c>
      <c r="BT4" s="199" t="s">
        <v>94</v>
      </c>
      <c r="BU4" s="199" t="s">
        <v>93</v>
      </c>
      <c r="BV4" s="199" t="s">
        <v>92</v>
      </c>
      <c r="BW4" s="199" t="s">
        <v>91</v>
      </c>
      <c r="BX4" s="199" t="s">
        <v>2</v>
      </c>
      <c r="BY4" s="199" t="s">
        <v>1</v>
      </c>
      <c r="BZ4" s="199" t="s">
        <v>90</v>
      </c>
      <c r="CA4" s="199" t="s">
        <v>89</v>
      </c>
      <c r="CB4" s="199" t="s">
        <v>88</v>
      </c>
      <c r="CC4" s="199" t="s">
        <v>87</v>
      </c>
      <c r="CD4" s="199" t="s">
        <v>86</v>
      </c>
      <c r="CE4" s="199" t="s">
        <v>85</v>
      </c>
      <c r="CF4" s="199" t="s">
        <v>84</v>
      </c>
      <c r="CG4" s="199" t="s">
        <v>83</v>
      </c>
      <c r="CH4" s="199" t="s">
        <v>82</v>
      </c>
      <c r="CI4" s="199" t="s">
        <v>81</v>
      </c>
      <c r="CJ4" s="199" t="s">
        <v>80</v>
      </c>
      <c r="CK4" s="199" t="s">
        <v>79</v>
      </c>
      <c r="CL4" s="199" t="s">
        <v>78</v>
      </c>
      <c r="CM4" s="199" t="s">
        <v>77</v>
      </c>
      <c r="CN4" s="199" t="s">
        <v>76</v>
      </c>
      <c r="CO4" s="199" t="s">
        <v>75</v>
      </c>
      <c r="CP4" s="199" t="s">
        <v>74</v>
      </c>
      <c r="CQ4" s="199" t="s">
        <v>73</v>
      </c>
      <c r="CR4" s="199" t="s">
        <v>72</v>
      </c>
      <c r="CS4" s="199" t="s">
        <v>71</v>
      </c>
      <c r="CT4" s="199" t="s">
        <v>70</v>
      </c>
      <c r="CU4" s="199" t="s">
        <v>69</v>
      </c>
      <c r="CV4" s="199" t="s">
        <v>68</v>
      </c>
      <c r="CW4" s="199" t="s">
        <v>67</v>
      </c>
      <c r="CX4" s="199" t="s">
        <v>66</v>
      </c>
      <c r="CY4" s="199" t="s">
        <v>65</v>
      </c>
      <c r="CZ4" s="199" t="s">
        <v>64</v>
      </c>
      <c r="DA4" s="199" t="s">
        <v>63</v>
      </c>
      <c r="DB4" s="199" t="s">
        <v>62</v>
      </c>
      <c r="DC4" s="199" t="s">
        <v>61</v>
      </c>
      <c r="DD4" s="199" t="s">
        <v>60</v>
      </c>
      <c r="DE4" s="199" t="s">
        <v>59</v>
      </c>
      <c r="DF4" s="199" t="s">
        <v>58</v>
      </c>
      <c r="DG4" s="199" t="s">
        <v>57</v>
      </c>
      <c r="DH4" s="199"/>
      <c r="DI4" s="200" t="s">
        <v>55</v>
      </c>
      <c r="DJ4" s="201" t="s">
        <v>108</v>
      </c>
      <c r="DK4" s="201" t="s">
        <v>107</v>
      </c>
      <c r="DL4" s="201" t="s">
        <v>106</v>
      </c>
      <c r="DM4" s="201" t="s">
        <v>105</v>
      </c>
      <c r="DN4" s="201" t="s">
        <v>104</v>
      </c>
      <c r="DO4" s="201" t="s">
        <v>103</v>
      </c>
      <c r="DP4" s="201" t="s">
        <v>102</v>
      </c>
      <c r="DQ4" s="201" t="s">
        <v>101</v>
      </c>
      <c r="DR4" s="201" t="s">
        <v>100</v>
      </c>
      <c r="DS4" s="201" t="s">
        <v>99</v>
      </c>
      <c r="DT4" s="201" t="s">
        <v>98</v>
      </c>
      <c r="DU4" s="201" t="s">
        <v>97</v>
      </c>
      <c r="DV4" s="201" t="s">
        <v>96</v>
      </c>
      <c r="DW4" s="201" t="s">
        <v>95</v>
      </c>
      <c r="DX4" s="201" t="s">
        <v>94</v>
      </c>
      <c r="DY4" s="201" t="s">
        <v>93</v>
      </c>
      <c r="DZ4" s="201" t="s">
        <v>92</v>
      </c>
      <c r="EA4" s="201" t="s">
        <v>91</v>
      </c>
      <c r="EB4" s="201" t="s">
        <v>2</v>
      </c>
      <c r="EC4" s="201" t="s">
        <v>1</v>
      </c>
      <c r="ED4" s="201" t="s">
        <v>90</v>
      </c>
      <c r="EE4" s="201" t="s">
        <v>89</v>
      </c>
      <c r="EF4" s="201" t="s">
        <v>88</v>
      </c>
      <c r="EG4" s="201" t="s">
        <v>87</v>
      </c>
      <c r="EH4" s="201" t="s">
        <v>86</v>
      </c>
      <c r="EI4" s="201" t="s">
        <v>85</v>
      </c>
      <c r="EJ4" s="201" t="s">
        <v>84</v>
      </c>
      <c r="EK4" s="201" t="s">
        <v>83</v>
      </c>
      <c r="EL4" s="201" t="s">
        <v>82</v>
      </c>
      <c r="EM4" s="201" t="s">
        <v>81</v>
      </c>
      <c r="EN4" s="201" t="s">
        <v>80</v>
      </c>
      <c r="EO4" s="201" t="s">
        <v>79</v>
      </c>
      <c r="EP4" s="201" t="s">
        <v>78</v>
      </c>
      <c r="EQ4" s="201" t="s">
        <v>77</v>
      </c>
      <c r="ER4" s="201" t="s">
        <v>76</v>
      </c>
      <c r="ES4" s="201" t="s">
        <v>75</v>
      </c>
      <c r="ET4" s="201" t="s">
        <v>74</v>
      </c>
      <c r="EU4" s="201" t="s">
        <v>73</v>
      </c>
      <c r="EV4" s="201" t="s">
        <v>72</v>
      </c>
      <c r="EW4" s="201" t="s">
        <v>71</v>
      </c>
      <c r="EX4" s="201" t="s">
        <v>70</v>
      </c>
      <c r="EY4" s="201" t="s">
        <v>69</v>
      </c>
      <c r="EZ4" s="201" t="s">
        <v>68</v>
      </c>
      <c r="FA4" s="201" t="s">
        <v>67</v>
      </c>
      <c r="FB4" s="201" t="s">
        <v>66</v>
      </c>
      <c r="FC4" s="201" t="s">
        <v>65</v>
      </c>
      <c r="FD4" s="201" t="s">
        <v>64</v>
      </c>
      <c r="FE4" s="201" t="s">
        <v>63</v>
      </c>
      <c r="FF4" s="201" t="s">
        <v>62</v>
      </c>
      <c r="FG4" s="201" t="s">
        <v>61</v>
      </c>
      <c r="FH4" s="201" t="s">
        <v>60</v>
      </c>
      <c r="FI4" s="201" t="s">
        <v>59</v>
      </c>
      <c r="FJ4" s="201" t="s">
        <v>58</v>
      </c>
      <c r="FK4" s="202" t="s">
        <v>57</v>
      </c>
    </row>
    <row r="5" spans="1:167" x14ac:dyDescent="0.25">
      <c r="A5" s="193" t="s">
        <v>54</v>
      </c>
      <c r="B5" s="203">
        <f t="shared" ref="B5:Q7" si="0">BF5+DJ5</f>
        <v>8407544</v>
      </c>
      <c r="C5" s="203">
        <f t="shared" si="0"/>
        <v>184199</v>
      </c>
      <c r="D5" s="203">
        <f t="shared" si="0"/>
        <v>116211</v>
      </c>
      <c r="E5" s="203">
        <f t="shared" si="0"/>
        <v>135137</v>
      </c>
      <c r="F5" s="203">
        <f t="shared" si="0"/>
        <v>184150</v>
      </c>
      <c r="G5" s="203">
        <f t="shared" si="0"/>
        <v>174409</v>
      </c>
      <c r="H5" s="203">
        <f t="shared" si="0"/>
        <v>731904</v>
      </c>
      <c r="I5" s="203">
        <f t="shared" si="0"/>
        <v>124691</v>
      </c>
      <c r="J5" s="203">
        <f t="shared" si="0"/>
        <v>61803</v>
      </c>
      <c r="K5" s="203">
        <f t="shared" si="0"/>
        <v>260373</v>
      </c>
      <c r="L5" s="203">
        <f t="shared" si="0"/>
        <v>167603</v>
      </c>
      <c r="M5" s="203">
        <f t="shared" si="0"/>
        <v>756987</v>
      </c>
      <c r="N5" s="203">
        <f t="shared" si="0"/>
        <v>80986</v>
      </c>
      <c r="O5" s="203">
        <f t="shared" si="0"/>
        <v>61453</v>
      </c>
      <c r="P5" s="203">
        <f t="shared" si="0"/>
        <v>970899</v>
      </c>
      <c r="Q5" s="203">
        <f t="shared" si="0"/>
        <v>307531</v>
      </c>
      <c r="R5" s="203">
        <f t="shared" ref="R5:AG7" si="1">BV5+DZ5</f>
        <v>446787</v>
      </c>
      <c r="S5" s="203">
        <f t="shared" si="1"/>
        <v>3533117</v>
      </c>
      <c r="T5" s="203">
        <f t="shared" si="1"/>
        <v>56424</v>
      </c>
      <c r="U5" s="203">
        <f t="shared" si="1"/>
        <v>237079</v>
      </c>
      <c r="V5" s="203">
        <f t="shared" si="1"/>
        <v>1370270</v>
      </c>
      <c r="W5" s="203">
        <f t="shared" si="1"/>
        <v>175534</v>
      </c>
      <c r="X5" s="203">
        <f t="shared" si="1"/>
        <v>2477171</v>
      </c>
      <c r="Y5" s="203">
        <f t="shared" si="1"/>
        <v>386933</v>
      </c>
      <c r="Z5" s="203">
        <f t="shared" si="1"/>
        <v>659818</v>
      </c>
      <c r="AA5" s="203">
        <f t="shared" si="1"/>
        <v>91479</v>
      </c>
      <c r="AB5" s="203">
        <f t="shared" si="1"/>
        <v>47302</v>
      </c>
      <c r="AC5" s="203">
        <f t="shared" si="1"/>
        <v>6696</v>
      </c>
      <c r="AD5" s="203">
        <f t="shared" si="1"/>
        <v>132880</v>
      </c>
      <c r="AE5" s="203">
        <f t="shared" si="1"/>
        <v>131244</v>
      </c>
      <c r="AF5" s="203">
        <f t="shared" si="1"/>
        <v>102189</v>
      </c>
      <c r="AG5" s="203">
        <f t="shared" si="1"/>
        <v>45401</v>
      </c>
      <c r="AH5" s="203">
        <f t="shared" ref="AH5:AW7" si="2">CL5+EP5</f>
        <v>18996</v>
      </c>
      <c r="AI5" s="203">
        <f t="shared" si="2"/>
        <v>34687</v>
      </c>
      <c r="AJ5" s="203">
        <f t="shared" si="2"/>
        <v>30388</v>
      </c>
      <c r="AK5" s="203">
        <f t="shared" si="2"/>
        <v>5710988</v>
      </c>
      <c r="AL5" s="203">
        <f t="shared" si="2"/>
        <v>154746</v>
      </c>
      <c r="AM5" s="203">
        <f t="shared" si="2"/>
        <v>50800</v>
      </c>
      <c r="AN5" s="203">
        <f t="shared" si="2"/>
        <v>35100</v>
      </c>
      <c r="AO5" s="203">
        <f t="shared" si="2"/>
        <v>102994</v>
      </c>
      <c r="AP5" s="203">
        <f t="shared" si="2"/>
        <v>72175</v>
      </c>
      <c r="AQ5" s="203">
        <f t="shared" si="2"/>
        <v>249886</v>
      </c>
      <c r="AR5" s="203">
        <f t="shared" si="2"/>
        <v>90178</v>
      </c>
      <c r="AS5" s="203">
        <f t="shared" si="2"/>
        <v>248847</v>
      </c>
      <c r="AT5" s="203">
        <f t="shared" si="2"/>
        <v>1236075</v>
      </c>
      <c r="AU5" s="203">
        <f t="shared" si="2"/>
        <v>111886</v>
      </c>
      <c r="AV5" s="203">
        <f t="shared" si="2"/>
        <v>91333</v>
      </c>
      <c r="AW5" s="203">
        <f t="shared" si="2"/>
        <v>12383</v>
      </c>
      <c r="AX5" s="203">
        <f t="shared" ref="AP5:BC7" si="3">DB5+FF5</f>
        <v>92175</v>
      </c>
      <c r="AY5" s="203">
        <f t="shared" si="3"/>
        <v>1054</v>
      </c>
      <c r="AZ5" s="203">
        <f t="shared" si="3"/>
        <v>1176</v>
      </c>
      <c r="BA5" s="203">
        <f t="shared" si="3"/>
        <v>8707</v>
      </c>
      <c r="BB5" s="203">
        <f t="shared" si="3"/>
        <v>51125</v>
      </c>
      <c r="BC5" s="203">
        <f t="shared" si="3"/>
        <v>16913371</v>
      </c>
      <c r="BD5" s="157"/>
      <c r="BE5" s="193" t="s">
        <v>54</v>
      </c>
      <c r="BF5" s="204">
        <v>3403004</v>
      </c>
      <c r="BG5" s="204">
        <v>157084</v>
      </c>
      <c r="BH5" s="204">
        <v>85846</v>
      </c>
      <c r="BI5" s="204">
        <v>100181</v>
      </c>
      <c r="BJ5" s="204">
        <v>138073</v>
      </c>
      <c r="BK5" s="204">
        <v>146410</v>
      </c>
      <c r="BL5" s="204">
        <v>489320</v>
      </c>
      <c r="BM5" s="204">
        <v>81340</v>
      </c>
      <c r="BN5" s="204">
        <v>2756</v>
      </c>
      <c r="BO5" s="204">
        <v>103611</v>
      </c>
      <c r="BP5" s="204">
        <v>83235</v>
      </c>
      <c r="BQ5" s="204">
        <v>513287</v>
      </c>
      <c r="BR5" s="204">
        <v>67906</v>
      </c>
      <c r="BS5" s="204">
        <v>44398</v>
      </c>
      <c r="BT5" s="204">
        <v>637900</v>
      </c>
      <c r="BU5" s="204">
        <v>206392</v>
      </c>
      <c r="BV5" s="204">
        <v>299379</v>
      </c>
      <c r="BW5" s="204">
        <v>200172</v>
      </c>
      <c r="BX5" s="204">
        <v>44045</v>
      </c>
      <c r="BY5" s="204">
        <v>158753</v>
      </c>
      <c r="BZ5" s="204">
        <v>1370270</v>
      </c>
      <c r="CA5" s="204">
        <v>175429</v>
      </c>
      <c r="CB5" s="204">
        <v>2470823</v>
      </c>
      <c r="CC5" s="204">
        <v>367959</v>
      </c>
      <c r="CD5" s="204">
        <v>176470</v>
      </c>
      <c r="CE5" s="204">
        <v>85141</v>
      </c>
      <c r="CF5" s="204">
        <v>44589</v>
      </c>
      <c r="CG5" s="204">
        <v>4255</v>
      </c>
      <c r="CH5" s="204">
        <v>132880</v>
      </c>
      <c r="CI5" s="204">
        <v>129099</v>
      </c>
      <c r="CJ5" s="204">
        <v>99105</v>
      </c>
      <c r="CK5" s="204">
        <v>45401</v>
      </c>
      <c r="CL5" s="204">
        <v>17165</v>
      </c>
      <c r="CM5" s="204">
        <v>34687</v>
      </c>
      <c r="CN5" s="204">
        <v>29646</v>
      </c>
      <c r="CO5" s="204">
        <v>5182919</v>
      </c>
      <c r="CP5" s="204">
        <v>148484</v>
      </c>
      <c r="CQ5" s="204">
        <v>50655</v>
      </c>
      <c r="CR5" s="204">
        <v>34454</v>
      </c>
      <c r="CS5" s="204">
        <v>102994</v>
      </c>
      <c r="CT5" s="204">
        <v>72175</v>
      </c>
      <c r="CU5" s="204">
        <v>220064</v>
      </c>
      <c r="CV5" s="204">
        <v>89647</v>
      </c>
      <c r="CW5" s="204">
        <v>226082</v>
      </c>
      <c r="CX5" s="204">
        <v>773281</v>
      </c>
      <c r="CY5" s="204">
        <v>106189</v>
      </c>
      <c r="CZ5" s="204">
        <v>69230</v>
      </c>
      <c r="DA5" s="204">
        <v>4326</v>
      </c>
      <c r="DB5" s="204">
        <v>72949</v>
      </c>
      <c r="DC5" s="204">
        <v>1044</v>
      </c>
      <c r="DD5" s="204">
        <v>1176</v>
      </c>
      <c r="DE5" s="204">
        <v>8213</v>
      </c>
      <c r="DF5" s="204">
        <v>46405</v>
      </c>
      <c r="DG5" s="204">
        <v>10770375</v>
      </c>
      <c r="DH5" s="204"/>
      <c r="DI5" s="205" t="s">
        <v>54</v>
      </c>
      <c r="DJ5" s="206">
        <v>5004540</v>
      </c>
      <c r="DK5" s="206">
        <v>27115</v>
      </c>
      <c r="DL5" s="206">
        <v>30365</v>
      </c>
      <c r="DM5" s="206">
        <v>34956</v>
      </c>
      <c r="DN5" s="206">
        <v>46077</v>
      </c>
      <c r="DO5" s="206">
        <v>27999</v>
      </c>
      <c r="DP5" s="206">
        <v>242584</v>
      </c>
      <c r="DQ5" s="206">
        <v>43351</v>
      </c>
      <c r="DR5" s="206">
        <v>59047</v>
      </c>
      <c r="DS5" s="206">
        <v>156762</v>
      </c>
      <c r="DT5" s="206">
        <v>84368</v>
      </c>
      <c r="DU5" s="206">
        <v>243700</v>
      </c>
      <c r="DV5" s="206">
        <v>13080</v>
      </c>
      <c r="DW5" s="206">
        <v>17055</v>
      </c>
      <c r="DX5" s="206">
        <v>332999</v>
      </c>
      <c r="DY5" s="206">
        <v>101139</v>
      </c>
      <c r="DZ5" s="206">
        <v>147408</v>
      </c>
      <c r="EA5" s="206">
        <v>3332945</v>
      </c>
      <c r="EB5" s="206">
        <v>12379</v>
      </c>
      <c r="EC5" s="206">
        <v>78326</v>
      </c>
      <c r="ED5" s="206">
        <v>0</v>
      </c>
      <c r="EE5" s="206">
        <v>105</v>
      </c>
      <c r="EF5" s="206">
        <v>6348</v>
      </c>
      <c r="EG5" s="206">
        <v>18974</v>
      </c>
      <c r="EH5" s="206">
        <v>483348</v>
      </c>
      <c r="EI5" s="206">
        <v>6338</v>
      </c>
      <c r="EJ5" s="206">
        <v>2713</v>
      </c>
      <c r="EK5" s="206">
        <v>2441</v>
      </c>
      <c r="EL5" s="206">
        <v>0</v>
      </c>
      <c r="EM5" s="206">
        <v>2145</v>
      </c>
      <c r="EN5" s="206">
        <v>3084</v>
      </c>
      <c r="EO5" s="206">
        <v>0</v>
      </c>
      <c r="EP5" s="206">
        <v>1831</v>
      </c>
      <c r="EQ5" s="206">
        <v>0</v>
      </c>
      <c r="ER5" s="206">
        <v>742</v>
      </c>
      <c r="ES5" s="206">
        <v>528069</v>
      </c>
      <c r="ET5" s="206">
        <v>6262</v>
      </c>
      <c r="EU5" s="206">
        <v>145</v>
      </c>
      <c r="EV5" s="206">
        <v>646</v>
      </c>
      <c r="EW5" s="206">
        <v>0</v>
      </c>
      <c r="EX5" s="206">
        <v>0</v>
      </c>
      <c r="EY5" s="206">
        <v>29822</v>
      </c>
      <c r="EZ5" s="206">
        <v>531</v>
      </c>
      <c r="FA5" s="206">
        <v>22765</v>
      </c>
      <c r="FB5" s="206">
        <v>462794</v>
      </c>
      <c r="FC5" s="206">
        <v>5697</v>
      </c>
      <c r="FD5" s="206">
        <v>22103</v>
      </c>
      <c r="FE5" s="206">
        <v>8057</v>
      </c>
      <c r="FF5" s="206">
        <v>19226</v>
      </c>
      <c r="FG5" s="206">
        <v>10</v>
      </c>
      <c r="FH5" s="206">
        <v>0</v>
      </c>
      <c r="FI5" s="206">
        <v>494</v>
      </c>
      <c r="FJ5" s="206">
        <v>4720</v>
      </c>
      <c r="FK5" s="206">
        <v>6142996</v>
      </c>
    </row>
    <row r="6" spans="1:167" x14ac:dyDescent="0.25">
      <c r="A6" s="193" t="s">
        <v>53</v>
      </c>
      <c r="B6" s="203">
        <f t="shared" si="0"/>
        <v>1847112</v>
      </c>
      <c r="C6" s="203">
        <f t="shared" si="0"/>
        <v>50898</v>
      </c>
      <c r="D6" s="203">
        <f t="shared" si="0"/>
        <v>43440</v>
      </c>
      <c r="E6" s="203">
        <f t="shared" si="0"/>
        <v>29147</v>
      </c>
      <c r="F6" s="203">
        <f t="shared" si="0"/>
        <v>37798</v>
      </c>
      <c r="G6" s="203">
        <f t="shared" si="0"/>
        <v>42517</v>
      </c>
      <c r="H6" s="203">
        <f t="shared" si="0"/>
        <v>150948</v>
      </c>
      <c r="I6" s="203">
        <f t="shared" si="0"/>
        <v>39746</v>
      </c>
      <c r="J6" s="203">
        <f t="shared" si="0"/>
        <v>14078</v>
      </c>
      <c r="K6" s="203">
        <f t="shared" si="0"/>
        <v>52156</v>
      </c>
      <c r="L6" s="203">
        <f t="shared" si="0"/>
        <v>51217</v>
      </c>
      <c r="M6" s="203">
        <f t="shared" si="0"/>
        <v>158644</v>
      </c>
      <c r="N6" s="203">
        <f t="shared" si="0"/>
        <v>16733</v>
      </c>
      <c r="O6" s="203">
        <f t="shared" si="0"/>
        <v>13097</v>
      </c>
      <c r="P6" s="203">
        <f t="shared" si="0"/>
        <v>221032</v>
      </c>
      <c r="Q6" s="203">
        <f t="shared" si="0"/>
        <v>63330</v>
      </c>
      <c r="R6" s="203">
        <f t="shared" si="1"/>
        <v>102967</v>
      </c>
      <c r="S6" s="203">
        <f t="shared" si="1"/>
        <v>727144</v>
      </c>
      <c r="T6" s="203">
        <f t="shared" si="1"/>
        <v>14971</v>
      </c>
      <c r="U6" s="203">
        <f t="shared" si="1"/>
        <v>68147</v>
      </c>
      <c r="V6" s="203">
        <f t="shared" si="1"/>
        <v>303450</v>
      </c>
      <c r="W6" s="203">
        <f t="shared" si="1"/>
        <v>35034</v>
      </c>
      <c r="X6" s="203">
        <f t="shared" si="1"/>
        <v>465117</v>
      </c>
      <c r="Y6" s="203">
        <f t="shared" si="1"/>
        <v>69665</v>
      </c>
      <c r="Z6" s="203">
        <f t="shared" si="1"/>
        <v>137400</v>
      </c>
      <c r="AA6" s="203">
        <f t="shared" si="1"/>
        <v>20132</v>
      </c>
      <c r="AB6" s="203">
        <f t="shared" si="1"/>
        <v>9567</v>
      </c>
      <c r="AC6" s="203">
        <f t="shared" si="1"/>
        <v>2344</v>
      </c>
      <c r="AD6" s="203">
        <f t="shared" si="1"/>
        <v>30740</v>
      </c>
      <c r="AE6" s="203">
        <f t="shared" si="1"/>
        <v>29382</v>
      </c>
      <c r="AF6" s="203">
        <f t="shared" si="1"/>
        <v>20835</v>
      </c>
      <c r="AG6" s="203">
        <f t="shared" si="1"/>
        <v>9482</v>
      </c>
      <c r="AH6" s="203">
        <f t="shared" si="2"/>
        <v>4185</v>
      </c>
      <c r="AI6" s="203">
        <f t="shared" si="2"/>
        <v>7103</v>
      </c>
      <c r="AJ6" s="203">
        <f t="shared" si="2"/>
        <v>6797</v>
      </c>
      <c r="AK6" s="203">
        <f t="shared" si="2"/>
        <v>1151233</v>
      </c>
      <c r="AL6" s="203">
        <f t="shared" si="2"/>
        <v>38487</v>
      </c>
      <c r="AM6" s="203">
        <f t="shared" si="2"/>
        <v>11654</v>
      </c>
      <c r="AN6" s="203">
        <f t="shared" si="2"/>
        <v>7144</v>
      </c>
      <c r="AO6" s="203">
        <f t="shared" si="2"/>
        <v>26788</v>
      </c>
      <c r="AP6" s="203">
        <f t="shared" si="3"/>
        <v>15886</v>
      </c>
      <c r="AQ6" s="203">
        <f t="shared" si="3"/>
        <v>53845</v>
      </c>
      <c r="AR6" s="203">
        <f t="shared" si="3"/>
        <v>20809</v>
      </c>
      <c r="AS6" s="203">
        <f t="shared" si="3"/>
        <v>64385</v>
      </c>
      <c r="AT6" s="203">
        <f t="shared" si="3"/>
        <v>281322</v>
      </c>
      <c r="AU6" s="203">
        <f t="shared" si="3"/>
        <v>22769</v>
      </c>
      <c r="AV6" s="203">
        <f t="shared" si="3"/>
        <v>20730</v>
      </c>
      <c r="AW6" s="203">
        <f t="shared" si="3"/>
        <v>2736</v>
      </c>
      <c r="AX6" s="203">
        <f t="shared" si="3"/>
        <v>21528</v>
      </c>
      <c r="AY6" s="203">
        <f t="shared" si="3"/>
        <v>1168</v>
      </c>
      <c r="AZ6" s="203">
        <f t="shared" si="3"/>
        <v>374</v>
      </c>
      <c r="BA6" s="203">
        <f t="shared" si="3"/>
        <v>2031</v>
      </c>
      <c r="BB6" s="203">
        <f t="shared" si="3"/>
        <v>14284</v>
      </c>
      <c r="BC6" s="203">
        <f t="shared" si="3"/>
        <v>3655183</v>
      </c>
      <c r="BD6" s="157"/>
      <c r="BE6" s="193" t="s">
        <v>53</v>
      </c>
      <c r="BF6" s="204">
        <v>868349</v>
      </c>
      <c r="BG6" s="204">
        <v>45105</v>
      </c>
      <c r="BH6" s="204">
        <v>33380</v>
      </c>
      <c r="BI6" s="204">
        <v>22401</v>
      </c>
      <c r="BJ6" s="204">
        <v>28709</v>
      </c>
      <c r="BK6" s="204">
        <v>36735</v>
      </c>
      <c r="BL6" s="204">
        <v>106688</v>
      </c>
      <c r="BM6" s="204">
        <v>27741</v>
      </c>
      <c r="BN6" s="204">
        <v>2312</v>
      </c>
      <c r="BO6" s="204">
        <v>22402</v>
      </c>
      <c r="BP6" s="204">
        <v>30878</v>
      </c>
      <c r="BQ6" s="204">
        <v>113055</v>
      </c>
      <c r="BR6" s="204">
        <v>14263</v>
      </c>
      <c r="BS6" s="204">
        <v>9850</v>
      </c>
      <c r="BT6" s="204">
        <v>156261</v>
      </c>
      <c r="BU6" s="204">
        <v>44532</v>
      </c>
      <c r="BV6" s="204">
        <v>74203</v>
      </c>
      <c r="BW6" s="204">
        <v>79381</v>
      </c>
      <c r="BX6" s="204">
        <v>11770</v>
      </c>
      <c r="BY6" s="204">
        <v>53788</v>
      </c>
      <c r="BZ6" s="204">
        <v>303450</v>
      </c>
      <c r="CA6" s="204">
        <v>34960</v>
      </c>
      <c r="CB6" s="204">
        <v>463863</v>
      </c>
      <c r="CC6" s="204">
        <v>66398</v>
      </c>
      <c r="CD6" s="204">
        <v>41998</v>
      </c>
      <c r="CE6" s="204">
        <v>19136</v>
      </c>
      <c r="CF6" s="204">
        <v>9025</v>
      </c>
      <c r="CG6" s="204">
        <v>1873</v>
      </c>
      <c r="CH6" s="204">
        <v>30740</v>
      </c>
      <c r="CI6" s="204">
        <v>28994</v>
      </c>
      <c r="CJ6" s="204">
        <v>20319</v>
      </c>
      <c r="CK6" s="204">
        <v>9482</v>
      </c>
      <c r="CL6" s="204">
        <v>3830</v>
      </c>
      <c r="CM6" s="204">
        <v>7103</v>
      </c>
      <c r="CN6" s="204">
        <v>6666</v>
      </c>
      <c r="CO6" s="204">
        <v>1047837</v>
      </c>
      <c r="CP6" s="204">
        <v>37390</v>
      </c>
      <c r="CQ6" s="204">
        <v>11627</v>
      </c>
      <c r="CR6" s="204">
        <v>7033</v>
      </c>
      <c r="CS6" s="204">
        <v>26788</v>
      </c>
      <c r="CT6" s="204">
        <v>15886</v>
      </c>
      <c r="CU6" s="204">
        <v>48499</v>
      </c>
      <c r="CV6" s="204">
        <v>20716</v>
      </c>
      <c r="CW6" s="204">
        <v>59780</v>
      </c>
      <c r="CX6" s="204">
        <v>192091</v>
      </c>
      <c r="CY6" s="204">
        <v>21747</v>
      </c>
      <c r="CZ6" s="204">
        <v>16606</v>
      </c>
      <c r="DA6" s="204">
        <v>1064</v>
      </c>
      <c r="DB6" s="204">
        <v>17996</v>
      </c>
      <c r="DC6" s="204">
        <v>1168</v>
      </c>
      <c r="DD6" s="204">
        <v>374</v>
      </c>
      <c r="DE6" s="204">
        <v>1933</v>
      </c>
      <c r="DF6" s="204">
        <v>13331</v>
      </c>
      <c r="DG6" s="204">
        <v>2455320</v>
      </c>
      <c r="DH6" s="204"/>
      <c r="DI6" s="205" t="s">
        <v>53</v>
      </c>
      <c r="DJ6" s="206">
        <v>978763</v>
      </c>
      <c r="DK6" s="206">
        <v>5793</v>
      </c>
      <c r="DL6" s="206">
        <v>10060</v>
      </c>
      <c r="DM6" s="206">
        <v>6746</v>
      </c>
      <c r="DN6" s="206">
        <v>9089</v>
      </c>
      <c r="DO6" s="206">
        <v>5782</v>
      </c>
      <c r="DP6" s="206">
        <v>44260</v>
      </c>
      <c r="DQ6" s="206">
        <v>12005</v>
      </c>
      <c r="DR6" s="206">
        <v>11766</v>
      </c>
      <c r="DS6" s="206">
        <v>29754</v>
      </c>
      <c r="DT6" s="206">
        <v>20339</v>
      </c>
      <c r="DU6" s="206">
        <v>45589</v>
      </c>
      <c r="DV6" s="206">
        <v>2470</v>
      </c>
      <c r="DW6" s="206">
        <v>3247</v>
      </c>
      <c r="DX6" s="206">
        <v>64771</v>
      </c>
      <c r="DY6" s="206">
        <v>18798</v>
      </c>
      <c r="DZ6" s="206">
        <v>28764</v>
      </c>
      <c r="EA6" s="206">
        <v>647763</v>
      </c>
      <c r="EB6" s="206">
        <v>3201</v>
      </c>
      <c r="EC6" s="206">
        <v>14359</v>
      </c>
      <c r="ED6" s="206">
        <v>0</v>
      </c>
      <c r="EE6" s="206">
        <v>74</v>
      </c>
      <c r="EF6" s="206">
        <v>1254</v>
      </c>
      <c r="EG6" s="206">
        <v>3267</v>
      </c>
      <c r="EH6" s="206">
        <v>95402</v>
      </c>
      <c r="EI6" s="206">
        <v>996</v>
      </c>
      <c r="EJ6" s="206">
        <v>542</v>
      </c>
      <c r="EK6" s="206">
        <v>471</v>
      </c>
      <c r="EL6" s="206">
        <v>0</v>
      </c>
      <c r="EM6" s="206">
        <v>388</v>
      </c>
      <c r="EN6" s="206">
        <v>516</v>
      </c>
      <c r="EO6" s="206">
        <v>0</v>
      </c>
      <c r="EP6" s="206">
        <v>355</v>
      </c>
      <c r="EQ6" s="206">
        <v>0</v>
      </c>
      <c r="ER6" s="206">
        <v>131</v>
      </c>
      <c r="ES6" s="206">
        <v>103396</v>
      </c>
      <c r="ET6" s="206">
        <v>1097</v>
      </c>
      <c r="EU6" s="206">
        <v>27</v>
      </c>
      <c r="EV6" s="206">
        <v>111</v>
      </c>
      <c r="EW6" s="206">
        <v>0</v>
      </c>
      <c r="EX6" s="206">
        <v>0</v>
      </c>
      <c r="EY6" s="206">
        <v>5346</v>
      </c>
      <c r="EZ6" s="206">
        <v>93</v>
      </c>
      <c r="FA6" s="206">
        <v>4605</v>
      </c>
      <c r="FB6" s="206">
        <v>89231</v>
      </c>
      <c r="FC6" s="206">
        <v>1022</v>
      </c>
      <c r="FD6" s="206">
        <v>4124</v>
      </c>
      <c r="FE6" s="206">
        <v>1672</v>
      </c>
      <c r="FF6" s="206">
        <v>3532</v>
      </c>
      <c r="FG6" s="206">
        <v>0</v>
      </c>
      <c r="FH6" s="206">
        <v>0</v>
      </c>
      <c r="FI6" s="206">
        <v>98</v>
      </c>
      <c r="FJ6" s="206">
        <v>953</v>
      </c>
      <c r="FK6" s="206">
        <v>1199863</v>
      </c>
    </row>
    <row r="7" spans="1:167" x14ac:dyDescent="0.25">
      <c r="A7" s="193" t="s">
        <v>52</v>
      </c>
      <c r="B7" s="203">
        <f t="shared" si="0"/>
        <v>295920</v>
      </c>
      <c r="C7" s="203">
        <f t="shared" si="0"/>
        <v>6638</v>
      </c>
      <c r="D7" s="203">
        <f t="shared" si="0"/>
        <v>4955</v>
      </c>
      <c r="E7" s="203">
        <f t="shared" si="0"/>
        <v>5038</v>
      </c>
      <c r="F7" s="203">
        <f t="shared" si="0"/>
        <v>6673</v>
      </c>
      <c r="G7" s="203">
        <f t="shared" si="0"/>
        <v>6407</v>
      </c>
      <c r="H7" s="203">
        <f t="shared" si="0"/>
        <v>26049</v>
      </c>
      <c r="I7" s="203">
        <f t="shared" si="0"/>
        <v>5353</v>
      </c>
      <c r="J7" s="203">
        <f t="shared" si="0"/>
        <v>2209</v>
      </c>
      <c r="K7" s="203">
        <f t="shared" si="0"/>
        <v>9330</v>
      </c>
      <c r="L7" s="203">
        <f t="shared" si="0"/>
        <v>6624</v>
      </c>
      <c r="M7" s="203">
        <f t="shared" si="0"/>
        <v>27771</v>
      </c>
      <c r="N7" s="203">
        <f t="shared" si="0"/>
        <v>2957</v>
      </c>
      <c r="O7" s="203">
        <f t="shared" si="0"/>
        <v>2249</v>
      </c>
      <c r="P7" s="203">
        <f t="shared" si="0"/>
        <v>34731</v>
      </c>
      <c r="Q7" s="203">
        <f t="shared" si="0"/>
        <v>11073</v>
      </c>
      <c r="R7" s="203">
        <f t="shared" si="1"/>
        <v>15816</v>
      </c>
      <c r="S7" s="203">
        <f t="shared" si="1"/>
        <v>117678</v>
      </c>
      <c r="T7" s="203">
        <f t="shared" si="1"/>
        <v>2317</v>
      </c>
      <c r="U7" s="203">
        <f t="shared" si="1"/>
        <v>8690</v>
      </c>
      <c r="V7" s="203">
        <f t="shared" si="1"/>
        <v>49343</v>
      </c>
      <c r="W7" s="203">
        <f t="shared" si="1"/>
        <v>6403</v>
      </c>
      <c r="X7" s="203">
        <f t="shared" si="1"/>
        <v>88194</v>
      </c>
      <c r="Y7" s="203">
        <f t="shared" si="1"/>
        <v>13562</v>
      </c>
      <c r="Z7" s="203">
        <f t="shared" si="1"/>
        <v>23394</v>
      </c>
      <c r="AA7" s="203">
        <f t="shared" si="1"/>
        <v>3122</v>
      </c>
      <c r="AB7" s="203">
        <f t="shared" si="1"/>
        <v>1603</v>
      </c>
      <c r="AC7" s="203">
        <f t="shared" si="1"/>
        <v>195</v>
      </c>
      <c r="AD7" s="203">
        <f t="shared" si="1"/>
        <v>4698</v>
      </c>
      <c r="AE7" s="203">
        <f t="shared" si="1"/>
        <v>4804</v>
      </c>
      <c r="AF7" s="203">
        <f t="shared" si="1"/>
        <v>3691</v>
      </c>
      <c r="AG7" s="203">
        <f t="shared" si="1"/>
        <v>1620</v>
      </c>
      <c r="AH7" s="203">
        <f t="shared" si="2"/>
        <v>658</v>
      </c>
      <c r="AI7" s="203">
        <f t="shared" si="2"/>
        <v>1224</v>
      </c>
      <c r="AJ7" s="203">
        <f t="shared" si="2"/>
        <v>1086</v>
      </c>
      <c r="AK7" s="203">
        <f t="shared" si="2"/>
        <v>203597</v>
      </c>
      <c r="AL7" s="203">
        <f t="shared" si="2"/>
        <v>5390</v>
      </c>
      <c r="AM7" s="203">
        <f t="shared" si="2"/>
        <v>1772</v>
      </c>
      <c r="AN7" s="203">
        <f t="shared" si="2"/>
        <v>1247</v>
      </c>
      <c r="AO7" s="203">
        <f t="shared" si="2"/>
        <v>3450</v>
      </c>
      <c r="AP7" s="203">
        <f t="shared" si="3"/>
        <v>3075</v>
      </c>
      <c r="AQ7" s="203">
        <f t="shared" si="3"/>
        <v>8799</v>
      </c>
      <c r="AR7" s="203">
        <f t="shared" si="3"/>
        <v>4993</v>
      </c>
      <c r="AS7" s="203">
        <f t="shared" si="3"/>
        <v>8860</v>
      </c>
      <c r="AT7" s="203">
        <f t="shared" si="3"/>
        <v>35324</v>
      </c>
      <c r="AU7" s="203">
        <f t="shared" si="3"/>
        <v>3881</v>
      </c>
      <c r="AV7" s="203">
        <f t="shared" si="3"/>
        <v>3260</v>
      </c>
      <c r="AW7" s="203">
        <f t="shared" si="3"/>
        <v>445</v>
      </c>
      <c r="AX7" s="203">
        <f t="shared" si="3"/>
        <v>3417</v>
      </c>
      <c r="AY7" s="203">
        <f t="shared" si="3"/>
        <v>37</v>
      </c>
      <c r="AZ7" s="203">
        <f t="shared" si="3"/>
        <v>36</v>
      </c>
      <c r="BA7" s="203">
        <f t="shared" si="3"/>
        <v>305</v>
      </c>
      <c r="BB7" s="203">
        <f t="shared" si="3"/>
        <v>1998</v>
      </c>
      <c r="BC7" s="203">
        <f t="shared" si="3"/>
        <v>592444</v>
      </c>
      <c r="BD7" s="157"/>
      <c r="BE7" s="193" t="s">
        <v>52</v>
      </c>
      <c r="BF7" s="204">
        <v>126282</v>
      </c>
      <c r="BG7" s="204">
        <v>6015</v>
      </c>
      <c r="BH7" s="204">
        <v>3716</v>
      </c>
      <c r="BI7" s="204">
        <v>3788</v>
      </c>
      <c r="BJ7" s="204">
        <v>5039</v>
      </c>
      <c r="BK7" s="204">
        <v>5365</v>
      </c>
      <c r="BL7" s="204">
        <v>17494</v>
      </c>
      <c r="BM7" s="204">
        <v>3672</v>
      </c>
      <c r="BN7" s="204">
        <v>110</v>
      </c>
      <c r="BO7" s="204">
        <v>3788</v>
      </c>
      <c r="BP7" s="204">
        <v>3278</v>
      </c>
      <c r="BQ7" s="204">
        <v>18676</v>
      </c>
      <c r="BR7" s="204">
        <v>2483</v>
      </c>
      <c r="BS7" s="204">
        <v>1634</v>
      </c>
      <c r="BT7" s="204">
        <v>23104</v>
      </c>
      <c r="BU7" s="204">
        <v>7529</v>
      </c>
      <c r="BV7" s="204">
        <v>10750</v>
      </c>
      <c r="BW7" s="204">
        <v>7583</v>
      </c>
      <c r="BX7" s="204">
        <v>1799</v>
      </c>
      <c r="BY7" s="204">
        <v>6474</v>
      </c>
      <c r="BZ7" s="204">
        <v>49343</v>
      </c>
      <c r="CA7" s="204">
        <v>6401</v>
      </c>
      <c r="CB7" s="204">
        <v>87932</v>
      </c>
      <c r="CC7" s="204">
        <v>12891</v>
      </c>
      <c r="CD7" s="204">
        <v>6495</v>
      </c>
      <c r="CE7" s="204">
        <v>2862</v>
      </c>
      <c r="CF7" s="204">
        <v>1520</v>
      </c>
      <c r="CG7" s="204">
        <v>131</v>
      </c>
      <c r="CH7" s="204">
        <v>4698</v>
      </c>
      <c r="CI7" s="204">
        <v>4731</v>
      </c>
      <c r="CJ7" s="204">
        <v>3559</v>
      </c>
      <c r="CK7" s="204">
        <v>1620</v>
      </c>
      <c r="CL7" s="204">
        <v>596</v>
      </c>
      <c r="CM7" s="204">
        <v>1224</v>
      </c>
      <c r="CN7" s="204">
        <v>1065</v>
      </c>
      <c r="CO7" s="204">
        <v>185068</v>
      </c>
      <c r="CP7" s="204">
        <v>5286</v>
      </c>
      <c r="CQ7" s="204">
        <v>1766</v>
      </c>
      <c r="CR7" s="204">
        <v>1229</v>
      </c>
      <c r="CS7" s="204">
        <v>3450</v>
      </c>
      <c r="CT7" s="204">
        <v>3075</v>
      </c>
      <c r="CU7" s="204">
        <v>7600</v>
      </c>
      <c r="CV7" s="204">
        <v>4980</v>
      </c>
      <c r="CW7" s="204">
        <v>8112</v>
      </c>
      <c r="CX7" s="204">
        <v>21075</v>
      </c>
      <c r="CY7" s="204">
        <v>3720</v>
      </c>
      <c r="CZ7" s="204">
        <v>2414</v>
      </c>
      <c r="DA7" s="204">
        <v>144</v>
      </c>
      <c r="DB7" s="204">
        <v>2749</v>
      </c>
      <c r="DC7" s="204">
        <v>37</v>
      </c>
      <c r="DD7" s="204">
        <v>36</v>
      </c>
      <c r="DE7" s="204">
        <v>289</v>
      </c>
      <c r="DF7" s="204">
        <v>1842</v>
      </c>
      <c r="DG7" s="204">
        <v>385169</v>
      </c>
      <c r="DH7" s="204"/>
      <c r="DI7" s="205" t="s">
        <v>52</v>
      </c>
      <c r="DJ7" s="206">
        <v>169638</v>
      </c>
      <c r="DK7" s="206">
        <v>623</v>
      </c>
      <c r="DL7" s="206">
        <v>1239</v>
      </c>
      <c r="DM7" s="206">
        <v>1250</v>
      </c>
      <c r="DN7" s="206">
        <v>1634</v>
      </c>
      <c r="DO7" s="206">
        <v>1042</v>
      </c>
      <c r="DP7" s="206">
        <v>8555</v>
      </c>
      <c r="DQ7" s="206">
        <v>1681</v>
      </c>
      <c r="DR7" s="206">
        <v>2099</v>
      </c>
      <c r="DS7" s="206">
        <v>5542</v>
      </c>
      <c r="DT7" s="206">
        <v>3346</v>
      </c>
      <c r="DU7" s="206">
        <v>9095</v>
      </c>
      <c r="DV7" s="206">
        <v>474</v>
      </c>
      <c r="DW7" s="206">
        <v>615</v>
      </c>
      <c r="DX7" s="206">
        <v>11627</v>
      </c>
      <c r="DY7" s="206">
        <v>3544</v>
      </c>
      <c r="DZ7" s="206">
        <v>5066</v>
      </c>
      <c r="EA7" s="206">
        <v>110095</v>
      </c>
      <c r="EB7" s="206">
        <v>518</v>
      </c>
      <c r="EC7" s="206">
        <v>2216</v>
      </c>
      <c r="ED7" s="206">
        <v>0</v>
      </c>
      <c r="EE7" s="206">
        <v>2</v>
      </c>
      <c r="EF7" s="206">
        <v>262</v>
      </c>
      <c r="EG7" s="206">
        <v>671</v>
      </c>
      <c r="EH7" s="206">
        <v>16899</v>
      </c>
      <c r="EI7" s="206">
        <v>260</v>
      </c>
      <c r="EJ7" s="206">
        <v>83</v>
      </c>
      <c r="EK7" s="206">
        <v>64</v>
      </c>
      <c r="EL7" s="206">
        <v>0</v>
      </c>
      <c r="EM7" s="206">
        <v>73</v>
      </c>
      <c r="EN7" s="206">
        <v>132</v>
      </c>
      <c r="EO7" s="206">
        <v>0</v>
      </c>
      <c r="EP7" s="206">
        <v>62</v>
      </c>
      <c r="EQ7" s="206">
        <v>0</v>
      </c>
      <c r="ER7" s="206">
        <v>21</v>
      </c>
      <c r="ES7" s="206">
        <v>18529</v>
      </c>
      <c r="ET7" s="206">
        <v>104</v>
      </c>
      <c r="EU7" s="206">
        <v>6</v>
      </c>
      <c r="EV7" s="206">
        <v>18</v>
      </c>
      <c r="EW7" s="206">
        <v>0</v>
      </c>
      <c r="EX7" s="206">
        <v>0</v>
      </c>
      <c r="EY7" s="206">
        <v>1199</v>
      </c>
      <c r="EZ7" s="206">
        <v>13</v>
      </c>
      <c r="FA7" s="206">
        <v>748</v>
      </c>
      <c r="FB7" s="206">
        <v>14249</v>
      </c>
      <c r="FC7" s="206">
        <v>161</v>
      </c>
      <c r="FD7" s="206">
        <v>846</v>
      </c>
      <c r="FE7" s="206">
        <v>301</v>
      </c>
      <c r="FF7" s="206">
        <v>668</v>
      </c>
      <c r="FG7" s="206">
        <v>0</v>
      </c>
      <c r="FH7" s="206">
        <v>0</v>
      </c>
      <c r="FI7" s="206">
        <v>16</v>
      </c>
      <c r="FJ7" s="206">
        <v>156</v>
      </c>
      <c r="FK7" s="206">
        <v>207275</v>
      </c>
    </row>
    <row r="8" spans="1:167" x14ac:dyDescent="0.25">
      <c r="A8" s="193" t="s">
        <v>51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157"/>
      <c r="BE8" s="193" t="s">
        <v>51</v>
      </c>
      <c r="BF8" s="204" t="s">
        <v>27</v>
      </c>
      <c r="BG8" s="204" t="s">
        <v>27</v>
      </c>
      <c r="BH8" s="204" t="s">
        <v>27</v>
      </c>
      <c r="BI8" s="204" t="s">
        <v>27</v>
      </c>
      <c r="BJ8" s="204" t="s">
        <v>27</v>
      </c>
      <c r="BK8" s="204" t="s">
        <v>27</v>
      </c>
      <c r="BL8" s="204" t="s">
        <v>27</v>
      </c>
      <c r="BM8" s="204" t="s">
        <v>27</v>
      </c>
      <c r="BN8" s="204" t="s">
        <v>27</v>
      </c>
      <c r="BO8" s="204" t="s">
        <v>27</v>
      </c>
      <c r="BP8" s="204" t="s">
        <v>27</v>
      </c>
      <c r="BQ8" s="204" t="s">
        <v>27</v>
      </c>
      <c r="BR8" s="204" t="s">
        <v>27</v>
      </c>
      <c r="BS8" s="204" t="s">
        <v>27</v>
      </c>
      <c r="BT8" s="204" t="s">
        <v>27</v>
      </c>
      <c r="BU8" s="204" t="s">
        <v>27</v>
      </c>
      <c r="BV8" s="204" t="s">
        <v>27</v>
      </c>
      <c r="BW8" s="204" t="s">
        <v>27</v>
      </c>
      <c r="BX8" s="204" t="s">
        <v>27</v>
      </c>
      <c r="BY8" s="204" t="s">
        <v>27</v>
      </c>
      <c r="BZ8" s="204" t="s">
        <v>27</v>
      </c>
      <c r="CA8" s="204" t="s">
        <v>27</v>
      </c>
      <c r="CB8" s="204" t="s">
        <v>27</v>
      </c>
      <c r="CC8" s="204" t="s">
        <v>27</v>
      </c>
      <c r="CD8" s="204" t="s">
        <v>27</v>
      </c>
      <c r="CE8" s="204" t="s">
        <v>27</v>
      </c>
      <c r="CF8" s="204" t="s">
        <v>27</v>
      </c>
      <c r="CG8" s="204" t="s">
        <v>27</v>
      </c>
      <c r="CH8" s="204" t="s">
        <v>27</v>
      </c>
      <c r="CI8" s="204" t="s">
        <v>27</v>
      </c>
      <c r="CJ8" s="204" t="s">
        <v>27</v>
      </c>
      <c r="CK8" s="204" t="s">
        <v>27</v>
      </c>
      <c r="CL8" s="204" t="s">
        <v>27</v>
      </c>
      <c r="CM8" s="204" t="s">
        <v>27</v>
      </c>
      <c r="CN8" s="204" t="s">
        <v>27</v>
      </c>
      <c r="CO8" s="204" t="s">
        <v>27</v>
      </c>
      <c r="CP8" s="204" t="s">
        <v>27</v>
      </c>
      <c r="CQ8" s="204" t="s">
        <v>27</v>
      </c>
      <c r="CR8" s="204" t="s">
        <v>27</v>
      </c>
      <c r="CS8" s="204" t="s">
        <v>27</v>
      </c>
      <c r="CT8" s="204" t="s">
        <v>27</v>
      </c>
      <c r="CU8" s="204" t="s">
        <v>27</v>
      </c>
      <c r="CV8" s="204" t="s">
        <v>27</v>
      </c>
      <c r="CW8" s="204" t="s">
        <v>27</v>
      </c>
      <c r="CX8" s="204" t="s">
        <v>27</v>
      </c>
      <c r="CY8" s="204" t="s">
        <v>27</v>
      </c>
      <c r="CZ8" s="204" t="s">
        <v>27</v>
      </c>
      <c r="DA8" s="204" t="s">
        <v>27</v>
      </c>
      <c r="DB8" s="204" t="s">
        <v>27</v>
      </c>
      <c r="DC8" s="204" t="s">
        <v>27</v>
      </c>
      <c r="DD8" s="204" t="s">
        <v>27</v>
      </c>
      <c r="DE8" s="204" t="s">
        <v>27</v>
      </c>
      <c r="DF8" s="204" t="s">
        <v>27</v>
      </c>
      <c r="DG8" s="204" t="s">
        <v>27</v>
      </c>
      <c r="DH8" s="207"/>
      <c r="DI8" s="205" t="s">
        <v>51</v>
      </c>
      <c r="DJ8" s="206" t="s">
        <v>27</v>
      </c>
      <c r="DK8" s="206" t="s">
        <v>27</v>
      </c>
      <c r="DL8" s="206" t="s">
        <v>27</v>
      </c>
      <c r="DM8" s="206" t="s">
        <v>27</v>
      </c>
      <c r="DN8" s="206" t="s">
        <v>27</v>
      </c>
      <c r="DO8" s="206" t="s">
        <v>27</v>
      </c>
      <c r="DP8" s="206" t="s">
        <v>27</v>
      </c>
      <c r="DQ8" s="206" t="s">
        <v>27</v>
      </c>
      <c r="DR8" s="206" t="s">
        <v>27</v>
      </c>
      <c r="DS8" s="206" t="s">
        <v>27</v>
      </c>
      <c r="DT8" s="206" t="s">
        <v>27</v>
      </c>
      <c r="DU8" s="206" t="s">
        <v>27</v>
      </c>
      <c r="DV8" s="206" t="s">
        <v>27</v>
      </c>
      <c r="DW8" s="206" t="s">
        <v>27</v>
      </c>
      <c r="DX8" s="206" t="s">
        <v>27</v>
      </c>
      <c r="DY8" s="206" t="s">
        <v>27</v>
      </c>
      <c r="DZ8" s="206" t="s">
        <v>27</v>
      </c>
      <c r="EA8" s="206" t="s">
        <v>27</v>
      </c>
      <c r="EB8" s="206" t="s">
        <v>27</v>
      </c>
      <c r="EC8" s="206" t="s">
        <v>27</v>
      </c>
      <c r="ED8" s="206" t="s">
        <v>27</v>
      </c>
      <c r="EE8" s="206" t="s">
        <v>27</v>
      </c>
      <c r="EF8" s="206" t="s">
        <v>27</v>
      </c>
      <c r="EG8" s="206" t="s">
        <v>27</v>
      </c>
      <c r="EH8" s="206" t="s">
        <v>27</v>
      </c>
      <c r="EI8" s="206" t="s">
        <v>27</v>
      </c>
      <c r="EJ8" s="206" t="s">
        <v>27</v>
      </c>
      <c r="EK8" s="206" t="s">
        <v>27</v>
      </c>
      <c r="EL8" s="206" t="s">
        <v>27</v>
      </c>
      <c r="EM8" s="206" t="s">
        <v>27</v>
      </c>
      <c r="EN8" s="206" t="s">
        <v>27</v>
      </c>
      <c r="EO8" s="206" t="s">
        <v>27</v>
      </c>
      <c r="EP8" s="206" t="s">
        <v>27</v>
      </c>
      <c r="EQ8" s="206" t="s">
        <v>27</v>
      </c>
      <c r="ER8" s="206" t="s">
        <v>27</v>
      </c>
      <c r="ES8" s="206" t="s">
        <v>27</v>
      </c>
      <c r="ET8" s="206" t="s">
        <v>27</v>
      </c>
      <c r="EU8" s="206" t="s">
        <v>27</v>
      </c>
      <c r="EV8" s="206" t="s">
        <v>27</v>
      </c>
      <c r="EW8" s="206" t="s">
        <v>27</v>
      </c>
      <c r="EX8" s="206" t="s">
        <v>27</v>
      </c>
      <c r="EY8" s="206" t="s">
        <v>27</v>
      </c>
      <c r="EZ8" s="206" t="s">
        <v>27</v>
      </c>
      <c r="FA8" s="206" t="s">
        <v>27</v>
      </c>
      <c r="FB8" s="206" t="s">
        <v>27</v>
      </c>
      <c r="FC8" s="206" t="s">
        <v>27</v>
      </c>
      <c r="FD8" s="206" t="s">
        <v>27</v>
      </c>
      <c r="FE8" s="206" t="s">
        <v>27</v>
      </c>
      <c r="FF8" s="206" t="s">
        <v>27</v>
      </c>
      <c r="FG8" s="206" t="s">
        <v>27</v>
      </c>
      <c r="FH8" s="206" t="s">
        <v>27</v>
      </c>
      <c r="FI8" s="206" t="s">
        <v>27</v>
      </c>
      <c r="FJ8" s="206" t="s">
        <v>27</v>
      </c>
      <c r="FK8" s="206" t="s">
        <v>27</v>
      </c>
    </row>
    <row r="9" spans="1:167" x14ac:dyDescent="0.25">
      <c r="A9" s="193" t="s">
        <v>50</v>
      </c>
      <c r="B9" s="203">
        <f t="shared" ref="B9:Q23" si="4">BF9+DJ9</f>
        <v>73988</v>
      </c>
      <c r="C9" s="203">
        <f t="shared" si="4"/>
        <v>0</v>
      </c>
      <c r="D9" s="203">
        <f t="shared" si="4"/>
        <v>17671</v>
      </c>
      <c r="E9" s="203">
        <f t="shared" si="4"/>
        <v>284</v>
      </c>
      <c r="F9" s="203">
        <f t="shared" si="4"/>
        <v>264</v>
      </c>
      <c r="G9" s="203">
        <f t="shared" si="4"/>
        <v>0</v>
      </c>
      <c r="H9" s="203">
        <f t="shared" si="4"/>
        <v>17</v>
      </c>
      <c r="I9" s="203">
        <f t="shared" si="4"/>
        <v>1</v>
      </c>
      <c r="J9" s="203">
        <f t="shared" si="4"/>
        <v>1</v>
      </c>
      <c r="K9" s="203">
        <f t="shared" si="4"/>
        <v>65</v>
      </c>
      <c r="L9" s="203">
        <f t="shared" si="4"/>
        <v>96</v>
      </c>
      <c r="M9" s="203">
        <f t="shared" si="4"/>
        <v>36</v>
      </c>
      <c r="N9" s="203">
        <f t="shared" si="4"/>
        <v>1</v>
      </c>
      <c r="O9" s="203">
        <f t="shared" si="4"/>
        <v>9</v>
      </c>
      <c r="P9" s="203">
        <f t="shared" si="4"/>
        <v>507</v>
      </c>
      <c r="Q9" s="203">
        <f t="shared" si="4"/>
        <v>3</v>
      </c>
      <c r="R9" s="203">
        <f t="shared" ref="R9:AG23" si="5">BV9+DZ9</f>
        <v>3</v>
      </c>
      <c r="S9" s="203">
        <f t="shared" si="5"/>
        <v>54651</v>
      </c>
      <c r="T9" s="203">
        <f t="shared" si="5"/>
        <v>0</v>
      </c>
      <c r="U9" s="203">
        <f t="shared" si="5"/>
        <v>379</v>
      </c>
      <c r="V9" s="203">
        <f t="shared" si="5"/>
        <v>43</v>
      </c>
      <c r="W9" s="203">
        <f t="shared" si="5"/>
        <v>127</v>
      </c>
      <c r="X9" s="203">
        <f t="shared" si="5"/>
        <v>76873</v>
      </c>
      <c r="Y9" s="203">
        <f t="shared" si="5"/>
        <v>1</v>
      </c>
      <c r="Z9" s="203">
        <f t="shared" si="5"/>
        <v>7</v>
      </c>
      <c r="AA9" s="203">
        <f t="shared" si="5"/>
        <v>-1</v>
      </c>
      <c r="AB9" s="203">
        <f t="shared" si="5"/>
        <v>0</v>
      </c>
      <c r="AC9" s="203">
        <f t="shared" si="5"/>
        <v>1</v>
      </c>
      <c r="AD9" s="203">
        <f t="shared" si="5"/>
        <v>0</v>
      </c>
      <c r="AE9" s="203">
        <f t="shared" si="5"/>
        <v>4</v>
      </c>
      <c r="AF9" s="203">
        <f t="shared" si="5"/>
        <v>1</v>
      </c>
      <c r="AG9" s="203">
        <f t="shared" si="5"/>
        <v>0</v>
      </c>
      <c r="AH9" s="203">
        <f t="shared" ref="AH9:AW23" si="6">CL9+EP9</f>
        <v>0</v>
      </c>
      <c r="AI9" s="203">
        <f t="shared" si="6"/>
        <v>0</v>
      </c>
      <c r="AJ9" s="203">
        <f t="shared" si="6"/>
        <v>2</v>
      </c>
      <c r="AK9" s="203">
        <f t="shared" si="6"/>
        <v>77058</v>
      </c>
      <c r="AL9" s="203">
        <f t="shared" si="6"/>
        <v>0</v>
      </c>
      <c r="AM9" s="203">
        <f t="shared" si="6"/>
        <v>0</v>
      </c>
      <c r="AN9" s="203">
        <f t="shared" si="6"/>
        <v>0</v>
      </c>
      <c r="AO9" s="203">
        <f t="shared" si="6"/>
        <v>0</v>
      </c>
      <c r="AP9" s="203">
        <f t="shared" si="6"/>
        <v>0</v>
      </c>
      <c r="AQ9" s="203">
        <f t="shared" si="6"/>
        <v>0</v>
      </c>
      <c r="AR9" s="203">
        <f t="shared" si="6"/>
        <v>0</v>
      </c>
      <c r="AS9" s="203">
        <f t="shared" si="6"/>
        <v>0</v>
      </c>
      <c r="AT9" s="203">
        <f t="shared" si="6"/>
        <v>0</v>
      </c>
      <c r="AU9" s="203">
        <f t="shared" si="6"/>
        <v>0</v>
      </c>
      <c r="AV9" s="203">
        <f t="shared" si="6"/>
        <v>0</v>
      </c>
      <c r="AW9" s="203">
        <f t="shared" si="6"/>
        <v>0</v>
      </c>
      <c r="AX9" s="203">
        <f t="shared" ref="AX9:BC23" si="7">DB9+FF9</f>
        <v>0</v>
      </c>
      <c r="AY9" s="203">
        <f t="shared" si="7"/>
        <v>0</v>
      </c>
      <c r="AZ9" s="203">
        <f t="shared" si="7"/>
        <v>0</v>
      </c>
      <c r="BA9" s="203">
        <f t="shared" si="7"/>
        <v>0</v>
      </c>
      <c r="BB9" s="203">
        <f t="shared" si="7"/>
        <v>157</v>
      </c>
      <c r="BC9" s="203">
        <f t="shared" si="7"/>
        <v>151203</v>
      </c>
      <c r="BD9" s="157"/>
      <c r="BE9" s="193" t="s">
        <v>50</v>
      </c>
      <c r="BF9" s="204">
        <v>15706</v>
      </c>
      <c r="BG9" s="204">
        <v>0</v>
      </c>
      <c r="BH9" s="204">
        <v>13485</v>
      </c>
      <c r="BI9" s="204">
        <v>195</v>
      </c>
      <c r="BJ9" s="204">
        <v>247</v>
      </c>
      <c r="BK9" s="204">
        <v>0</v>
      </c>
      <c r="BL9" s="204">
        <v>9</v>
      </c>
      <c r="BM9" s="204">
        <v>1</v>
      </c>
      <c r="BN9" s="204">
        <v>0</v>
      </c>
      <c r="BO9" s="204">
        <v>64</v>
      </c>
      <c r="BP9" s="204">
        <v>76</v>
      </c>
      <c r="BQ9" s="204">
        <v>33</v>
      </c>
      <c r="BR9" s="204">
        <v>1</v>
      </c>
      <c r="BS9" s="204">
        <v>9</v>
      </c>
      <c r="BT9" s="204">
        <v>471</v>
      </c>
      <c r="BU9" s="204">
        <v>3</v>
      </c>
      <c r="BV9" s="204">
        <v>3</v>
      </c>
      <c r="BW9" s="204">
        <v>730</v>
      </c>
      <c r="BX9" s="204">
        <v>0</v>
      </c>
      <c r="BY9" s="204">
        <v>379</v>
      </c>
      <c r="BZ9" s="204">
        <v>43</v>
      </c>
      <c r="CA9" s="204">
        <v>127</v>
      </c>
      <c r="CB9" s="204">
        <v>76873</v>
      </c>
      <c r="CC9" s="204">
        <v>1</v>
      </c>
      <c r="CD9" s="204">
        <v>3</v>
      </c>
      <c r="CE9" s="204">
        <v>-1</v>
      </c>
      <c r="CF9" s="204">
        <v>0</v>
      </c>
      <c r="CG9" s="204">
        <v>1</v>
      </c>
      <c r="CH9" s="204">
        <v>0</v>
      </c>
      <c r="CI9" s="204">
        <v>4</v>
      </c>
      <c r="CJ9" s="204">
        <v>1</v>
      </c>
      <c r="CK9" s="204">
        <v>0</v>
      </c>
      <c r="CL9" s="204">
        <v>0</v>
      </c>
      <c r="CM9" s="204">
        <v>0</v>
      </c>
      <c r="CN9" s="204">
        <v>2</v>
      </c>
      <c r="CO9" s="204">
        <v>77054</v>
      </c>
      <c r="CP9" s="204">
        <v>0</v>
      </c>
      <c r="CQ9" s="204">
        <v>0</v>
      </c>
      <c r="CR9" s="204">
        <v>0</v>
      </c>
      <c r="CS9" s="204">
        <v>0</v>
      </c>
      <c r="CT9" s="204">
        <v>0</v>
      </c>
      <c r="CU9" s="204">
        <v>0</v>
      </c>
      <c r="CV9" s="204">
        <v>0</v>
      </c>
      <c r="CW9" s="204">
        <v>0</v>
      </c>
      <c r="CX9" s="204">
        <v>0</v>
      </c>
      <c r="CY9" s="204">
        <v>0</v>
      </c>
      <c r="CZ9" s="204">
        <v>0</v>
      </c>
      <c r="DA9" s="204">
        <v>0</v>
      </c>
      <c r="DB9" s="204">
        <v>0</v>
      </c>
      <c r="DC9" s="204">
        <v>0</v>
      </c>
      <c r="DD9" s="204">
        <v>0</v>
      </c>
      <c r="DE9" s="204">
        <v>0</v>
      </c>
      <c r="DF9" s="204">
        <v>157</v>
      </c>
      <c r="DG9" s="204">
        <v>92917</v>
      </c>
      <c r="DH9" s="204"/>
      <c r="DI9" s="205" t="s">
        <v>50</v>
      </c>
      <c r="DJ9" s="206">
        <v>58282</v>
      </c>
      <c r="DK9" s="206">
        <v>0</v>
      </c>
      <c r="DL9" s="206">
        <v>4186</v>
      </c>
      <c r="DM9" s="206">
        <v>89</v>
      </c>
      <c r="DN9" s="206">
        <v>17</v>
      </c>
      <c r="DO9" s="206">
        <v>0</v>
      </c>
      <c r="DP9" s="206">
        <v>8</v>
      </c>
      <c r="DQ9" s="206">
        <v>0</v>
      </c>
      <c r="DR9" s="206">
        <v>1</v>
      </c>
      <c r="DS9" s="206">
        <v>1</v>
      </c>
      <c r="DT9" s="206">
        <v>20</v>
      </c>
      <c r="DU9" s="206">
        <v>3</v>
      </c>
      <c r="DV9" s="206">
        <v>0</v>
      </c>
      <c r="DW9" s="206">
        <v>0</v>
      </c>
      <c r="DX9" s="206">
        <v>36</v>
      </c>
      <c r="DY9" s="206">
        <v>0</v>
      </c>
      <c r="DZ9" s="206">
        <v>0</v>
      </c>
      <c r="EA9" s="206">
        <v>53921</v>
      </c>
      <c r="EB9" s="206">
        <v>0</v>
      </c>
      <c r="EC9" s="206">
        <v>0</v>
      </c>
      <c r="ED9" s="206">
        <v>0</v>
      </c>
      <c r="EE9" s="206">
        <v>0</v>
      </c>
      <c r="EF9" s="206">
        <v>0</v>
      </c>
      <c r="EG9" s="206">
        <v>0</v>
      </c>
      <c r="EH9" s="206">
        <v>4</v>
      </c>
      <c r="EI9" s="206">
        <v>0</v>
      </c>
      <c r="EJ9" s="206">
        <v>0</v>
      </c>
      <c r="EK9" s="206">
        <v>0</v>
      </c>
      <c r="EL9" s="206">
        <v>0</v>
      </c>
      <c r="EM9" s="206">
        <v>0</v>
      </c>
      <c r="EN9" s="206">
        <v>0</v>
      </c>
      <c r="EO9" s="206">
        <v>0</v>
      </c>
      <c r="EP9" s="206">
        <v>0</v>
      </c>
      <c r="EQ9" s="206">
        <v>0</v>
      </c>
      <c r="ER9" s="206">
        <v>0</v>
      </c>
      <c r="ES9" s="206">
        <v>4</v>
      </c>
      <c r="ET9" s="206">
        <v>0</v>
      </c>
      <c r="EU9" s="206">
        <v>0</v>
      </c>
      <c r="EV9" s="206">
        <v>0</v>
      </c>
      <c r="EW9" s="206">
        <v>0</v>
      </c>
      <c r="EX9" s="206">
        <v>0</v>
      </c>
      <c r="EY9" s="206">
        <v>0</v>
      </c>
      <c r="EZ9" s="206">
        <v>0</v>
      </c>
      <c r="FA9" s="206">
        <v>0</v>
      </c>
      <c r="FB9" s="206">
        <v>0</v>
      </c>
      <c r="FC9" s="206">
        <v>0</v>
      </c>
      <c r="FD9" s="206">
        <v>0</v>
      </c>
      <c r="FE9" s="206">
        <v>0</v>
      </c>
      <c r="FF9" s="206">
        <v>0</v>
      </c>
      <c r="FG9" s="206">
        <v>0</v>
      </c>
      <c r="FH9" s="206">
        <v>0</v>
      </c>
      <c r="FI9" s="206">
        <v>0</v>
      </c>
      <c r="FJ9" s="206">
        <v>0</v>
      </c>
      <c r="FK9" s="206">
        <v>58286</v>
      </c>
    </row>
    <row r="10" spans="1:167" x14ac:dyDescent="0.25">
      <c r="A10" s="193" t="s">
        <v>49</v>
      </c>
      <c r="B10" s="203">
        <f t="shared" si="4"/>
        <v>552998</v>
      </c>
      <c r="C10" s="203">
        <f t="shared" si="4"/>
        <v>0</v>
      </c>
      <c r="D10" s="203">
        <f t="shared" si="4"/>
        <v>26649</v>
      </c>
      <c r="E10" s="203">
        <f t="shared" si="4"/>
        <v>8821</v>
      </c>
      <c r="F10" s="203">
        <f t="shared" si="4"/>
        <v>9924</v>
      </c>
      <c r="G10" s="203">
        <f t="shared" si="4"/>
        <v>11342</v>
      </c>
      <c r="H10" s="203">
        <f t="shared" si="4"/>
        <v>69900</v>
      </c>
      <c r="I10" s="203">
        <f t="shared" si="4"/>
        <v>10289</v>
      </c>
      <c r="J10" s="203">
        <f t="shared" si="4"/>
        <v>3902</v>
      </c>
      <c r="K10" s="203">
        <f t="shared" si="4"/>
        <v>38492</v>
      </c>
      <c r="L10" s="203">
        <f t="shared" si="4"/>
        <v>31552</v>
      </c>
      <c r="M10" s="203">
        <f t="shared" si="4"/>
        <v>31187</v>
      </c>
      <c r="N10" s="203">
        <f t="shared" si="4"/>
        <v>2573</v>
      </c>
      <c r="O10" s="203">
        <f t="shared" si="4"/>
        <v>3057</v>
      </c>
      <c r="P10" s="203">
        <f t="shared" si="4"/>
        <v>95150</v>
      </c>
      <c r="Q10" s="203">
        <f t="shared" si="4"/>
        <v>19262</v>
      </c>
      <c r="R10" s="203">
        <f t="shared" si="5"/>
        <v>51783</v>
      </c>
      <c r="S10" s="203">
        <f t="shared" si="5"/>
        <v>123848</v>
      </c>
      <c r="T10" s="203">
        <f t="shared" si="5"/>
        <v>0</v>
      </c>
      <c r="U10" s="203">
        <f t="shared" si="5"/>
        <v>15267</v>
      </c>
      <c r="V10" s="203">
        <f t="shared" si="5"/>
        <v>14269</v>
      </c>
      <c r="W10" s="203">
        <f t="shared" si="5"/>
        <v>2415</v>
      </c>
      <c r="X10" s="203">
        <f t="shared" si="5"/>
        <v>142967</v>
      </c>
      <c r="Y10" s="203">
        <f t="shared" si="5"/>
        <v>1009</v>
      </c>
      <c r="Z10" s="203">
        <f t="shared" si="5"/>
        <v>544</v>
      </c>
      <c r="AA10" s="203">
        <f t="shared" si="5"/>
        <v>5335</v>
      </c>
      <c r="AB10" s="203">
        <f t="shared" si="5"/>
        <v>2342</v>
      </c>
      <c r="AC10" s="203">
        <f t="shared" si="5"/>
        <v>241</v>
      </c>
      <c r="AD10" s="203">
        <f t="shared" si="5"/>
        <v>1348</v>
      </c>
      <c r="AE10" s="203">
        <f t="shared" si="5"/>
        <v>513</v>
      </c>
      <c r="AF10" s="203">
        <f t="shared" si="5"/>
        <v>247</v>
      </c>
      <c r="AG10" s="203">
        <f t="shared" si="5"/>
        <v>1</v>
      </c>
      <c r="AH10" s="203">
        <f t="shared" si="6"/>
        <v>0</v>
      </c>
      <c r="AI10" s="203">
        <f t="shared" si="6"/>
        <v>1220</v>
      </c>
      <c r="AJ10" s="203">
        <f t="shared" si="6"/>
        <v>269</v>
      </c>
      <c r="AK10" s="203">
        <f t="shared" si="6"/>
        <v>172720</v>
      </c>
      <c r="AL10" s="203">
        <f t="shared" si="6"/>
        <v>0</v>
      </c>
      <c r="AM10" s="203">
        <f t="shared" si="6"/>
        <v>0</v>
      </c>
      <c r="AN10" s="203">
        <f t="shared" si="6"/>
        <v>0</v>
      </c>
      <c r="AO10" s="203">
        <f t="shared" si="6"/>
        <v>0</v>
      </c>
      <c r="AP10" s="203">
        <f t="shared" si="6"/>
        <v>0</v>
      </c>
      <c r="AQ10" s="203">
        <f t="shared" si="6"/>
        <v>0</v>
      </c>
      <c r="AR10" s="203">
        <f t="shared" si="6"/>
        <v>308</v>
      </c>
      <c r="AS10" s="203">
        <f t="shared" si="6"/>
        <v>0</v>
      </c>
      <c r="AT10" s="203">
        <f t="shared" si="6"/>
        <v>0</v>
      </c>
      <c r="AU10" s="203">
        <f t="shared" si="6"/>
        <v>0</v>
      </c>
      <c r="AV10" s="203">
        <f t="shared" si="6"/>
        <v>0</v>
      </c>
      <c r="AW10" s="203">
        <f t="shared" si="6"/>
        <v>0</v>
      </c>
      <c r="AX10" s="203">
        <f t="shared" si="7"/>
        <v>0</v>
      </c>
      <c r="AY10" s="203">
        <f t="shared" si="7"/>
        <v>0</v>
      </c>
      <c r="AZ10" s="203">
        <f t="shared" si="7"/>
        <v>0</v>
      </c>
      <c r="BA10" s="203">
        <f t="shared" si="7"/>
        <v>0</v>
      </c>
      <c r="BB10" s="203">
        <f t="shared" si="7"/>
        <v>1003</v>
      </c>
      <c r="BC10" s="203">
        <f t="shared" si="7"/>
        <v>727029</v>
      </c>
      <c r="BD10" s="157"/>
      <c r="BE10" s="193" t="s">
        <v>49</v>
      </c>
      <c r="BF10" s="204">
        <v>474491</v>
      </c>
      <c r="BG10" s="204">
        <v>0</v>
      </c>
      <c r="BH10" s="204">
        <v>23734</v>
      </c>
      <c r="BI10" s="204">
        <v>7361</v>
      </c>
      <c r="BJ10" s="204">
        <v>9226</v>
      </c>
      <c r="BK10" s="204">
        <v>11211</v>
      </c>
      <c r="BL10" s="204">
        <v>63579</v>
      </c>
      <c r="BM10" s="204">
        <v>9782</v>
      </c>
      <c r="BN10" s="204">
        <v>3759</v>
      </c>
      <c r="BO10" s="204">
        <v>33662</v>
      </c>
      <c r="BP10" s="204">
        <v>25792</v>
      </c>
      <c r="BQ10" s="204">
        <v>30455</v>
      </c>
      <c r="BR10" s="204">
        <v>2286</v>
      </c>
      <c r="BS10" s="204">
        <v>2859</v>
      </c>
      <c r="BT10" s="204">
        <v>90004</v>
      </c>
      <c r="BU10" s="204">
        <v>18402</v>
      </c>
      <c r="BV10" s="204">
        <v>49628</v>
      </c>
      <c r="BW10" s="204">
        <v>78231</v>
      </c>
      <c r="BX10" s="204">
        <v>0</v>
      </c>
      <c r="BY10" s="204">
        <v>14520</v>
      </c>
      <c r="BZ10" s="204">
        <v>14269</v>
      </c>
      <c r="CA10" s="204">
        <v>2415</v>
      </c>
      <c r="CB10" s="204">
        <v>142967</v>
      </c>
      <c r="CC10" s="204">
        <v>1009</v>
      </c>
      <c r="CD10" s="204">
        <v>209</v>
      </c>
      <c r="CE10" s="204">
        <v>5335</v>
      </c>
      <c r="CF10" s="204">
        <v>2342</v>
      </c>
      <c r="CG10" s="204">
        <v>241</v>
      </c>
      <c r="CH10" s="204">
        <v>1348</v>
      </c>
      <c r="CI10" s="204">
        <v>513</v>
      </c>
      <c r="CJ10" s="204">
        <v>247</v>
      </c>
      <c r="CK10" s="204">
        <v>1</v>
      </c>
      <c r="CL10" s="204">
        <v>0</v>
      </c>
      <c r="CM10" s="204">
        <v>1220</v>
      </c>
      <c r="CN10" s="204">
        <v>269</v>
      </c>
      <c r="CO10" s="204">
        <v>172385</v>
      </c>
      <c r="CP10" s="204">
        <v>0</v>
      </c>
      <c r="CQ10" s="204">
        <v>0</v>
      </c>
      <c r="CR10" s="204">
        <v>0</v>
      </c>
      <c r="CS10" s="204">
        <v>0</v>
      </c>
      <c r="CT10" s="204">
        <v>0</v>
      </c>
      <c r="CU10" s="204">
        <v>0</v>
      </c>
      <c r="CV10" s="204">
        <v>308</v>
      </c>
      <c r="CW10" s="204">
        <v>0</v>
      </c>
      <c r="CX10" s="204">
        <v>0</v>
      </c>
      <c r="CY10" s="204">
        <v>0</v>
      </c>
      <c r="CZ10" s="204">
        <v>0</v>
      </c>
      <c r="DA10" s="204">
        <v>0</v>
      </c>
      <c r="DB10" s="204">
        <v>0</v>
      </c>
      <c r="DC10" s="204">
        <v>0</v>
      </c>
      <c r="DD10" s="204">
        <v>0</v>
      </c>
      <c r="DE10" s="204">
        <v>0</v>
      </c>
      <c r="DF10" s="204">
        <v>1003</v>
      </c>
      <c r="DG10" s="204">
        <v>648187</v>
      </c>
      <c r="DH10" s="204"/>
      <c r="DI10" s="205" t="s">
        <v>49</v>
      </c>
      <c r="DJ10" s="206">
        <v>78507</v>
      </c>
      <c r="DK10" s="206">
        <v>0</v>
      </c>
      <c r="DL10" s="206">
        <v>2915</v>
      </c>
      <c r="DM10" s="206">
        <v>1460</v>
      </c>
      <c r="DN10" s="206">
        <v>698</v>
      </c>
      <c r="DO10" s="206">
        <v>131</v>
      </c>
      <c r="DP10" s="206">
        <v>6321</v>
      </c>
      <c r="DQ10" s="206">
        <v>507</v>
      </c>
      <c r="DR10" s="206">
        <v>143</v>
      </c>
      <c r="DS10" s="206">
        <v>4830</v>
      </c>
      <c r="DT10" s="206">
        <v>5760</v>
      </c>
      <c r="DU10" s="206">
        <v>732</v>
      </c>
      <c r="DV10" s="206">
        <v>287</v>
      </c>
      <c r="DW10" s="206">
        <v>198</v>
      </c>
      <c r="DX10" s="206">
        <v>5146</v>
      </c>
      <c r="DY10" s="206">
        <v>860</v>
      </c>
      <c r="DZ10" s="206">
        <v>2155</v>
      </c>
      <c r="EA10" s="206">
        <v>45617</v>
      </c>
      <c r="EB10" s="206">
        <v>0</v>
      </c>
      <c r="EC10" s="206">
        <v>747</v>
      </c>
      <c r="ED10" s="206">
        <v>0</v>
      </c>
      <c r="EE10" s="206">
        <v>0</v>
      </c>
      <c r="EF10" s="206">
        <v>0</v>
      </c>
      <c r="EG10" s="206">
        <v>0</v>
      </c>
      <c r="EH10" s="206">
        <v>335</v>
      </c>
      <c r="EI10" s="206">
        <v>0</v>
      </c>
      <c r="EJ10" s="206">
        <v>0</v>
      </c>
      <c r="EK10" s="206">
        <v>0</v>
      </c>
      <c r="EL10" s="206">
        <v>0</v>
      </c>
      <c r="EM10" s="206">
        <v>0</v>
      </c>
      <c r="EN10" s="206">
        <v>0</v>
      </c>
      <c r="EO10" s="206">
        <v>0</v>
      </c>
      <c r="EP10" s="206">
        <v>0</v>
      </c>
      <c r="EQ10" s="206">
        <v>0</v>
      </c>
      <c r="ER10" s="206">
        <v>0</v>
      </c>
      <c r="ES10" s="206">
        <v>335</v>
      </c>
      <c r="ET10" s="206">
        <v>0</v>
      </c>
      <c r="EU10" s="206">
        <v>0</v>
      </c>
      <c r="EV10" s="206">
        <v>0</v>
      </c>
      <c r="EW10" s="206">
        <v>0</v>
      </c>
      <c r="EX10" s="206">
        <v>0</v>
      </c>
      <c r="EY10" s="206">
        <v>0</v>
      </c>
      <c r="EZ10" s="206">
        <v>0</v>
      </c>
      <c r="FA10" s="206">
        <v>0</v>
      </c>
      <c r="FB10" s="206">
        <v>0</v>
      </c>
      <c r="FC10" s="206">
        <v>0</v>
      </c>
      <c r="FD10" s="206">
        <v>0</v>
      </c>
      <c r="FE10" s="206">
        <v>0</v>
      </c>
      <c r="FF10" s="206">
        <v>0</v>
      </c>
      <c r="FG10" s="206">
        <v>0</v>
      </c>
      <c r="FH10" s="206">
        <v>0</v>
      </c>
      <c r="FI10" s="206">
        <v>0</v>
      </c>
      <c r="FJ10" s="206">
        <v>0</v>
      </c>
      <c r="FK10" s="206">
        <v>78842</v>
      </c>
    </row>
    <row r="11" spans="1:167" x14ac:dyDescent="0.25">
      <c r="A11" s="193" t="s">
        <v>48</v>
      </c>
      <c r="B11" s="203">
        <f t="shared" si="4"/>
        <v>12006287</v>
      </c>
      <c r="C11" s="203">
        <f t="shared" si="4"/>
        <v>0</v>
      </c>
      <c r="D11" s="203">
        <f t="shared" si="4"/>
        <v>250627</v>
      </c>
      <c r="E11" s="203">
        <f t="shared" si="4"/>
        <v>86234</v>
      </c>
      <c r="F11" s="203">
        <f t="shared" si="4"/>
        <v>89097</v>
      </c>
      <c r="G11" s="203">
        <f t="shared" si="4"/>
        <v>43256</v>
      </c>
      <c r="H11" s="203">
        <f t="shared" si="4"/>
        <v>586532</v>
      </c>
      <c r="I11" s="203">
        <f t="shared" si="4"/>
        <v>146021</v>
      </c>
      <c r="J11" s="203">
        <f t="shared" si="4"/>
        <v>96587</v>
      </c>
      <c r="K11" s="203">
        <f t="shared" si="4"/>
        <v>388647</v>
      </c>
      <c r="L11" s="203">
        <f t="shared" si="4"/>
        <v>374896</v>
      </c>
      <c r="M11" s="203">
        <f t="shared" si="4"/>
        <v>378864</v>
      </c>
      <c r="N11" s="203">
        <f t="shared" si="4"/>
        <v>54193</v>
      </c>
      <c r="O11" s="203">
        <f t="shared" si="4"/>
        <v>58251</v>
      </c>
      <c r="P11" s="203">
        <f t="shared" si="4"/>
        <v>830135</v>
      </c>
      <c r="Q11" s="203">
        <f t="shared" si="4"/>
        <v>156276</v>
      </c>
      <c r="R11" s="203">
        <f t="shared" si="5"/>
        <v>293396</v>
      </c>
      <c r="S11" s="203">
        <f t="shared" si="5"/>
        <v>8020557</v>
      </c>
      <c r="T11" s="203">
        <f t="shared" si="5"/>
        <v>0</v>
      </c>
      <c r="U11" s="203">
        <f t="shared" si="5"/>
        <v>152718</v>
      </c>
      <c r="V11" s="203">
        <f t="shared" si="5"/>
        <v>369</v>
      </c>
      <c r="W11" s="203">
        <f t="shared" si="5"/>
        <v>25</v>
      </c>
      <c r="X11" s="203">
        <f t="shared" si="5"/>
        <v>4077</v>
      </c>
      <c r="Y11" s="203">
        <f t="shared" si="5"/>
        <v>2072</v>
      </c>
      <c r="Z11" s="203">
        <f t="shared" si="5"/>
        <v>463</v>
      </c>
      <c r="AA11" s="203">
        <f t="shared" si="5"/>
        <v>2931</v>
      </c>
      <c r="AB11" s="203">
        <f t="shared" si="5"/>
        <v>828</v>
      </c>
      <c r="AC11" s="203">
        <f t="shared" si="5"/>
        <v>447</v>
      </c>
      <c r="AD11" s="203">
        <f t="shared" si="5"/>
        <v>0</v>
      </c>
      <c r="AE11" s="203">
        <f t="shared" si="5"/>
        <v>485</v>
      </c>
      <c r="AF11" s="203">
        <f t="shared" si="5"/>
        <v>1865</v>
      </c>
      <c r="AG11" s="203">
        <f t="shared" si="5"/>
        <v>0</v>
      </c>
      <c r="AH11" s="203">
        <f t="shared" si="6"/>
        <v>990</v>
      </c>
      <c r="AI11" s="203">
        <f t="shared" si="6"/>
        <v>207</v>
      </c>
      <c r="AJ11" s="203">
        <f t="shared" si="6"/>
        <v>169</v>
      </c>
      <c r="AK11" s="203">
        <f t="shared" si="6"/>
        <v>14928</v>
      </c>
      <c r="AL11" s="203">
        <f t="shared" si="6"/>
        <v>0</v>
      </c>
      <c r="AM11" s="203">
        <f t="shared" si="6"/>
        <v>0</v>
      </c>
      <c r="AN11" s="203">
        <f t="shared" si="6"/>
        <v>0</v>
      </c>
      <c r="AO11" s="203">
        <f t="shared" si="6"/>
        <v>0</v>
      </c>
      <c r="AP11" s="203">
        <f t="shared" si="6"/>
        <v>0</v>
      </c>
      <c r="AQ11" s="203">
        <f t="shared" si="6"/>
        <v>0</v>
      </c>
      <c r="AR11" s="203">
        <f t="shared" si="6"/>
        <v>0</v>
      </c>
      <c r="AS11" s="203">
        <f t="shared" si="6"/>
        <v>0</v>
      </c>
      <c r="AT11" s="203">
        <f t="shared" si="6"/>
        <v>0</v>
      </c>
      <c r="AU11" s="203">
        <f t="shared" si="6"/>
        <v>0</v>
      </c>
      <c r="AV11" s="203">
        <f t="shared" si="6"/>
        <v>0</v>
      </c>
      <c r="AW11" s="203">
        <f t="shared" si="6"/>
        <v>0</v>
      </c>
      <c r="AX11" s="203">
        <f t="shared" si="7"/>
        <v>0</v>
      </c>
      <c r="AY11" s="203">
        <f t="shared" si="7"/>
        <v>0</v>
      </c>
      <c r="AZ11" s="203">
        <f t="shared" si="7"/>
        <v>0</v>
      </c>
      <c r="BA11" s="203">
        <f t="shared" si="7"/>
        <v>0</v>
      </c>
      <c r="BB11" s="203">
        <f t="shared" si="7"/>
        <v>76</v>
      </c>
      <c r="BC11" s="203">
        <f t="shared" si="7"/>
        <v>12021291</v>
      </c>
      <c r="BD11" s="157"/>
      <c r="BE11" s="193" t="s">
        <v>48</v>
      </c>
      <c r="BF11" s="204">
        <v>10733384</v>
      </c>
      <c r="BG11" s="204">
        <v>0</v>
      </c>
      <c r="BH11" s="204">
        <v>247636</v>
      </c>
      <c r="BI11" s="204">
        <v>85609</v>
      </c>
      <c r="BJ11" s="204">
        <v>88681</v>
      </c>
      <c r="BK11" s="204">
        <v>43250</v>
      </c>
      <c r="BL11" s="204">
        <v>585737</v>
      </c>
      <c r="BM11" s="204">
        <v>145923</v>
      </c>
      <c r="BN11" s="204">
        <v>85807</v>
      </c>
      <c r="BO11" s="204">
        <v>362990</v>
      </c>
      <c r="BP11" s="204">
        <v>359150</v>
      </c>
      <c r="BQ11" s="204">
        <v>378851</v>
      </c>
      <c r="BR11" s="204">
        <v>53984</v>
      </c>
      <c r="BS11" s="204">
        <v>57525</v>
      </c>
      <c r="BT11" s="204">
        <v>814192</v>
      </c>
      <c r="BU11" s="204">
        <v>155035</v>
      </c>
      <c r="BV11" s="204">
        <v>292389</v>
      </c>
      <c r="BW11" s="204">
        <v>6824268</v>
      </c>
      <c r="BX11" s="204">
        <v>0</v>
      </c>
      <c r="BY11" s="204">
        <v>152357</v>
      </c>
      <c r="BZ11" s="204">
        <v>369</v>
      </c>
      <c r="CA11" s="204">
        <v>25</v>
      </c>
      <c r="CB11" s="204">
        <v>4077</v>
      </c>
      <c r="CC11" s="204">
        <v>2072</v>
      </c>
      <c r="CD11" s="204">
        <v>341</v>
      </c>
      <c r="CE11" s="204">
        <v>2931</v>
      </c>
      <c r="CF11" s="204">
        <v>828</v>
      </c>
      <c r="CG11" s="204">
        <v>447</v>
      </c>
      <c r="CH11" s="204">
        <v>0</v>
      </c>
      <c r="CI11" s="204">
        <v>485</v>
      </c>
      <c r="CJ11" s="204">
        <v>1865</v>
      </c>
      <c r="CK11" s="204">
        <v>0</v>
      </c>
      <c r="CL11" s="204">
        <v>990</v>
      </c>
      <c r="CM11" s="204">
        <v>207</v>
      </c>
      <c r="CN11" s="204">
        <v>169</v>
      </c>
      <c r="CO11" s="204">
        <v>14806</v>
      </c>
      <c r="CP11" s="204">
        <v>0</v>
      </c>
      <c r="CQ11" s="204">
        <v>0</v>
      </c>
      <c r="CR11" s="204">
        <v>0</v>
      </c>
      <c r="CS11" s="204">
        <v>0</v>
      </c>
      <c r="CT11" s="204">
        <v>0</v>
      </c>
      <c r="CU11" s="204">
        <v>0</v>
      </c>
      <c r="CV11" s="204">
        <v>0</v>
      </c>
      <c r="CW11" s="204">
        <v>0</v>
      </c>
      <c r="CX11" s="204">
        <v>0</v>
      </c>
      <c r="CY11" s="204">
        <v>0</v>
      </c>
      <c r="CZ11" s="204">
        <v>0</v>
      </c>
      <c r="DA11" s="204">
        <v>0</v>
      </c>
      <c r="DB11" s="204">
        <v>0</v>
      </c>
      <c r="DC11" s="204">
        <v>0</v>
      </c>
      <c r="DD11" s="204">
        <v>0</v>
      </c>
      <c r="DE11" s="204">
        <v>0</v>
      </c>
      <c r="DF11" s="204">
        <v>76</v>
      </c>
      <c r="DG11" s="204">
        <v>10748266</v>
      </c>
      <c r="DH11" s="204"/>
      <c r="DI11" s="205" t="s">
        <v>48</v>
      </c>
      <c r="DJ11" s="206">
        <v>1272903</v>
      </c>
      <c r="DK11" s="206">
        <v>0</v>
      </c>
      <c r="DL11" s="206">
        <v>2991</v>
      </c>
      <c r="DM11" s="206">
        <v>625</v>
      </c>
      <c r="DN11" s="206">
        <v>416</v>
      </c>
      <c r="DO11" s="206">
        <v>6</v>
      </c>
      <c r="DP11" s="206">
        <v>795</v>
      </c>
      <c r="DQ11" s="206">
        <v>98</v>
      </c>
      <c r="DR11" s="206">
        <v>10780</v>
      </c>
      <c r="DS11" s="206">
        <v>25657</v>
      </c>
      <c r="DT11" s="206">
        <v>15746</v>
      </c>
      <c r="DU11" s="206">
        <v>13</v>
      </c>
      <c r="DV11" s="206">
        <v>209</v>
      </c>
      <c r="DW11" s="206">
        <v>726</v>
      </c>
      <c r="DX11" s="206">
        <v>15943</v>
      </c>
      <c r="DY11" s="206">
        <v>1241</v>
      </c>
      <c r="DZ11" s="206">
        <v>1007</v>
      </c>
      <c r="EA11" s="206">
        <v>1196289</v>
      </c>
      <c r="EB11" s="206">
        <v>0</v>
      </c>
      <c r="EC11" s="206">
        <v>361</v>
      </c>
      <c r="ED11" s="206">
        <v>0</v>
      </c>
      <c r="EE11" s="206">
        <v>0</v>
      </c>
      <c r="EF11" s="206">
        <v>0</v>
      </c>
      <c r="EG11" s="206">
        <v>0</v>
      </c>
      <c r="EH11" s="206">
        <v>122</v>
      </c>
      <c r="EI11" s="206">
        <v>0</v>
      </c>
      <c r="EJ11" s="206">
        <v>0</v>
      </c>
      <c r="EK11" s="206">
        <v>0</v>
      </c>
      <c r="EL11" s="206">
        <v>0</v>
      </c>
      <c r="EM11" s="206">
        <v>0</v>
      </c>
      <c r="EN11" s="206">
        <v>0</v>
      </c>
      <c r="EO11" s="206">
        <v>0</v>
      </c>
      <c r="EP11" s="206">
        <v>0</v>
      </c>
      <c r="EQ11" s="206">
        <v>0</v>
      </c>
      <c r="ER11" s="206">
        <v>0</v>
      </c>
      <c r="ES11" s="206">
        <v>122</v>
      </c>
      <c r="ET11" s="206">
        <v>0</v>
      </c>
      <c r="EU11" s="206">
        <v>0</v>
      </c>
      <c r="EV11" s="206">
        <v>0</v>
      </c>
      <c r="EW11" s="206">
        <v>0</v>
      </c>
      <c r="EX11" s="206">
        <v>0</v>
      </c>
      <c r="EY11" s="206">
        <v>0</v>
      </c>
      <c r="EZ11" s="206">
        <v>0</v>
      </c>
      <c r="FA11" s="206">
        <v>0</v>
      </c>
      <c r="FB11" s="206">
        <v>0</v>
      </c>
      <c r="FC11" s="206">
        <v>0</v>
      </c>
      <c r="FD11" s="206">
        <v>0</v>
      </c>
      <c r="FE11" s="206">
        <v>0</v>
      </c>
      <c r="FF11" s="206">
        <v>0</v>
      </c>
      <c r="FG11" s="206">
        <v>0</v>
      </c>
      <c r="FH11" s="206">
        <v>0</v>
      </c>
      <c r="FI11" s="206">
        <v>0</v>
      </c>
      <c r="FJ11" s="206">
        <v>0</v>
      </c>
      <c r="FK11" s="206">
        <v>1273025</v>
      </c>
    </row>
    <row r="12" spans="1:167" x14ac:dyDescent="0.25">
      <c r="A12" s="193" t="s">
        <v>47</v>
      </c>
      <c r="B12" s="203">
        <f t="shared" si="4"/>
        <v>3597727</v>
      </c>
      <c r="C12" s="203">
        <f t="shared" si="4"/>
        <v>0</v>
      </c>
      <c r="D12" s="203">
        <f t="shared" si="4"/>
        <v>618206</v>
      </c>
      <c r="E12" s="203">
        <f t="shared" si="4"/>
        <v>100891</v>
      </c>
      <c r="F12" s="203">
        <f t="shared" si="4"/>
        <v>46720</v>
      </c>
      <c r="G12" s="203">
        <f t="shared" si="4"/>
        <v>36834</v>
      </c>
      <c r="H12" s="203">
        <f t="shared" si="4"/>
        <v>771001</v>
      </c>
      <c r="I12" s="203">
        <f t="shared" si="4"/>
        <v>60599</v>
      </c>
      <c r="J12" s="203">
        <f t="shared" si="4"/>
        <v>11347</v>
      </c>
      <c r="K12" s="203">
        <f t="shared" si="4"/>
        <v>435670</v>
      </c>
      <c r="L12" s="203">
        <f t="shared" si="4"/>
        <v>257270</v>
      </c>
      <c r="M12" s="203">
        <f t="shared" si="4"/>
        <v>122170</v>
      </c>
      <c r="N12" s="203">
        <f t="shared" si="4"/>
        <v>23164</v>
      </c>
      <c r="O12" s="203">
        <f t="shared" si="4"/>
        <v>91656</v>
      </c>
      <c r="P12" s="203">
        <f t="shared" si="4"/>
        <v>188417</v>
      </c>
      <c r="Q12" s="203">
        <f t="shared" si="4"/>
        <v>44067</v>
      </c>
      <c r="R12" s="203">
        <f t="shared" si="5"/>
        <v>49942</v>
      </c>
      <c r="S12" s="203">
        <f t="shared" si="5"/>
        <v>428135</v>
      </c>
      <c r="T12" s="203">
        <f t="shared" si="5"/>
        <v>0</v>
      </c>
      <c r="U12" s="203">
        <f t="shared" si="5"/>
        <v>311638</v>
      </c>
      <c r="V12" s="203">
        <f t="shared" si="5"/>
        <v>58159</v>
      </c>
      <c r="W12" s="203">
        <f t="shared" si="5"/>
        <v>11454</v>
      </c>
      <c r="X12" s="203">
        <f t="shared" si="5"/>
        <v>117454</v>
      </c>
      <c r="Y12" s="203">
        <f t="shared" si="5"/>
        <v>161</v>
      </c>
      <c r="Z12" s="203">
        <f t="shared" si="5"/>
        <v>1664</v>
      </c>
      <c r="AA12" s="203">
        <f t="shared" si="5"/>
        <v>1429</v>
      </c>
      <c r="AB12" s="203">
        <f t="shared" si="5"/>
        <v>1428</v>
      </c>
      <c r="AC12" s="203">
        <f t="shared" si="5"/>
        <v>135</v>
      </c>
      <c r="AD12" s="203">
        <f t="shared" si="5"/>
        <v>244</v>
      </c>
      <c r="AE12" s="203">
        <f t="shared" si="5"/>
        <v>10495</v>
      </c>
      <c r="AF12" s="203">
        <f t="shared" si="5"/>
        <v>2826</v>
      </c>
      <c r="AG12" s="203">
        <f t="shared" si="5"/>
        <v>53</v>
      </c>
      <c r="AH12" s="203">
        <f t="shared" si="6"/>
        <v>49</v>
      </c>
      <c r="AI12" s="203">
        <f t="shared" si="6"/>
        <v>455</v>
      </c>
      <c r="AJ12" s="203">
        <f t="shared" si="6"/>
        <v>314</v>
      </c>
      <c r="AK12" s="203">
        <f t="shared" si="6"/>
        <v>206320</v>
      </c>
      <c r="AL12" s="203">
        <f t="shared" si="6"/>
        <v>0</v>
      </c>
      <c r="AM12" s="203">
        <f t="shared" si="6"/>
        <v>0</v>
      </c>
      <c r="AN12" s="203">
        <f t="shared" si="6"/>
        <v>0</v>
      </c>
      <c r="AO12" s="203">
        <f t="shared" si="6"/>
        <v>0</v>
      </c>
      <c r="AP12" s="203">
        <f t="shared" si="6"/>
        <v>0</v>
      </c>
      <c r="AQ12" s="203">
        <f t="shared" si="6"/>
        <v>0</v>
      </c>
      <c r="AR12" s="203">
        <f t="shared" si="6"/>
        <v>6226</v>
      </c>
      <c r="AS12" s="203">
        <f t="shared" si="6"/>
        <v>0</v>
      </c>
      <c r="AT12" s="203">
        <f t="shared" si="6"/>
        <v>0</v>
      </c>
      <c r="AU12" s="203">
        <f t="shared" si="6"/>
        <v>0</v>
      </c>
      <c r="AV12" s="203">
        <f t="shared" si="6"/>
        <v>0</v>
      </c>
      <c r="AW12" s="203">
        <f t="shared" si="6"/>
        <v>0</v>
      </c>
      <c r="AX12" s="203">
        <f t="shared" si="7"/>
        <v>0</v>
      </c>
      <c r="AY12" s="203">
        <f t="shared" si="7"/>
        <v>0</v>
      </c>
      <c r="AZ12" s="203">
        <f t="shared" si="7"/>
        <v>0</v>
      </c>
      <c r="BA12" s="203">
        <f t="shared" si="7"/>
        <v>0</v>
      </c>
      <c r="BB12" s="203">
        <f t="shared" si="7"/>
        <v>718</v>
      </c>
      <c r="BC12" s="203">
        <f t="shared" si="7"/>
        <v>3810991</v>
      </c>
      <c r="BD12" s="157"/>
      <c r="BE12" s="193" t="s">
        <v>47</v>
      </c>
      <c r="BF12" s="204">
        <v>2485880</v>
      </c>
      <c r="BG12" s="204">
        <v>0</v>
      </c>
      <c r="BH12" s="204">
        <v>450479</v>
      </c>
      <c r="BI12" s="204">
        <v>73734</v>
      </c>
      <c r="BJ12" s="204">
        <v>35692</v>
      </c>
      <c r="BK12" s="204">
        <v>36830</v>
      </c>
      <c r="BL12" s="204">
        <v>568356</v>
      </c>
      <c r="BM12" s="204">
        <v>37623</v>
      </c>
      <c r="BN12" s="204">
        <v>10127</v>
      </c>
      <c r="BO12" s="204">
        <v>333912</v>
      </c>
      <c r="BP12" s="204">
        <v>190374</v>
      </c>
      <c r="BQ12" s="204">
        <v>96090</v>
      </c>
      <c r="BR12" s="204">
        <v>19454</v>
      </c>
      <c r="BS12" s="204">
        <v>69934</v>
      </c>
      <c r="BT12" s="204">
        <v>132627</v>
      </c>
      <c r="BU12" s="204">
        <v>37895</v>
      </c>
      <c r="BV12" s="204">
        <v>43193</v>
      </c>
      <c r="BW12" s="204">
        <v>127960</v>
      </c>
      <c r="BX12" s="204">
        <v>0</v>
      </c>
      <c r="BY12" s="204">
        <v>221600</v>
      </c>
      <c r="BZ12" s="204">
        <v>58159</v>
      </c>
      <c r="CA12" s="204">
        <v>11454</v>
      </c>
      <c r="CB12" s="204">
        <v>117454</v>
      </c>
      <c r="CC12" s="204">
        <v>161</v>
      </c>
      <c r="CD12" s="204">
        <v>442</v>
      </c>
      <c r="CE12" s="204">
        <v>1429</v>
      </c>
      <c r="CF12" s="204">
        <v>1428</v>
      </c>
      <c r="CG12" s="204">
        <v>132</v>
      </c>
      <c r="CH12" s="204">
        <v>244</v>
      </c>
      <c r="CI12" s="204">
        <v>10495</v>
      </c>
      <c r="CJ12" s="204">
        <v>2826</v>
      </c>
      <c r="CK12" s="204">
        <v>53</v>
      </c>
      <c r="CL12" s="204">
        <v>49</v>
      </c>
      <c r="CM12" s="204">
        <v>455</v>
      </c>
      <c r="CN12" s="204">
        <v>314</v>
      </c>
      <c r="CO12" s="204">
        <v>205095</v>
      </c>
      <c r="CP12" s="204">
        <v>0</v>
      </c>
      <c r="CQ12" s="204">
        <v>0</v>
      </c>
      <c r="CR12" s="204">
        <v>0</v>
      </c>
      <c r="CS12" s="204">
        <v>0</v>
      </c>
      <c r="CT12" s="204">
        <v>0</v>
      </c>
      <c r="CU12" s="204">
        <v>0</v>
      </c>
      <c r="CV12" s="204">
        <v>6208</v>
      </c>
      <c r="CW12" s="204">
        <v>0</v>
      </c>
      <c r="CX12" s="204">
        <v>0</v>
      </c>
      <c r="CY12" s="204">
        <v>0</v>
      </c>
      <c r="CZ12" s="204">
        <v>0</v>
      </c>
      <c r="DA12" s="204">
        <v>0</v>
      </c>
      <c r="DB12" s="204">
        <v>0</v>
      </c>
      <c r="DC12" s="204">
        <v>0</v>
      </c>
      <c r="DD12" s="204">
        <v>0</v>
      </c>
      <c r="DE12" s="204">
        <v>0</v>
      </c>
      <c r="DF12" s="204">
        <v>702</v>
      </c>
      <c r="DG12" s="204">
        <v>2697885</v>
      </c>
      <c r="DH12" s="204"/>
      <c r="DI12" s="205" t="s">
        <v>47</v>
      </c>
      <c r="DJ12" s="206">
        <v>1111847</v>
      </c>
      <c r="DK12" s="206">
        <v>0</v>
      </c>
      <c r="DL12" s="206">
        <v>167727</v>
      </c>
      <c r="DM12" s="206">
        <v>27157</v>
      </c>
      <c r="DN12" s="206">
        <v>11028</v>
      </c>
      <c r="DO12" s="206">
        <v>4</v>
      </c>
      <c r="DP12" s="206">
        <v>202645</v>
      </c>
      <c r="DQ12" s="206">
        <v>22976</v>
      </c>
      <c r="DR12" s="206">
        <v>1220</v>
      </c>
      <c r="DS12" s="206">
        <v>101758</v>
      </c>
      <c r="DT12" s="206">
        <v>66896</v>
      </c>
      <c r="DU12" s="206">
        <v>26080</v>
      </c>
      <c r="DV12" s="206">
        <v>3710</v>
      </c>
      <c r="DW12" s="206">
        <v>21722</v>
      </c>
      <c r="DX12" s="206">
        <v>55790</v>
      </c>
      <c r="DY12" s="206">
        <v>6172</v>
      </c>
      <c r="DZ12" s="206">
        <v>6749</v>
      </c>
      <c r="EA12" s="206">
        <v>300175</v>
      </c>
      <c r="EB12" s="206">
        <v>0</v>
      </c>
      <c r="EC12" s="206">
        <v>90038</v>
      </c>
      <c r="ED12" s="206">
        <v>0</v>
      </c>
      <c r="EE12" s="206">
        <v>0</v>
      </c>
      <c r="EF12" s="206">
        <v>0</v>
      </c>
      <c r="EG12" s="206">
        <v>0</v>
      </c>
      <c r="EH12" s="206">
        <v>1222</v>
      </c>
      <c r="EI12" s="206">
        <v>0</v>
      </c>
      <c r="EJ12" s="206">
        <v>0</v>
      </c>
      <c r="EK12" s="206">
        <v>3</v>
      </c>
      <c r="EL12" s="206">
        <v>0</v>
      </c>
      <c r="EM12" s="206">
        <v>0</v>
      </c>
      <c r="EN12" s="206">
        <v>0</v>
      </c>
      <c r="EO12" s="206">
        <v>0</v>
      </c>
      <c r="EP12" s="206">
        <v>0</v>
      </c>
      <c r="EQ12" s="206">
        <v>0</v>
      </c>
      <c r="ER12" s="206">
        <v>0</v>
      </c>
      <c r="ES12" s="206">
        <v>1225</v>
      </c>
      <c r="ET12" s="206">
        <v>0</v>
      </c>
      <c r="EU12" s="206">
        <v>0</v>
      </c>
      <c r="EV12" s="206">
        <v>0</v>
      </c>
      <c r="EW12" s="206">
        <v>0</v>
      </c>
      <c r="EX12" s="206">
        <v>0</v>
      </c>
      <c r="EY12" s="206">
        <v>0</v>
      </c>
      <c r="EZ12" s="206">
        <v>18</v>
      </c>
      <c r="FA12" s="206">
        <v>0</v>
      </c>
      <c r="FB12" s="206">
        <v>0</v>
      </c>
      <c r="FC12" s="206">
        <v>0</v>
      </c>
      <c r="FD12" s="206">
        <v>0</v>
      </c>
      <c r="FE12" s="206">
        <v>0</v>
      </c>
      <c r="FF12" s="206">
        <v>0</v>
      </c>
      <c r="FG12" s="206">
        <v>0</v>
      </c>
      <c r="FH12" s="206">
        <v>0</v>
      </c>
      <c r="FI12" s="206">
        <v>0</v>
      </c>
      <c r="FJ12" s="206">
        <v>16</v>
      </c>
      <c r="FK12" s="206">
        <v>1113106</v>
      </c>
    </row>
    <row r="13" spans="1:167" x14ac:dyDescent="0.25">
      <c r="A13" s="193" t="s">
        <v>46</v>
      </c>
      <c r="B13" s="203">
        <f t="shared" si="4"/>
        <v>4080482</v>
      </c>
      <c r="C13" s="203">
        <f t="shared" si="4"/>
        <v>274896</v>
      </c>
      <c r="D13" s="203">
        <f t="shared" si="4"/>
        <v>73633</v>
      </c>
      <c r="E13" s="203">
        <f t="shared" si="4"/>
        <v>39518</v>
      </c>
      <c r="F13" s="203">
        <f t="shared" si="4"/>
        <v>40139</v>
      </c>
      <c r="G13" s="203">
        <f t="shared" si="4"/>
        <v>67930</v>
      </c>
      <c r="H13" s="203">
        <f t="shared" si="4"/>
        <v>261795</v>
      </c>
      <c r="I13" s="203">
        <f t="shared" si="4"/>
        <v>57313</v>
      </c>
      <c r="J13" s="203">
        <f t="shared" si="4"/>
        <v>21665</v>
      </c>
      <c r="K13" s="203">
        <f t="shared" si="4"/>
        <v>57081</v>
      </c>
      <c r="L13" s="203">
        <f t="shared" si="4"/>
        <v>144099</v>
      </c>
      <c r="M13" s="203">
        <f t="shared" si="4"/>
        <v>227334</v>
      </c>
      <c r="N13" s="203">
        <f t="shared" si="4"/>
        <v>16794</v>
      </c>
      <c r="O13" s="203">
        <f t="shared" si="4"/>
        <v>25108</v>
      </c>
      <c r="P13" s="203">
        <f t="shared" si="4"/>
        <v>599850</v>
      </c>
      <c r="Q13" s="203">
        <f t="shared" si="4"/>
        <v>98289</v>
      </c>
      <c r="R13" s="203">
        <f t="shared" si="5"/>
        <v>205008</v>
      </c>
      <c r="S13" s="203">
        <f t="shared" si="5"/>
        <v>1975987</v>
      </c>
      <c r="T13" s="203">
        <f t="shared" si="5"/>
        <v>55737</v>
      </c>
      <c r="U13" s="203">
        <f t="shared" si="5"/>
        <v>113202</v>
      </c>
      <c r="V13" s="203">
        <f t="shared" si="5"/>
        <v>381677</v>
      </c>
      <c r="W13" s="203">
        <f t="shared" si="5"/>
        <v>70550</v>
      </c>
      <c r="X13" s="203">
        <f t="shared" si="5"/>
        <v>776587</v>
      </c>
      <c r="Y13" s="203">
        <f t="shared" si="5"/>
        <v>86710</v>
      </c>
      <c r="Z13" s="203">
        <f t="shared" si="5"/>
        <v>182410</v>
      </c>
      <c r="AA13" s="203">
        <f t="shared" si="5"/>
        <v>20284</v>
      </c>
      <c r="AB13" s="203">
        <f t="shared" si="5"/>
        <v>6237</v>
      </c>
      <c r="AC13" s="203">
        <f t="shared" si="5"/>
        <v>5873</v>
      </c>
      <c r="AD13" s="203">
        <f t="shared" si="5"/>
        <v>41480</v>
      </c>
      <c r="AE13" s="203">
        <f t="shared" si="5"/>
        <v>124822</v>
      </c>
      <c r="AF13" s="203">
        <f t="shared" si="5"/>
        <v>24266</v>
      </c>
      <c r="AG13" s="203">
        <f t="shared" si="5"/>
        <v>21058</v>
      </c>
      <c r="AH13" s="203">
        <f t="shared" si="6"/>
        <v>5484</v>
      </c>
      <c r="AI13" s="203">
        <f t="shared" si="6"/>
        <v>10228</v>
      </c>
      <c r="AJ13" s="203">
        <f t="shared" si="6"/>
        <v>21117</v>
      </c>
      <c r="AK13" s="203">
        <f t="shared" si="6"/>
        <v>1778783</v>
      </c>
      <c r="AL13" s="203">
        <f t="shared" si="6"/>
        <v>83652</v>
      </c>
      <c r="AM13" s="203">
        <f t="shared" si="6"/>
        <v>16835</v>
      </c>
      <c r="AN13" s="203">
        <f t="shared" si="6"/>
        <v>32367</v>
      </c>
      <c r="AO13" s="203">
        <f t="shared" si="6"/>
        <v>316964</v>
      </c>
      <c r="AP13" s="203">
        <f t="shared" si="6"/>
        <v>153541</v>
      </c>
      <c r="AQ13" s="203">
        <f t="shared" si="6"/>
        <v>312286</v>
      </c>
      <c r="AR13" s="203">
        <f t="shared" si="6"/>
        <v>14794</v>
      </c>
      <c r="AS13" s="203">
        <f t="shared" si="6"/>
        <v>907508</v>
      </c>
      <c r="AT13" s="203">
        <f t="shared" si="6"/>
        <v>1180641</v>
      </c>
      <c r="AU13" s="203">
        <f t="shared" si="6"/>
        <v>153194</v>
      </c>
      <c r="AV13" s="203">
        <f t="shared" si="6"/>
        <v>199581</v>
      </c>
      <c r="AW13" s="203">
        <f t="shared" si="6"/>
        <v>106534</v>
      </c>
      <c r="AX13" s="203">
        <f t="shared" si="7"/>
        <v>1394454</v>
      </c>
      <c r="AY13" s="203">
        <f t="shared" si="7"/>
        <v>5598</v>
      </c>
      <c r="AZ13" s="203">
        <f t="shared" si="7"/>
        <v>3412</v>
      </c>
      <c r="BA13" s="203">
        <f t="shared" si="7"/>
        <v>19846</v>
      </c>
      <c r="BB13" s="203">
        <f t="shared" si="7"/>
        <v>60245</v>
      </c>
      <c r="BC13" s="203">
        <f t="shared" si="7"/>
        <v>11095613</v>
      </c>
      <c r="BD13" s="157"/>
      <c r="BE13" s="193" t="s">
        <v>46</v>
      </c>
      <c r="BF13" s="204">
        <v>1613779</v>
      </c>
      <c r="BG13" s="204">
        <v>261548</v>
      </c>
      <c r="BH13" s="204">
        <v>56204</v>
      </c>
      <c r="BI13" s="204">
        <v>32839</v>
      </c>
      <c r="BJ13" s="204">
        <v>30138</v>
      </c>
      <c r="BK13" s="204">
        <v>57410</v>
      </c>
      <c r="BL13" s="204">
        <v>168524</v>
      </c>
      <c r="BM13" s="204">
        <v>39303</v>
      </c>
      <c r="BN13" s="204">
        <v>1167</v>
      </c>
      <c r="BO13" s="204">
        <v>31286</v>
      </c>
      <c r="BP13" s="204">
        <v>92892</v>
      </c>
      <c r="BQ13" s="204">
        <v>159041</v>
      </c>
      <c r="BR13" s="204">
        <v>14083</v>
      </c>
      <c r="BS13" s="204">
        <v>19585</v>
      </c>
      <c r="BT13" s="204">
        <v>394822</v>
      </c>
      <c r="BU13" s="204">
        <v>72412</v>
      </c>
      <c r="BV13" s="204">
        <v>133123</v>
      </c>
      <c r="BW13" s="204">
        <v>170143</v>
      </c>
      <c r="BX13" s="204">
        <v>54084</v>
      </c>
      <c r="BY13" s="204">
        <v>86723</v>
      </c>
      <c r="BZ13" s="204">
        <v>381677</v>
      </c>
      <c r="CA13" s="204">
        <v>70519</v>
      </c>
      <c r="CB13" s="204">
        <v>774632</v>
      </c>
      <c r="CC13" s="204">
        <v>82338</v>
      </c>
      <c r="CD13" s="204">
        <v>58859</v>
      </c>
      <c r="CE13" s="204">
        <v>19562</v>
      </c>
      <c r="CF13" s="204">
        <v>5969</v>
      </c>
      <c r="CG13" s="204">
        <v>4588</v>
      </c>
      <c r="CH13" s="204">
        <v>41480</v>
      </c>
      <c r="CI13" s="204">
        <v>123113</v>
      </c>
      <c r="CJ13" s="204">
        <v>24091</v>
      </c>
      <c r="CK13" s="204">
        <v>21058</v>
      </c>
      <c r="CL13" s="204">
        <v>5048</v>
      </c>
      <c r="CM13" s="204">
        <v>10228</v>
      </c>
      <c r="CN13" s="204">
        <v>20508</v>
      </c>
      <c r="CO13" s="204">
        <v>1643670</v>
      </c>
      <c r="CP13" s="204">
        <v>80433</v>
      </c>
      <c r="CQ13" s="204">
        <v>16758</v>
      </c>
      <c r="CR13" s="204">
        <v>32169</v>
      </c>
      <c r="CS13" s="204">
        <v>316964</v>
      </c>
      <c r="CT13" s="204">
        <v>153541</v>
      </c>
      <c r="CU13" s="204">
        <v>306721</v>
      </c>
      <c r="CV13" s="204">
        <v>14701</v>
      </c>
      <c r="CW13" s="204">
        <v>795316</v>
      </c>
      <c r="CX13" s="204">
        <v>626252</v>
      </c>
      <c r="CY13" s="204">
        <v>151447</v>
      </c>
      <c r="CZ13" s="204">
        <v>154727</v>
      </c>
      <c r="DA13" s="204">
        <v>26573</v>
      </c>
      <c r="DB13" s="204">
        <v>706495</v>
      </c>
      <c r="DC13" s="204">
        <v>5588</v>
      </c>
      <c r="DD13" s="204">
        <v>3412</v>
      </c>
      <c r="DE13" s="204">
        <v>19654</v>
      </c>
      <c r="DF13" s="204">
        <v>57195</v>
      </c>
      <c r="DG13" s="204">
        <v>6986943</v>
      </c>
      <c r="DH13" s="204"/>
      <c r="DI13" s="205" t="s">
        <v>46</v>
      </c>
      <c r="DJ13" s="206">
        <v>2466703</v>
      </c>
      <c r="DK13" s="206">
        <v>13348</v>
      </c>
      <c r="DL13" s="206">
        <v>17429</v>
      </c>
      <c r="DM13" s="206">
        <v>6679</v>
      </c>
      <c r="DN13" s="206">
        <v>10001</v>
      </c>
      <c r="DO13" s="206">
        <v>10520</v>
      </c>
      <c r="DP13" s="206">
        <v>93271</v>
      </c>
      <c r="DQ13" s="206">
        <v>18010</v>
      </c>
      <c r="DR13" s="206">
        <v>20498</v>
      </c>
      <c r="DS13" s="206">
        <v>25795</v>
      </c>
      <c r="DT13" s="206">
        <v>51207</v>
      </c>
      <c r="DU13" s="206">
        <v>68293</v>
      </c>
      <c r="DV13" s="206">
        <v>2711</v>
      </c>
      <c r="DW13" s="206">
        <v>5523</v>
      </c>
      <c r="DX13" s="206">
        <v>205028</v>
      </c>
      <c r="DY13" s="206">
        <v>25877</v>
      </c>
      <c r="DZ13" s="206">
        <v>71885</v>
      </c>
      <c r="EA13" s="206">
        <v>1805844</v>
      </c>
      <c r="EB13" s="206">
        <v>1653</v>
      </c>
      <c r="EC13" s="206">
        <v>26479</v>
      </c>
      <c r="ED13" s="206">
        <v>0</v>
      </c>
      <c r="EE13" s="206">
        <v>31</v>
      </c>
      <c r="EF13" s="206">
        <v>1955</v>
      </c>
      <c r="EG13" s="206">
        <v>4372</v>
      </c>
      <c r="EH13" s="206">
        <v>123551</v>
      </c>
      <c r="EI13" s="206">
        <v>722</v>
      </c>
      <c r="EJ13" s="206">
        <v>268</v>
      </c>
      <c r="EK13" s="206">
        <v>1285</v>
      </c>
      <c r="EL13" s="206">
        <v>0</v>
      </c>
      <c r="EM13" s="206">
        <v>1709</v>
      </c>
      <c r="EN13" s="206">
        <v>175</v>
      </c>
      <c r="EO13" s="206">
        <v>0</v>
      </c>
      <c r="EP13" s="206">
        <v>436</v>
      </c>
      <c r="EQ13" s="206">
        <v>0</v>
      </c>
      <c r="ER13" s="206">
        <v>609</v>
      </c>
      <c r="ES13" s="206">
        <v>135113</v>
      </c>
      <c r="ET13" s="206">
        <v>3219</v>
      </c>
      <c r="EU13" s="206">
        <v>77</v>
      </c>
      <c r="EV13" s="206">
        <v>198</v>
      </c>
      <c r="EW13" s="206">
        <v>0</v>
      </c>
      <c r="EX13" s="206">
        <v>0</v>
      </c>
      <c r="EY13" s="206">
        <v>5565</v>
      </c>
      <c r="EZ13" s="206">
        <v>93</v>
      </c>
      <c r="FA13" s="206">
        <v>112192</v>
      </c>
      <c r="FB13" s="206">
        <v>554389</v>
      </c>
      <c r="FC13" s="206">
        <v>1747</v>
      </c>
      <c r="FD13" s="206">
        <v>44854</v>
      </c>
      <c r="FE13" s="206">
        <v>79961</v>
      </c>
      <c r="FF13" s="206">
        <v>687959</v>
      </c>
      <c r="FG13" s="206">
        <v>10</v>
      </c>
      <c r="FH13" s="206">
        <v>0</v>
      </c>
      <c r="FI13" s="206">
        <v>192</v>
      </c>
      <c r="FJ13" s="206">
        <v>3050</v>
      </c>
      <c r="FK13" s="206">
        <v>4108670</v>
      </c>
    </row>
    <row r="14" spans="1:167" x14ac:dyDescent="0.25">
      <c r="A14" s="193" t="s">
        <v>45</v>
      </c>
      <c r="B14" s="203">
        <f t="shared" si="4"/>
        <v>2022997</v>
      </c>
      <c r="C14" s="203">
        <f t="shared" si="4"/>
        <v>10310</v>
      </c>
      <c r="D14" s="203">
        <f t="shared" si="4"/>
        <v>6913</v>
      </c>
      <c r="E14" s="203">
        <f t="shared" si="4"/>
        <v>2698</v>
      </c>
      <c r="F14" s="203">
        <f t="shared" si="4"/>
        <v>3463</v>
      </c>
      <c r="G14" s="203">
        <f t="shared" si="4"/>
        <v>16111</v>
      </c>
      <c r="H14" s="203">
        <f t="shared" si="4"/>
        <v>40311</v>
      </c>
      <c r="I14" s="203">
        <f t="shared" si="4"/>
        <v>7883</v>
      </c>
      <c r="J14" s="203">
        <f t="shared" si="4"/>
        <v>4338</v>
      </c>
      <c r="K14" s="203">
        <f t="shared" si="4"/>
        <v>15393</v>
      </c>
      <c r="L14" s="203">
        <f t="shared" si="4"/>
        <v>9842</v>
      </c>
      <c r="M14" s="203">
        <f t="shared" si="4"/>
        <v>54943</v>
      </c>
      <c r="N14" s="203">
        <f t="shared" si="4"/>
        <v>5171</v>
      </c>
      <c r="O14" s="203">
        <f t="shared" si="4"/>
        <v>11275</v>
      </c>
      <c r="P14" s="203">
        <f t="shared" si="4"/>
        <v>286776</v>
      </c>
      <c r="Q14" s="203">
        <f t="shared" si="4"/>
        <v>45264</v>
      </c>
      <c r="R14" s="203">
        <f t="shared" si="5"/>
        <v>59201</v>
      </c>
      <c r="S14" s="203">
        <f t="shared" si="5"/>
        <v>1408192</v>
      </c>
      <c r="T14" s="203">
        <f t="shared" si="5"/>
        <v>1878</v>
      </c>
      <c r="U14" s="203">
        <f t="shared" si="5"/>
        <v>43345</v>
      </c>
      <c r="V14" s="203">
        <f t="shared" si="5"/>
        <v>30477</v>
      </c>
      <c r="W14" s="203">
        <f t="shared" si="5"/>
        <v>5481</v>
      </c>
      <c r="X14" s="203">
        <f t="shared" si="5"/>
        <v>152668</v>
      </c>
      <c r="Y14" s="203">
        <f t="shared" si="5"/>
        <v>12762</v>
      </c>
      <c r="Z14" s="203">
        <f t="shared" si="5"/>
        <v>104420</v>
      </c>
      <c r="AA14" s="203">
        <f t="shared" si="5"/>
        <v>3302</v>
      </c>
      <c r="AB14" s="203">
        <f t="shared" si="5"/>
        <v>2205</v>
      </c>
      <c r="AC14" s="203">
        <f t="shared" si="5"/>
        <v>489</v>
      </c>
      <c r="AD14" s="203">
        <f t="shared" si="5"/>
        <v>43718</v>
      </c>
      <c r="AE14" s="203">
        <f t="shared" si="5"/>
        <v>46832</v>
      </c>
      <c r="AF14" s="203">
        <f t="shared" si="5"/>
        <v>9251</v>
      </c>
      <c r="AG14" s="203">
        <f t="shared" si="5"/>
        <v>5815</v>
      </c>
      <c r="AH14" s="203">
        <f t="shared" si="6"/>
        <v>1384</v>
      </c>
      <c r="AI14" s="203">
        <f t="shared" si="6"/>
        <v>1050</v>
      </c>
      <c r="AJ14" s="203">
        <f t="shared" si="6"/>
        <v>2898</v>
      </c>
      <c r="AK14" s="203">
        <f t="shared" si="6"/>
        <v>422752</v>
      </c>
      <c r="AL14" s="203">
        <f t="shared" si="6"/>
        <v>4895</v>
      </c>
      <c r="AM14" s="203">
        <f t="shared" si="6"/>
        <v>994</v>
      </c>
      <c r="AN14" s="203">
        <f t="shared" si="6"/>
        <v>2227</v>
      </c>
      <c r="AO14" s="203">
        <f t="shared" si="6"/>
        <v>88848</v>
      </c>
      <c r="AP14" s="203">
        <f t="shared" si="6"/>
        <v>20072</v>
      </c>
      <c r="AQ14" s="203">
        <f t="shared" si="6"/>
        <v>30397</v>
      </c>
      <c r="AR14" s="203">
        <f t="shared" si="6"/>
        <v>1245</v>
      </c>
      <c r="AS14" s="203">
        <f t="shared" si="6"/>
        <v>583687</v>
      </c>
      <c r="AT14" s="203">
        <f t="shared" si="6"/>
        <v>638765</v>
      </c>
      <c r="AU14" s="203">
        <f t="shared" si="6"/>
        <v>5150</v>
      </c>
      <c r="AV14" s="203">
        <f t="shared" si="6"/>
        <v>110772</v>
      </c>
      <c r="AW14" s="203">
        <f t="shared" si="6"/>
        <v>3790</v>
      </c>
      <c r="AX14" s="203">
        <f t="shared" si="7"/>
        <v>24485</v>
      </c>
      <c r="AY14" s="203">
        <f t="shared" si="7"/>
        <v>28702</v>
      </c>
      <c r="AZ14" s="203">
        <f t="shared" si="7"/>
        <v>1354</v>
      </c>
      <c r="BA14" s="203">
        <f t="shared" si="7"/>
        <v>2340</v>
      </c>
      <c r="BB14" s="203">
        <f t="shared" si="7"/>
        <v>7072</v>
      </c>
      <c r="BC14" s="203">
        <f t="shared" si="7"/>
        <v>4010854</v>
      </c>
      <c r="BD14" s="157"/>
      <c r="BE14" s="193" t="s">
        <v>45</v>
      </c>
      <c r="BF14" s="204">
        <v>411237</v>
      </c>
      <c r="BG14" s="204">
        <v>9373</v>
      </c>
      <c r="BH14" s="204">
        <v>5361</v>
      </c>
      <c r="BI14" s="204">
        <v>2135</v>
      </c>
      <c r="BJ14" s="204">
        <v>2579</v>
      </c>
      <c r="BK14" s="204">
        <v>13874</v>
      </c>
      <c r="BL14" s="204">
        <v>28558</v>
      </c>
      <c r="BM14" s="204">
        <v>5110</v>
      </c>
      <c r="BN14" s="204">
        <v>157</v>
      </c>
      <c r="BO14" s="204">
        <v>6303</v>
      </c>
      <c r="BP14" s="204">
        <v>4274</v>
      </c>
      <c r="BQ14" s="204">
        <v>39147</v>
      </c>
      <c r="BR14" s="204">
        <v>4327</v>
      </c>
      <c r="BS14" s="204">
        <v>8454</v>
      </c>
      <c r="BT14" s="204">
        <v>184648</v>
      </c>
      <c r="BU14" s="204">
        <v>29391</v>
      </c>
      <c r="BV14" s="204">
        <v>40986</v>
      </c>
      <c r="BW14" s="204">
        <v>22413</v>
      </c>
      <c r="BX14" s="204">
        <v>1302</v>
      </c>
      <c r="BY14" s="204">
        <v>12218</v>
      </c>
      <c r="BZ14" s="204">
        <v>30477</v>
      </c>
      <c r="CA14" s="204">
        <v>5475</v>
      </c>
      <c r="CB14" s="204">
        <v>152309</v>
      </c>
      <c r="CC14" s="204">
        <v>12167</v>
      </c>
      <c r="CD14" s="204">
        <v>20884</v>
      </c>
      <c r="CE14" s="204">
        <v>3057</v>
      </c>
      <c r="CF14" s="204">
        <v>2060</v>
      </c>
      <c r="CG14" s="204">
        <v>205</v>
      </c>
      <c r="CH14" s="204">
        <v>43718</v>
      </c>
      <c r="CI14" s="204">
        <v>46126</v>
      </c>
      <c r="CJ14" s="204">
        <v>8947</v>
      </c>
      <c r="CK14" s="204">
        <v>5815</v>
      </c>
      <c r="CL14" s="204">
        <v>1290</v>
      </c>
      <c r="CM14" s="204">
        <v>1050</v>
      </c>
      <c r="CN14" s="204">
        <v>2858</v>
      </c>
      <c r="CO14" s="204">
        <v>336438</v>
      </c>
      <c r="CP14" s="204">
        <v>4711</v>
      </c>
      <c r="CQ14" s="204">
        <v>992</v>
      </c>
      <c r="CR14" s="204">
        <v>2175</v>
      </c>
      <c r="CS14" s="204">
        <v>88848</v>
      </c>
      <c r="CT14" s="204">
        <v>20072</v>
      </c>
      <c r="CU14" s="204">
        <v>27349</v>
      </c>
      <c r="CV14" s="204">
        <v>1240</v>
      </c>
      <c r="CW14" s="204">
        <v>508515</v>
      </c>
      <c r="CX14" s="204">
        <v>265087</v>
      </c>
      <c r="CY14" s="204">
        <v>4840</v>
      </c>
      <c r="CZ14" s="204">
        <v>84542</v>
      </c>
      <c r="DA14" s="204">
        <v>596</v>
      </c>
      <c r="DB14" s="204">
        <v>23470</v>
      </c>
      <c r="DC14" s="204">
        <v>28702</v>
      </c>
      <c r="DD14" s="204">
        <v>1354</v>
      </c>
      <c r="DE14" s="204">
        <v>1799</v>
      </c>
      <c r="DF14" s="204">
        <v>5334</v>
      </c>
      <c r="DG14" s="204">
        <v>1826674</v>
      </c>
      <c r="DH14" s="204"/>
      <c r="DI14" s="205" t="s">
        <v>45</v>
      </c>
      <c r="DJ14" s="206">
        <v>1611760</v>
      </c>
      <c r="DK14" s="206">
        <v>937</v>
      </c>
      <c r="DL14" s="206">
        <v>1552</v>
      </c>
      <c r="DM14" s="206">
        <v>563</v>
      </c>
      <c r="DN14" s="206">
        <v>884</v>
      </c>
      <c r="DO14" s="206">
        <v>2237</v>
      </c>
      <c r="DP14" s="206">
        <v>11753</v>
      </c>
      <c r="DQ14" s="206">
        <v>2773</v>
      </c>
      <c r="DR14" s="206">
        <v>4181</v>
      </c>
      <c r="DS14" s="206">
        <v>9090</v>
      </c>
      <c r="DT14" s="206">
        <v>5568</v>
      </c>
      <c r="DU14" s="206">
        <v>15796</v>
      </c>
      <c r="DV14" s="206">
        <v>844</v>
      </c>
      <c r="DW14" s="206">
        <v>2821</v>
      </c>
      <c r="DX14" s="206">
        <v>102128</v>
      </c>
      <c r="DY14" s="206">
        <v>15873</v>
      </c>
      <c r="DZ14" s="206">
        <v>18215</v>
      </c>
      <c r="EA14" s="206">
        <v>1385779</v>
      </c>
      <c r="EB14" s="206">
        <v>576</v>
      </c>
      <c r="EC14" s="206">
        <v>31127</v>
      </c>
      <c r="ED14" s="206">
        <v>0</v>
      </c>
      <c r="EE14" s="206">
        <v>6</v>
      </c>
      <c r="EF14" s="206">
        <v>359</v>
      </c>
      <c r="EG14" s="206">
        <v>595</v>
      </c>
      <c r="EH14" s="206">
        <v>83536</v>
      </c>
      <c r="EI14" s="206">
        <v>245</v>
      </c>
      <c r="EJ14" s="206">
        <v>145</v>
      </c>
      <c r="EK14" s="206">
        <v>284</v>
      </c>
      <c r="EL14" s="206">
        <v>0</v>
      </c>
      <c r="EM14" s="206">
        <v>706</v>
      </c>
      <c r="EN14" s="206">
        <v>304</v>
      </c>
      <c r="EO14" s="206">
        <v>0</v>
      </c>
      <c r="EP14" s="206">
        <v>94</v>
      </c>
      <c r="EQ14" s="206">
        <v>0</v>
      </c>
      <c r="ER14" s="206">
        <v>40</v>
      </c>
      <c r="ES14" s="206">
        <v>86314</v>
      </c>
      <c r="ET14" s="206">
        <v>184</v>
      </c>
      <c r="EU14" s="206">
        <v>2</v>
      </c>
      <c r="EV14" s="206">
        <v>52</v>
      </c>
      <c r="EW14" s="206">
        <v>0</v>
      </c>
      <c r="EX14" s="206">
        <v>0</v>
      </c>
      <c r="EY14" s="206">
        <v>3048</v>
      </c>
      <c r="EZ14" s="206">
        <v>5</v>
      </c>
      <c r="FA14" s="206">
        <v>75172</v>
      </c>
      <c r="FB14" s="206">
        <v>373678</v>
      </c>
      <c r="FC14" s="206">
        <v>310</v>
      </c>
      <c r="FD14" s="206">
        <v>26230</v>
      </c>
      <c r="FE14" s="206">
        <v>3194</v>
      </c>
      <c r="FF14" s="206">
        <v>1015</v>
      </c>
      <c r="FG14" s="206">
        <v>0</v>
      </c>
      <c r="FH14" s="206">
        <v>0</v>
      </c>
      <c r="FI14" s="206">
        <v>541</v>
      </c>
      <c r="FJ14" s="206">
        <v>1738</v>
      </c>
      <c r="FK14" s="206">
        <v>2184180</v>
      </c>
    </row>
    <row r="15" spans="1:167" x14ac:dyDescent="0.25">
      <c r="A15" s="193" t="s">
        <v>44</v>
      </c>
      <c r="B15" s="203">
        <f t="shared" si="4"/>
        <v>1480952</v>
      </c>
      <c r="C15" s="203">
        <f t="shared" si="4"/>
        <v>28034</v>
      </c>
      <c r="D15" s="203">
        <f t="shared" si="4"/>
        <v>7915</v>
      </c>
      <c r="E15" s="203">
        <f t="shared" si="4"/>
        <v>10433</v>
      </c>
      <c r="F15" s="203">
        <f t="shared" si="4"/>
        <v>9441</v>
      </c>
      <c r="G15" s="203">
        <f t="shared" si="4"/>
        <v>1593</v>
      </c>
      <c r="H15" s="203">
        <f t="shared" si="4"/>
        <v>182486</v>
      </c>
      <c r="I15" s="203">
        <f t="shared" si="4"/>
        <v>198074</v>
      </c>
      <c r="J15" s="203">
        <f t="shared" si="4"/>
        <v>604</v>
      </c>
      <c r="K15" s="203">
        <f t="shared" si="4"/>
        <v>32570</v>
      </c>
      <c r="L15" s="203">
        <f t="shared" si="4"/>
        <v>379296</v>
      </c>
      <c r="M15" s="203">
        <f t="shared" si="4"/>
        <v>50038</v>
      </c>
      <c r="N15" s="203">
        <f t="shared" si="4"/>
        <v>440552</v>
      </c>
      <c r="O15" s="203">
        <f t="shared" si="4"/>
        <v>2122</v>
      </c>
      <c r="P15" s="203">
        <f t="shared" si="4"/>
        <v>14217</v>
      </c>
      <c r="Q15" s="203">
        <f t="shared" si="4"/>
        <v>2151</v>
      </c>
      <c r="R15" s="203">
        <f t="shared" si="5"/>
        <v>885</v>
      </c>
      <c r="S15" s="203">
        <f t="shared" si="5"/>
        <v>35274</v>
      </c>
      <c r="T15" s="203">
        <f t="shared" si="5"/>
        <v>762</v>
      </c>
      <c r="U15" s="203">
        <f t="shared" si="5"/>
        <v>112539</v>
      </c>
      <c r="V15" s="203">
        <f t="shared" si="5"/>
        <v>577546</v>
      </c>
      <c r="W15" s="203">
        <f t="shared" si="5"/>
        <v>4377</v>
      </c>
      <c r="X15" s="203">
        <f t="shared" si="5"/>
        <v>29552</v>
      </c>
      <c r="Y15" s="203">
        <f t="shared" si="5"/>
        <v>1986</v>
      </c>
      <c r="Z15" s="203">
        <f t="shared" si="5"/>
        <v>5233</v>
      </c>
      <c r="AA15" s="203">
        <f t="shared" si="5"/>
        <v>1669</v>
      </c>
      <c r="AB15" s="203">
        <f t="shared" si="5"/>
        <v>9991</v>
      </c>
      <c r="AC15" s="203">
        <f t="shared" si="5"/>
        <v>2784</v>
      </c>
      <c r="AD15" s="203">
        <f t="shared" si="5"/>
        <v>291</v>
      </c>
      <c r="AE15" s="203">
        <f t="shared" si="5"/>
        <v>60707</v>
      </c>
      <c r="AF15" s="203">
        <f t="shared" si="5"/>
        <v>10135</v>
      </c>
      <c r="AG15" s="203">
        <f t="shared" si="5"/>
        <v>12277</v>
      </c>
      <c r="AH15" s="203">
        <f t="shared" si="6"/>
        <v>36805</v>
      </c>
      <c r="AI15" s="203">
        <f t="shared" si="6"/>
        <v>12305</v>
      </c>
      <c r="AJ15" s="203">
        <f t="shared" si="6"/>
        <v>63765</v>
      </c>
      <c r="AK15" s="203">
        <f t="shared" si="6"/>
        <v>829423</v>
      </c>
      <c r="AL15" s="203">
        <f t="shared" si="6"/>
        <v>1518</v>
      </c>
      <c r="AM15" s="203">
        <f t="shared" si="6"/>
        <v>105</v>
      </c>
      <c r="AN15" s="203">
        <f t="shared" si="6"/>
        <v>863</v>
      </c>
      <c r="AO15" s="203">
        <f t="shared" si="6"/>
        <v>24593</v>
      </c>
      <c r="AP15" s="203">
        <f t="shared" si="6"/>
        <v>586</v>
      </c>
      <c r="AQ15" s="203">
        <f t="shared" si="6"/>
        <v>2288</v>
      </c>
      <c r="AR15" s="203">
        <f t="shared" si="6"/>
        <v>10071</v>
      </c>
      <c r="AS15" s="203">
        <f t="shared" si="6"/>
        <v>2575</v>
      </c>
      <c r="AT15" s="203">
        <f t="shared" si="6"/>
        <v>19999</v>
      </c>
      <c r="AU15" s="203">
        <f t="shared" si="6"/>
        <v>60621</v>
      </c>
      <c r="AV15" s="203">
        <f t="shared" si="6"/>
        <v>742</v>
      </c>
      <c r="AW15" s="203">
        <f t="shared" si="6"/>
        <v>11</v>
      </c>
      <c r="AX15" s="203">
        <f t="shared" si="7"/>
        <v>2968</v>
      </c>
      <c r="AY15" s="203">
        <f t="shared" si="7"/>
        <v>164</v>
      </c>
      <c r="AZ15" s="203">
        <f t="shared" si="7"/>
        <v>53</v>
      </c>
      <c r="BA15" s="203">
        <f t="shared" si="7"/>
        <v>56</v>
      </c>
      <c r="BB15" s="203">
        <f t="shared" si="7"/>
        <v>4861</v>
      </c>
      <c r="BC15" s="203">
        <f t="shared" si="7"/>
        <v>2470483</v>
      </c>
      <c r="BD15" s="157"/>
      <c r="BE15" s="193" t="s">
        <v>44</v>
      </c>
      <c r="BF15" s="204">
        <v>1114561</v>
      </c>
      <c r="BG15" s="204">
        <v>25535</v>
      </c>
      <c r="BH15" s="204">
        <v>5671</v>
      </c>
      <c r="BI15" s="204">
        <v>7783</v>
      </c>
      <c r="BJ15" s="204">
        <v>7687</v>
      </c>
      <c r="BK15" s="204">
        <v>1583</v>
      </c>
      <c r="BL15" s="204">
        <v>119688</v>
      </c>
      <c r="BM15" s="204">
        <v>129394</v>
      </c>
      <c r="BN15" s="204">
        <v>561</v>
      </c>
      <c r="BO15" s="204">
        <v>8177</v>
      </c>
      <c r="BP15" s="204">
        <v>262366</v>
      </c>
      <c r="BQ15" s="204">
        <v>21840</v>
      </c>
      <c r="BR15" s="204">
        <v>409916</v>
      </c>
      <c r="BS15" s="204">
        <v>1933</v>
      </c>
      <c r="BT15" s="204">
        <v>11317</v>
      </c>
      <c r="BU15" s="204">
        <v>1963</v>
      </c>
      <c r="BV15" s="204">
        <v>845</v>
      </c>
      <c r="BW15" s="204">
        <v>23796</v>
      </c>
      <c r="BX15" s="204">
        <v>518</v>
      </c>
      <c r="BY15" s="204">
        <v>99523</v>
      </c>
      <c r="BZ15" s="204">
        <v>577546</v>
      </c>
      <c r="CA15" s="204">
        <v>4377</v>
      </c>
      <c r="CB15" s="204">
        <v>29552</v>
      </c>
      <c r="CC15" s="204">
        <v>1972</v>
      </c>
      <c r="CD15" s="204">
        <v>3110</v>
      </c>
      <c r="CE15" s="204">
        <v>1669</v>
      </c>
      <c r="CF15" s="204">
        <v>9990</v>
      </c>
      <c r="CG15" s="204">
        <v>2783</v>
      </c>
      <c r="CH15" s="204">
        <v>291</v>
      </c>
      <c r="CI15" s="204">
        <v>60707</v>
      </c>
      <c r="CJ15" s="204">
        <v>10135</v>
      </c>
      <c r="CK15" s="204">
        <v>12277</v>
      </c>
      <c r="CL15" s="204">
        <v>36805</v>
      </c>
      <c r="CM15" s="204">
        <v>12305</v>
      </c>
      <c r="CN15" s="204">
        <v>63668</v>
      </c>
      <c r="CO15" s="204">
        <v>827187</v>
      </c>
      <c r="CP15" s="204">
        <v>1154</v>
      </c>
      <c r="CQ15" s="204">
        <v>105</v>
      </c>
      <c r="CR15" s="204">
        <v>863</v>
      </c>
      <c r="CS15" s="204">
        <v>24593</v>
      </c>
      <c r="CT15" s="204">
        <v>586</v>
      </c>
      <c r="CU15" s="204">
        <v>2225</v>
      </c>
      <c r="CV15" s="204">
        <v>10045</v>
      </c>
      <c r="CW15" s="204">
        <v>2566</v>
      </c>
      <c r="CX15" s="204">
        <v>19263</v>
      </c>
      <c r="CY15" s="204">
        <v>60300</v>
      </c>
      <c r="CZ15" s="204">
        <v>742</v>
      </c>
      <c r="DA15" s="204">
        <v>9</v>
      </c>
      <c r="DB15" s="204">
        <v>2968</v>
      </c>
      <c r="DC15" s="204">
        <v>164</v>
      </c>
      <c r="DD15" s="204">
        <v>53</v>
      </c>
      <c r="DE15" s="204">
        <v>56</v>
      </c>
      <c r="DF15" s="204">
        <v>4861</v>
      </c>
      <c r="DG15" s="204">
        <v>2097836</v>
      </c>
      <c r="DH15" s="204"/>
      <c r="DI15" s="205" t="s">
        <v>44</v>
      </c>
      <c r="DJ15" s="206">
        <v>366391</v>
      </c>
      <c r="DK15" s="206">
        <v>2499</v>
      </c>
      <c r="DL15" s="206">
        <v>2244</v>
      </c>
      <c r="DM15" s="206">
        <v>2650</v>
      </c>
      <c r="DN15" s="206">
        <v>1754</v>
      </c>
      <c r="DO15" s="206">
        <v>10</v>
      </c>
      <c r="DP15" s="206">
        <v>62798</v>
      </c>
      <c r="DQ15" s="206">
        <v>68680</v>
      </c>
      <c r="DR15" s="206">
        <v>43</v>
      </c>
      <c r="DS15" s="206">
        <v>24393</v>
      </c>
      <c r="DT15" s="206">
        <v>116930</v>
      </c>
      <c r="DU15" s="206">
        <v>28198</v>
      </c>
      <c r="DV15" s="206">
        <v>30636</v>
      </c>
      <c r="DW15" s="206">
        <v>189</v>
      </c>
      <c r="DX15" s="206">
        <v>2900</v>
      </c>
      <c r="DY15" s="206">
        <v>188</v>
      </c>
      <c r="DZ15" s="206">
        <v>40</v>
      </c>
      <c r="EA15" s="206">
        <v>11478</v>
      </c>
      <c r="EB15" s="206">
        <v>244</v>
      </c>
      <c r="EC15" s="206">
        <v>13016</v>
      </c>
      <c r="ED15" s="206">
        <v>0</v>
      </c>
      <c r="EE15" s="206">
        <v>0</v>
      </c>
      <c r="EF15" s="206">
        <v>0</v>
      </c>
      <c r="EG15" s="206">
        <v>14</v>
      </c>
      <c r="EH15" s="206">
        <v>2123</v>
      </c>
      <c r="EI15" s="206">
        <v>0</v>
      </c>
      <c r="EJ15" s="206">
        <v>1</v>
      </c>
      <c r="EK15" s="206">
        <v>1</v>
      </c>
      <c r="EL15" s="206">
        <v>0</v>
      </c>
      <c r="EM15" s="206">
        <v>0</v>
      </c>
      <c r="EN15" s="206">
        <v>0</v>
      </c>
      <c r="EO15" s="206">
        <v>0</v>
      </c>
      <c r="EP15" s="206">
        <v>0</v>
      </c>
      <c r="EQ15" s="206">
        <v>0</v>
      </c>
      <c r="ER15" s="206">
        <v>97</v>
      </c>
      <c r="ES15" s="206">
        <v>2236</v>
      </c>
      <c r="ET15" s="206">
        <v>364</v>
      </c>
      <c r="EU15" s="206">
        <v>0</v>
      </c>
      <c r="EV15" s="206">
        <v>0</v>
      </c>
      <c r="EW15" s="206">
        <v>0</v>
      </c>
      <c r="EX15" s="206">
        <v>0</v>
      </c>
      <c r="EY15" s="206">
        <v>63</v>
      </c>
      <c r="EZ15" s="206">
        <v>26</v>
      </c>
      <c r="FA15" s="206">
        <v>9</v>
      </c>
      <c r="FB15" s="206">
        <v>736</v>
      </c>
      <c r="FC15" s="206">
        <v>321</v>
      </c>
      <c r="FD15" s="206">
        <v>0</v>
      </c>
      <c r="FE15" s="206">
        <v>2</v>
      </c>
      <c r="FF15" s="206">
        <v>0</v>
      </c>
      <c r="FG15" s="206">
        <v>0</v>
      </c>
      <c r="FH15" s="206">
        <v>0</v>
      </c>
      <c r="FI15" s="206">
        <v>0</v>
      </c>
      <c r="FJ15" s="206">
        <v>0</v>
      </c>
      <c r="FK15" s="206">
        <v>372647</v>
      </c>
    </row>
    <row r="16" spans="1:167" x14ac:dyDescent="0.25">
      <c r="A16" s="193" t="s">
        <v>43</v>
      </c>
      <c r="B16" s="203">
        <f t="shared" si="4"/>
        <v>474256</v>
      </c>
      <c r="C16" s="203">
        <f t="shared" si="4"/>
        <v>11006</v>
      </c>
      <c r="D16" s="203">
        <f t="shared" si="4"/>
        <v>6599</v>
      </c>
      <c r="E16" s="203">
        <f t="shared" si="4"/>
        <v>5365</v>
      </c>
      <c r="F16" s="203">
        <f t="shared" si="4"/>
        <v>8018</v>
      </c>
      <c r="G16" s="203">
        <f t="shared" si="4"/>
        <v>13549</v>
      </c>
      <c r="H16" s="203">
        <f t="shared" si="4"/>
        <v>80398</v>
      </c>
      <c r="I16" s="203">
        <f t="shared" si="4"/>
        <v>12683</v>
      </c>
      <c r="J16" s="203">
        <f t="shared" si="4"/>
        <v>1040</v>
      </c>
      <c r="K16" s="203">
        <f t="shared" si="4"/>
        <v>24612</v>
      </c>
      <c r="L16" s="203">
        <f t="shared" si="4"/>
        <v>19634</v>
      </c>
      <c r="M16" s="203">
        <f t="shared" si="4"/>
        <v>30312</v>
      </c>
      <c r="N16" s="203">
        <f t="shared" si="4"/>
        <v>5119</v>
      </c>
      <c r="O16" s="203">
        <f t="shared" si="4"/>
        <v>5837</v>
      </c>
      <c r="P16" s="203">
        <f t="shared" si="4"/>
        <v>68815</v>
      </c>
      <c r="Q16" s="203">
        <f t="shared" si="4"/>
        <v>18675</v>
      </c>
      <c r="R16" s="203">
        <f t="shared" si="5"/>
        <v>37116</v>
      </c>
      <c r="S16" s="203">
        <f t="shared" si="5"/>
        <v>107979</v>
      </c>
      <c r="T16" s="203">
        <f t="shared" si="5"/>
        <v>4378</v>
      </c>
      <c r="U16" s="203">
        <f t="shared" si="5"/>
        <v>24127</v>
      </c>
      <c r="V16" s="203">
        <f t="shared" si="5"/>
        <v>16043</v>
      </c>
      <c r="W16" s="203">
        <f t="shared" si="5"/>
        <v>2446</v>
      </c>
      <c r="X16" s="203">
        <f t="shared" si="5"/>
        <v>53825</v>
      </c>
      <c r="Y16" s="203">
        <f t="shared" si="5"/>
        <v>10506</v>
      </c>
      <c r="Z16" s="203">
        <f t="shared" si="5"/>
        <v>40172</v>
      </c>
      <c r="AA16" s="203">
        <f t="shared" si="5"/>
        <v>5528</v>
      </c>
      <c r="AB16" s="203">
        <f t="shared" si="5"/>
        <v>1237</v>
      </c>
      <c r="AC16" s="203">
        <f t="shared" si="5"/>
        <v>270</v>
      </c>
      <c r="AD16" s="203">
        <f t="shared" si="5"/>
        <v>3057</v>
      </c>
      <c r="AE16" s="203">
        <f t="shared" si="5"/>
        <v>22185</v>
      </c>
      <c r="AF16" s="203">
        <f t="shared" si="5"/>
        <v>3900</v>
      </c>
      <c r="AG16" s="203">
        <f t="shared" si="5"/>
        <v>3744</v>
      </c>
      <c r="AH16" s="203">
        <f t="shared" si="6"/>
        <v>2498</v>
      </c>
      <c r="AI16" s="203">
        <f t="shared" si="6"/>
        <v>3869</v>
      </c>
      <c r="AJ16" s="203">
        <f t="shared" si="6"/>
        <v>2450</v>
      </c>
      <c r="AK16" s="203">
        <f t="shared" si="6"/>
        <v>171730</v>
      </c>
      <c r="AL16" s="203">
        <f t="shared" si="6"/>
        <v>6584</v>
      </c>
      <c r="AM16" s="203">
        <f t="shared" si="6"/>
        <v>1208</v>
      </c>
      <c r="AN16" s="203">
        <f t="shared" si="6"/>
        <v>1850</v>
      </c>
      <c r="AO16" s="203">
        <f t="shared" si="6"/>
        <v>32685</v>
      </c>
      <c r="AP16" s="203">
        <f t="shared" si="6"/>
        <v>3692</v>
      </c>
      <c r="AQ16" s="203">
        <f t="shared" si="6"/>
        <v>44676</v>
      </c>
      <c r="AR16" s="203">
        <f t="shared" si="6"/>
        <v>162</v>
      </c>
      <c r="AS16" s="203">
        <f t="shared" si="6"/>
        <v>814082</v>
      </c>
      <c r="AT16" s="203">
        <f t="shared" si="6"/>
        <v>96225</v>
      </c>
      <c r="AU16" s="203">
        <f t="shared" si="6"/>
        <v>5684</v>
      </c>
      <c r="AV16" s="203">
        <f t="shared" si="6"/>
        <v>13671</v>
      </c>
      <c r="AW16" s="203">
        <f t="shared" si="6"/>
        <v>1646</v>
      </c>
      <c r="AX16" s="203">
        <f t="shared" si="7"/>
        <v>32051</v>
      </c>
      <c r="AY16" s="203">
        <f t="shared" si="7"/>
        <v>67</v>
      </c>
      <c r="AZ16" s="203">
        <f t="shared" si="7"/>
        <v>104</v>
      </c>
      <c r="BA16" s="203">
        <f t="shared" si="7"/>
        <v>743</v>
      </c>
      <c r="BB16" s="203">
        <f t="shared" si="7"/>
        <v>4548</v>
      </c>
      <c r="BC16" s="203">
        <f t="shared" si="7"/>
        <v>1716670</v>
      </c>
      <c r="BD16" s="157"/>
      <c r="BE16" s="193" t="s">
        <v>43</v>
      </c>
      <c r="BF16" s="204">
        <v>133795</v>
      </c>
      <c r="BG16" s="204">
        <v>7179</v>
      </c>
      <c r="BH16" s="204">
        <v>2737</v>
      </c>
      <c r="BI16" s="204">
        <v>1702</v>
      </c>
      <c r="BJ16" s="204">
        <v>2268</v>
      </c>
      <c r="BK16" s="204">
        <v>6666</v>
      </c>
      <c r="BL16" s="204">
        <v>30363</v>
      </c>
      <c r="BM16" s="204">
        <v>5618</v>
      </c>
      <c r="BN16" s="204">
        <v>137</v>
      </c>
      <c r="BO16" s="204">
        <v>5554</v>
      </c>
      <c r="BP16" s="204">
        <v>3954</v>
      </c>
      <c r="BQ16" s="204">
        <v>15433</v>
      </c>
      <c r="BR16" s="204">
        <v>1961</v>
      </c>
      <c r="BS16" s="204">
        <v>2118</v>
      </c>
      <c r="BT16" s="204">
        <v>15357</v>
      </c>
      <c r="BU16" s="204">
        <v>5302</v>
      </c>
      <c r="BV16" s="204">
        <v>10789</v>
      </c>
      <c r="BW16" s="204">
        <v>10396</v>
      </c>
      <c r="BX16" s="204">
        <v>2613</v>
      </c>
      <c r="BY16" s="204">
        <v>10827</v>
      </c>
      <c r="BZ16" s="204">
        <v>16043</v>
      </c>
      <c r="CA16" s="204">
        <v>2440</v>
      </c>
      <c r="CB16" s="204">
        <v>53279</v>
      </c>
      <c r="CC16" s="204">
        <v>8252</v>
      </c>
      <c r="CD16" s="204">
        <v>20097</v>
      </c>
      <c r="CE16" s="204">
        <v>3958</v>
      </c>
      <c r="CF16" s="204">
        <v>1067</v>
      </c>
      <c r="CG16" s="204">
        <v>127</v>
      </c>
      <c r="CH16" s="204">
        <v>3057</v>
      </c>
      <c r="CI16" s="204">
        <v>22154</v>
      </c>
      <c r="CJ16" s="204">
        <v>3701</v>
      </c>
      <c r="CK16" s="204">
        <v>3744</v>
      </c>
      <c r="CL16" s="204">
        <v>2469</v>
      </c>
      <c r="CM16" s="204">
        <v>3869</v>
      </c>
      <c r="CN16" s="204">
        <v>2404</v>
      </c>
      <c r="CO16" s="204">
        <v>146661</v>
      </c>
      <c r="CP16" s="204">
        <v>6278</v>
      </c>
      <c r="CQ16" s="204">
        <v>1183</v>
      </c>
      <c r="CR16" s="204">
        <v>1775</v>
      </c>
      <c r="CS16" s="204">
        <v>32685</v>
      </c>
      <c r="CT16" s="204">
        <v>3692</v>
      </c>
      <c r="CU16" s="204">
        <v>35592</v>
      </c>
      <c r="CV16" s="204">
        <v>159</v>
      </c>
      <c r="CW16" s="204">
        <v>696081</v>
      </c>
      <c r="CX16" s="204">
        <v>49660</v>
      </c>
      <c r="CY16" s="204">
        <v>5203</v>
      </c>
      <c r="CZ16" s="204">
        <v>7100</v>
      </c>
      <c r="DA16" s="204">
        <v>220</v>
      </c>
      <c r="DB16" s="204">
        <v>27813</v>
      </c>
      <c r="DC16" s="204">
        <v>67</v>
      </c>
      <c r="DD16" s="204">
        <v>104</v>
      </c>
      <c r="DE16" s="204">
        <v>723</v>
      </c>
      <c r="DF16" s="204">
        <v>4117</v>
      </c>
      <c r="DG16" s="204">
        <v>1160087</v>
      </c>
      <c r="DH16" s="204"/>
      <c r="DI16" s="205" t="s">
        <v>43</v>
      </c>
      <c r="DJ16" s="206">
        <v>340461</v>
      </c>
      <c r="DK16" s="206">
        <v>3827</v>
      </c>
      <c r="DL16" s="206">
        <v>3862</v>
      </c>
      <c r="DM16" s="206">
        <v>3663</v>
      </c>
      <c r="DN16" s="206">
        <v>5750</v>
      </c>
      <c r="DO16" s="206">
        <v>6883</v>
      </c>
      <c r="DP16" s="206">
        <v>50035</v>
      </c>
      <c r="DQ16" s="206">
        <v>7065</v>
      </c>
      <c r="DR16" s="206">
        <v>903</v>
      </c>
      <c r="DS16" s="206">
        <v>19058</v>
      </c>
      <c r="DT16" s="206">
        <v>15680</v>
      </c>
      <c r="DU16" s="206">
        <v>14879</v>
      </c>
      <c r="DV16" s="206">
        <v>3158</v>
      </c>
      <c r="DW16" s="206">
        <v>3719</v>
      </c>
      <c r="DX16" s="206">
        <v>53458</v>
      </c>
      <c r="DY16" s="206">
        <v>13373</v>
      </c>
      <c r="DZ16" s="206">
        <v>26327</v>
      </c>
      <c r="EA16" s="206">
        <v>97583</v>
      </c>
      <c r="EB16" s="206">
        <v>1765</v>
      </c>
      <c r="EC16" s="206">
        <v>13300</v>
      </c>
      <c r="ED16" s="206">
        <v>0</v>
      </c>
      <c r="EE16" s="206">
        <v>6</v>
      </c>
      <c r="EF16" s="206">
        <v>546</v>
      </c>
      <c r="EG16" s="206">
        <v>2254</v>
      </c>
      <c r="EH16" s="206">
        <v>20075</v>
      </c>
      <c r="EI16" s="206">
        <v>1570</v>
      </c>
      <c r="EJ16" s="206">
        <v>170</v>
      </c>
      <c r="EK16" s="206">
        <v>143</v>
      </c>
      <c r="EL16" s="206">
        <v>0</v>
      </c>
      <c r="EM16" s="206">
        <v>31</v>
      </c>
      <c r="EN16" s="206">
        <v>199</v>
      </c>
      <c r="EO16" s="206">
        <v>0</v>
      </c>
      <c r="EP16" s="206">
        <v>29</v>
      </c>
      <c r="EQ16" s="206">
        <v>0</v>
      </c>
      <c r="ER16" s="206">
        <v>46</v>
      </c>
      <c r="ES16" s="206">
        <v>25069</v>
      </c>
      <c r="ET16" s="206">
        <v>306</v>
      </c>
      <c r="EU16" s="206">
        <v>25</v>
      </c>
      <c r="EV16" s="206">
        <v>75</v>
      </c>
      <c r="EW16" s="206">
        <v>0</v>
      </c>
      <c r="EX16" s="206">
        <v>0</v>
      </c>
      <c r="EY16" s="206">
        <v>9084</v>
      </c>
      <c r="EZ16" s="206">
        <v>3</v>
      </c>
      <c r="FA16" s="206">
        <v>118001</v>
      </c>
      <c r="FB16" s="206">
        <v>46565</v>
      </c>
      <c r="FC16" s="206">
        <v>481</v>
      </c>
      <c r="FD16" s="206">
        <v>6571</v>
      </c>
      <c r="FE16" s="206">
        <v>1426</v>
      </c>
      <c r="FF16" s="206">
        <v>4238</v>
      </c>
      <c r="FG16" s="206">
        <v>0</v>
      </c>
      <c r="FH16" s="206">
        <v>0</v>
      </c>
      <c r="FI16" s="206">
        <v>20</v>
      </c>
      <c r="FJ16" s="206">
        <v>431</v>
      </c>
      <c r="FK16" s="206">
        <v>556583</v>
      </c>
    </row>
    <row r="17" spans="1:167" x14ac:dyDescent="0.25">
      <c r="A17" s="193" t="s">
        <v>42</v>
      </c>
      <c r="B17" s="203">
        <f t="shared" si="4"/>
        <v>884635</v>
      </c>
      <c r="C17" s="203">
        <f t="shared" si="4"/>
        <v>32624</v>
      </c>
      <c r="D17" s="203">
        <f t="shared" si="4"/>
        <v>18033</v>
      </c>
      <c r="E17" s="203">
        <f t="shared" si="4"/>
        <v>11143</v>
      </c>
      <c r="F17" s="203">
        <f t="shared" si="4"/>
        <v>12941</v>
      </c>
      <c r="G17" s="203">
        <f t="shared" si="4"/>
        <v>38864</v>
      </c>
      <c r="H17" s="203">
        <f t="shared" si="4"/>
        <v>78639</v>
      </c>
      <c r="I17" s="203">
        <f t="shared" si="4"/>
        <v>25425</v>
      </c>
      <c r="J17" s="203">
        <f t="shared" si="4"/>
        <v>6266</v>
      </c>
      <c r="K17" s="203">
        <f t="shared" si="4"/>
        <v>15748</v>
      </c>
      <c r="L17" s="203">
        <f t="shared" si="4"/>
        <v>21223</v>
      </c>
      <c r="M17" s="203">
        <f t="shared" si="4"/>
        <v>24558</v>
      </c>
      <c r="N17" s="203">
        <f t="shared" si="4"/>
        <v>12806</v>
      </c>
      <c r="O17" s="203">
        <f t="shared" si="4"/>
        <v>10872</v>
      </c>
      <c r="P17" s="203">
        <f t="shared" si="4"/>
        <v>92670</v>
      </c>
      <c r="Q17" s="203">
        <f t="shared" si="4"/>
        <v>24964</v>
      </c>
      <c r="R17" s="203">
        <f t="shared" si="5"/>
        <v>57988</v>
      </c>
      <c r="S17" s="203">
        <f t="shared" si="5"/>
        <v>402913</v>
      </c>
      <c r="T17" s="203">
        <f t="shared" si="5"/>
        <v>3597</v>
      </c>
      <c r="U17" s="203">
        <f t="shared" si="5"/>
        <v>25985</v>
      </c>
      <c r="V17" s="203">
        <f t="shared" si="5"/>
        <v>354022</v>
      </c>
      <c r="W17" s="203">
        <f t="shared" si="5"/>
        <v>52883</v>
      </c>
      <c r="X17" s="203">
        <f t="shared" si="5"/>
        <v>997276</v>
      </c>
      <c r="Y17" s="203">
        <f t="shared" si="5"/>
        <v>119540</v>
      </c>
      <c r="Z17" s="203">
        <f t="shared" si="5"/>
        <v>137577</v>
      </c>
      <c r="AA17" s="203">
        <f t="shared" si="5"/>
        <v>25320</v>
      </c>
      <c r="AB17" s="203">
        <f t="shared" si="5"/>
        <v>9942</v>
      </c>
      <c r="AC17" s="203">
        <f t="shared" si="5"/>
        <v>665</v>
      </c>
      <c r="AD17" s="203">
        <f t="shared" si="5"/>
        <v>72044</v>
      </c>
      <c r="AE17" s="203">
        <f t="shared" si="5"/>
        <v>263071</v>
      </c>
      <c r="AF17" s="203">
        <f t="shared" si="5"/>
        <v>39403</v>
      </c>
      <c r="AG17" s="203">
        <f t="shared" si="5"/>
        <v>38398</v>
      </c>
      <c r="AH17" s="203">
        <f t="shared" si="6"/>
        <v>10464</v>
      </c>
      <c r="AI17" s="203">
        <f t="shared" si="6"/>
        <v>5266</v>
      </c>
      <c r="AJ17" s="203">
        <f t="shared" si="6"/>
        <v>22591</v>
      </c>
      <c r="AK17" s="203">
        <f t="shared" si="6"/>
        <v>2148462</v>
      </c>
      <c r="AL17" s="203">
        <f t="shared" si="6"/>
        <v>13378</v>
      </c>
      <c r="AM17" s="203">
        <f t="shared" si="6"/>
        <v>4332</v>
      </c>
      <c r="AN17" s="203">
        <f t="shared" si="6"/>
        <v>2588</v>
      </c>
      <c r="AO17" s="203">
        <f t="shared" si="6"/>
        <v>20660</v>
      </c>
      <c r="AP17" s="203">
        <f t="shared" si="6"/>
        <v>12125</v>
      </c>
      <c r="AQ17" s="203">
        <f t="shared" si="6"/>
        <v>32324</v>
      </c>
      <c r="AR17" s="203">
        <f t="shared" si="6"/>
        <v>523</v>
      </c>
      <c r="AS17" s="203">
        <f t="shared" si="6"/>
        <v>86736</v>
      </c>
      <c r="AT17" s="203">
        <f t="shared" si="6"/>
        <v>134976</v>
      </c>
      <c r="AU17" s="203">
        <f t="shared" si="6"/>
        <v>15547</v>
      </c>
      <c r="AV17" s="203">
        <f t="shared" si="6"/>
        <v>4131</v>
      </c>
      <c r="AW17" s="203">
        <f t="shared" si="6"/>
        <v>222</v>
      </c>
      <c r="AX17" s="203">
        <f t="shared" si="7"/>
        <v>11160</v>
      </c>
      <c r="AY17" s="203">
        <f t="shared" si="7"/>
        <v>10</v>
      </c>
      <c r="AZ17" s="203">
        <f t="shared" si="7"/>
        <v>212</v>
      </c>
      <c r="BA17" s="203">
        <f t="shared" si="7"/>
        <v>605</v>
      </c>
      <c r="BB17" s="203">
        <f t="shared" si="7"/>
        <v>10330</v>
      </c>
      <c r="BC17" s="203">
        <f t="shared" si="7"/>
        <v>3415580</v>
      </c>
      <c r="BD17" s="157"/>
      <c r="BE17" s="193" t="s">
        <v>42</v>
      </c>
      <c r="BF17" s="204">
        <v>478928</v>
      </c>
      <c r="BG17" s="204">
        <v>32369</v>
      </c>
      <c r="BH17" s="204">
        <v>17155</v>
      </c>
      <c r="BI17" s="204">
        <v>10998</v>
      </c>
      <c r="BJ17" s="204">
        <v>12790</v>
      </c>
      <c r="BK17" s="204">
        <v>38784</v>
      </c>
      <c r="BL17" s="204">
        <v>77299</v>
      </c>
      <c r="BM17" s="204">
        <v>23890</v>
      </c>
      <c r="BN17" s="204">
        <v>394</v>
      </c>
      <c r="BO17" s="204">
        <v>13338</v>
      </c>
      <c r="BP17" s="204">
        <v>18919</v>
      </c>
      <c r="BQ17" s="204">
        <v>23859</v>
      </c>
      <c r="BR17" s="204">
        <v>12615</v>
      </c>
      <c r="BS17" s="204">
        <v>10235</v>
      </c>
      <c r="BT17" s="204">
        <v>88671</v>
      </c>
      <c r="BU17" s="204">
        <v>23957</v>
      </c>
      <c r="BV17" s="204">
        <v>54965</v>
      </c>
      <c r="BW17" s="204">
        <v>21934</v>
      </c>
      <c r="BX17" s="204">
        <v>3590</v>
      </c>
      <c r="BY17" s="204">
        <v>25535</v>
      </c>
      <c r="BZ17" s="204">
        <v>354022</v>
      </c>
      <c r="CA17" s="204">
        <v>52882</v>
      </c>
      <c r="CB17" s="204">
        <v>997017</v>
      </c>
      <c r="CC17" s="204">
        <v>115932</v>
      </c>
      <c r="CD17" s="204">
        <v>66868</v>
      </c>
      <c r="CE17" s="204">
        <v>25060</v>
      </c>
      <c r="CF17" s="204">
        <v>9280</v>
      </c>
      <c r="CG17" s="204">
        <v>463</v>
      </c>
      <c r="CH17" s="204">
        <v>72044</v>
      </c>
      <c r="CI17" s="204">
        <v>262400</v>
      </c>
      <c r="CJ17" s="204">
        <v>39209</v>
      </c>
      <c r="CK17" s="204">
        <v>38398</v>
      </c>
      <c r="CL17" s="204">
        <v>10174</v>
      </c>
      <c r="CM17" s="204">
        <v>5266</v>
      </c>
      <c r="CN17" s="204">
        <v>22577</v>
      </c>
      <c r="CO17" s="204">
        <v>2071592</v>
      </c>
      <c r="CP17" s="204">
        <v>13378</v>
      </c>
      <c r="CQ17" s="204">
        <v>4332</v>
      </c>
      <c r="CR17" s="204">
        <v>2588</v>
      </c>
      <c r="CS17" s="204">
        <v>20660</v>
      </c>
      <c r="CT17" s="204">
        <v>12125</v>
      </c>
      <c r="CU17" s="204">
        <v>32324</v>
      </c>
      <c r="CV17" s="204">
        <v>523</v>
      </c>
      <c r="CW17" s="204">
        <v>85617</v>
      </c>
      <c r="CX17" s="204">
        <v>98516</v>
      </c>
      <c r="CY17" s="204">
        <v>15547</v>
      </c>
      <c r="CZ17" s="204">
        <v>4116</v>
      </c>
      <c r="DA17" s="204">
        <v>222</v>
      </c>
      <c r="DB17" s="204">
        <v>11160</v>
      </c>
      <c r="DC17" s="204">
        <v>10</v>
      </c>
      <c r="DD17" s="204">
        <v>212</v>
      </c>
      <c r="DE17" s="204">
        <v>550</v>
      </c>
      <c r="DF17" s="204">
        <v>10072</v>
      </c>
      <c r="DG17" s="204">
        <v>2894841</v>
      </c>
      <c r="DH17" s="204"/>
      <c r="DI17" s="205" t="s">
        <v>42</v>
      </c>
      <c r="DJ17" s="206">
        <v>405707</v>
      </c>
      <c r="DK17" s="206">
        <v>255</v>
      </c>
      <c r="DL17" s="206">
        <v>878</v>
      </c>
      <c r="DM17" s="206">
        <v>145</v>
      </c>
      <c r="DN17" s="206">
        <v>151</v>
      </c>
      <c r="DO17" s="206">
        <v>80</v>
      </c>
      <c r="DP17" s="206">
        <v>1340</v>
      </c>
      <c r="DQ17" s="206">
        <v>1535</v>
      </c>
      <c r="DR17" s="206">
        <v>5872</v>
      </c>
      <c r="DS17" s="206">
        <v>2410</v>
      </c>
      <c r="DT17" s="206">
        <v>2304</v>
      </c>
      <c r="DU17" s="206">
        <v>699</v>
      </c>
      <c r="DV17" s="206">
        <v>191</v>
      </c>
      <c r="DW17" s="206">
        <v>637</v>
      </c>
      <c r="DX17" s="206">
        <v>3999</v>
      </c>
      <c r="DY17" s="206">
        <v>1007</v>
      </c>
      <c r="DZ17" s="206">
        <v>3023</v>
      </c>
      <c r="EA17" s="206">
        <v>380979</v>
      </c>
      <c r="EB17" s="206">
        <v>7</v>
      </c>
      <c r="EC17" s="206">
        <v>450</v>
      </c>
      <c r="ED17" s="206">
        <v>0</v>
      </c>
      <c r="EE17" s="206">
        <v>1</v>
      </c>
      <c r="EF17" s="206">
        <v>259</v>
      </c>
      <c r="EG17" s="206">
        <v>3608</v>
      </c>
      <c r="EH17" s="206">
        <v>70709</v>
      </c>
      <c r="EI17" s="206">
        <v>260</v>
      </c>
      <c r="EJ17" s="206">
        <v>662</v>
      </c>
      <c r="EK17" s="206">
        <v>202</v>
      </c>
      <c r="EL17" s="206">
        <v>0</v>
      </c>
      <c r="EM17" s="206">
        <v>671</v>
      </c>
      <c r="EN17" s="206">
        <v>194</v>
      </c>
      <c r="EO17" s="206">
        <v>0</v>
      </c>
      <c r="EP17" s="206">
        <v>290</v>
      </c>
      <c r="EQ17" s="206">
        <v>0</v>
      </c>
      <c r="ER17" s="206">
        <v>14</v>
      </c>
      <c r="ES17" s="206">
        <v>76870</v>
      </c>
      <c r="ET17" s="206">
        <v>0</v>
      </c>
      <c r="EU17" s="206">
        <v>0</v>
      </c>
      <c r="EV17" s="206">
        <v>0</v>
      </c>
      <c r="EW17" s="206">
        <v>0</v>
      </c>
      <c r="EX17" s="206">
        <v>0</v>
      </c>
      <c r="EY17" s="206">
        <v>0</v>
      </c>
      <c r="EZ17" s="206">
        <v>0</v>
      </c>
      <c r="FA17" s="206">
        <v>1119</v>
      </c>
      <c r="FB17" s="206">
        <v>36460</v>
      </c>
      <c r="FC17" s="206">
        <v>0</v>
      </c>
      <c r="FD17" s="206">
        <v>15</v>
      </c>
      <c r="FE17" s="206">
        <v>0</v>
      </c>
      <c r="FF17" s="206">
        <v>0</v>
      </c>
      <c r="FG17" s="206">
        <v>0</v>
      </c>
      <c r="FH17" s="206">
        <v>0</v>
      </c>
      <c r="FI17" s="206">
        <v>55</v>
      </c>
      <c r="FJ17" s="206">
        <v>258</v>
      </c>
      <c r="FK17" s="206">
        <v>520739</v>
      </c>
    </row>
    <row r="18" spans="1:167" x14ac:dyDescent="0.25">
      <c r="A18" s="193" t="s">
        <v>41</v>
      </c>
      <c r="B18" s="203">
        <f t="shared" si="4"/>
        <v>113957</v>
      </c>
      <c r="C18" s="203">
        <f t="shared" si="4"/>
        <v>19308</v>
      </c>
      <c r="D18" s="203">
        <f t="shared" si="4"/>
        <v>830</v>
      </c>
      <c r="E18" s="203">
        <f t="shared" si="4"/>
        <v>556</v>
      </c>
      <c r="F18" s="203">
        <f t="shared" si="4"/>
        <v>496</v>
      </c>
      <c r="G18" s="203">
        <f t="shared" si="4"/>
        <v>256</v>
      </c>
      <c r="H18" s="203">
        <f t="shared" si="4"/>
        <v>2807</v>
      </c>
      <c r="I18" s="203">
        <f t="shared" si="4"/>
        <v>1425</v>
      </c>
      <c r="J18" s="203">
        <f t="shared" si="4"/>
        <v>547</v>
      </c>
      <c r="K18" s="203">
        <f t="shared" si="4"/>
        <v>1028</v>
      </c>
      <c r="L18" s="203">
        <f t="shared" si="4"/>
        <v>3613</v>
      </c>
      <c r="M18" s="203">
        <f t="shared" si="4"/>
        <v>3101</v>
      </c>
      <c r="N18" s="203">
        <f t="shared" si="4"/>
        <v>572</v>
      </c>
      <c r="O18" s="203">
        <f t="shared" si="4"/>
        <v>1035</v>
      </c>
      <c r="P18" s="203">
        <f t="shared" si="4"/>
        <v>10001</v>
      </c>
      <c r="Q18" s="203">
        <f t="shared" si="4"/>
        <v>4549</v>
      </c>
      <c r="R18" s="203">
        <f t="shared" si="5"/>
        <v>2882</v>
      </c>
      <c r="S18" s="203">
        <f t="shared" si="5"/>
        <v>75187</v>
      </c>
      <c r="T18" s="203">
        <f t="shared" si="5"/>
        <v>485</v>
      </c>
      <c r="U18" s="203">
        <f t="shared" si="5"/>
        <v>4587</v>
      </c>
      <c r="V18" s="203">
        <f t="shared" si="5"/>
        <v>7110</v>
      </c>
      <c r="W18" s="203">
        <f t="shared" si="5"/>
        <v>558</v>
      </c>
      <c r="X18" s="203">
        <f t="shared" si="5"/>
        <v>7067</v>
      </c>
      <c r="Y18" s="203">
        <f t="shared" si="5"/>
        <v>1672</v>
      </c>
      <c r="Z18" s="203">
        <f t="shared" si="5"/>
        <v>10571</v>
      </c>
      <c r="AA18" s="203">
        <f t="shared" si="5"/>
        <v>679</v>
      </c>
      <c r="AB18" s="203">
        <f t="shared" si="5"/>
        <v>388</v>
      </c>
      <c r="AC18" s="203">
        <f t="shared" si="5"/>
        <v>247</v>
      </c>
      <c r="AD18" s="203">
        <f t="shared" si="5"/>
        <v>773</v>
      </c>
      <c r="AE18" s="203">
        <f t="shared" si="5"/>
        <v>3220</v>
      </c>
      <c r="AF18" s="203">
        <f t="shared" si="5"/>
        <v>879</v>
      </c>
      <c r="AG18" s="203">
        <f t="shared" si="5"/>
        <v>868</v>
      </c>
      <c r="AH18" s="203">
        <f t="shared" si="6"/>
        <v>287</v>
      </c>
      <c r="AI18" s="203">
        <f t="shared" si="6"/>
        <v>421</v>
      </c>
      <c r="AJ18" s="203">
        <f t="shared" si="6"/>
        <v>1094</v>
      </c>
      <c r="AK18" s="203">
        <f t="shared" si="6"/>
        <v>35834</v>
      </c>
      <c r="AL18" s="203">
        <f t="shared" si="6"/>
        <v>3715</v>
      </c>
      <c r="AM18" s="203">
        <f t="shared" si="6"/>
        <v>444</v>
      </c>
      <c r="AN18" s="203">
        <f t="shared" si="6"/>
        <v>605</v>
      </c>
      <c r="AO18" s="203">
        <f t="shared" si="6"/>
        <v>1200</v>
      </c>
      <c r="AP18" s="203">
        <f t="shared" si="6"/>
        <v>814</v>
      </c>
      <c r="AQ18" s="203">
        <f t="shared" si="6"/>
        <v>1977</v>
      </c>
      <c r="AR18" s="203">
        <f t="shared" si="6"/>
        <v>2014</v>
      </c>
      <c r="AS18" s="203">
        <f t="shared" si="6"/>
        <v>53509</v>
      </c>
      <c r="AT18" s="203">
        <f t="shared" si="6"/>
        <v>36772</v>
      </c>
      <c r="AU18" s="203">
        <f t="shared" si="6"/>
        <v>6493</v>
      </c>
      <c r="AV18" s="203">
        <f t="shared" si="6"/>
        <v>6086</v>
      </c>
      <c r="AW18" s="203">
        <f t="shared" si="6"/>
        <v>3836</v>
      </c>
      <c r="AX18" s="203">
        <f t="shared" si="7"/>
        <v>4644</v>
      </c>
      <c r="AY18" s="203">
        <f t="shared" si="7"/>
        <v>585</v>
      </c>
      <c r="AZ18" s="203">
        <f t="shared" si="7"/>
        <v>32</v>
      </c>
      <c r="BA18" s="203">
        <f t="shared" si="7"/>
        <v>2001</v>
      </c>
      <c r="BB18" s="203">
        <f t="shared" si="7"/>
        <v>37520</v>
      </c>
      <c r="BC18" s="203">
        <f t="shared" si="7"/>
        <v>331346</v>
      </c>
      <c r="BD18" s="157"/>
      <c r="BE18" s="193" t="s">
        <v>41</v>
      </c>
      <c r="BF18" s="204">
        <v>27728</v>
      </c>
      <c r="BG18" s="204">
        <v>18675</v>
      </c>
      <c r="BH18" s="204">
        <v>475</v>
      </c>
      <c r="BI18" s="204">
        <v>325</v>
      </c>
      <c r="BJ18" s="204">
        <v>297</v>
      </c>
      <c r="BK18" s="204">
        <v>209</v>
      </c>
      <c r="BL18" s="204">
        <v>2070</v>
      </c>
      <c r="BM18" s="204">
        <v>711</v>
      </c>
      <c r="BN18" s="204">
        <v>21</v>
      </c>
      <c r="BO18" s="204">
        <v>691</v>
      </c>
      <c r="BP18" s="204">
        <v>2184</v>
      </c>
      <c r="BQ18" s="204">
        <v>1690</v>
      </c>
      <c r="BR18" s="204">
        <v>438</v>
      </c>
      <c r="BS18" s="204">
        <v>622</v>
      </c>
      <c r="BT18" s="204">
        <v>4488</v>
      </c>
      <c r="BU18" s="204">
        <v>3511</v>
      </c>
      <c r="BV18" s="204">
        <v>2032</v>
      </c>
      <c r="BW18" s="204">
        <v>3487</v>
      </c>
      <c r="BX18" s="204">
        <v>392</v>
      </c>
      <c r="BY18" s="204">
        <v>4085</v>
      </c>
      <c r="BZ18" s="204">
        <v>7110</v>
      </c>
      <c r="CA18" s="204">
        <v>557</v>
      </c>
      <c r="CB18" s="204">
        <v>6990</v>
      </c>
      <c r="CC18" s="204">
        <v>1536</v>
      </c>
      <c r="CD18" s="204">
        <v>1169</v>
      </c>
      <c r="CE18" s="204">
        <v>599</v>
      </c>
      <c r="CF18" s="204">
        <v>377</v>
      </c>
      <c r="CG18" s="204">
        <v>201</v>
      </c>
      <c r="CH18" s="204">
        <v>773</v>
      </c>
      <c r="CI18" s="204">
        <v>2941</v>
      </c>
      <c r="CJ18" s="204">
        <v>865</v>
      </c>
      <c r="CK18" s="204">
        <v>868</v>
      </c>
      <c r="CL18" s="204">
        <v>282</v>
      </c>
      <c r="CM18" s="204">
        <v>421</v>
      </c>
      <c r="CN18" s="204">
        <v>1073</v>
      </c>
      <c r="CO18" s="204">
        <v>25762</v>
      </c>
      <c r="CP18" s="204">
        <v>3702</v>
      </c>
      <c r="CQ18" s="204">
        <v>444</v>
      </c>
      <c r="CR18" s="204">
        <v>603</v>
      </c>
      <c r="CS18" s="204">
        <v>1200</v>
      </c>
      <c r="CT18" s="204">
        <v>814</v>
      </c>
      <c r="CU18" s="204">
        <v>1917</v>
      </c>
      <c r="CV18" s="204">
        <v>2014</v>
      </c>
      <c r="CW18" s="204">
        <v>25028</v>
      </c>
      <c r="CX18" s="204">
        <v>20638</v>
      </c>
      <c r="CY18" s="204">
        <v>6407</v>
      </c>
      <c r="CZ18" s="204">
        <v>4523</v>
      </c>
      <c r="DA18" s="204">
        <v>452</v>
      </c>
      <c r="DB18" s="204">
        <v>2170</v>
      </c>
      <c r="DC18" s="204">
        <v>516</v>
      </c>
      <c r="DD18" s="204">
        <v>32</v>
      </c>
      <c r="DE18" s="204">
        <v>1990</v>
      </c>
      <c r="DF18" s="204">
        <v>37228</v>
      </c>
      <c r="DG18" s="204">
        <v>181843</v>
      </c>
      <c r="DH18" s="204"/>
      <c r="DI18" s="205" t="s">
        <v>41</v>
      </c>
      <c r="DJ18" s="206">
        <v>86229</v>
      </c>
      <c r="DK18" s="206">
        <v>633</v>
      </c>
      <c r="DL18" s="206">
        <v>355</v>
      </c>
      <c r="DM18" s="206">
        <v>231</v>
      </c>
      <c r="DN18" s="206">
        <v>199</v>
      </c>
      <c r="DO18" s="206">
        <v>47</v>
      </c>
      <c r="DP18" s="206">
        <v>737</v>
      </c>
      <c r="DQ18" s="206">
        <v>714</v>
      </c>
      <c r="DR18" s="206">
        <v>526</v>
      </c>
      <c r="DS18" s="206">
        <v>337</v>
      </c>
      <c r="DT18" s="206">
        <v>1429</v>
      </c>
      <c r="DU18" s="206">
        <v>1411</v>
      </c>
      <c r="DV18" s="206">
        <v>134</v>
      </c>
      <c r="DW18" s="206">
        <v>413</v>
      </c>
      <c r="DX18" s="206">
        <v>5513</v>
      </c>
      <c r="DY18" s="206">
        <v>1038</v>
      </c>
      <c r="DZ18" s="206">
        <v>850</v>
      </c>
      <c r="EA18" s="206">
        <v>71700</v>
      </c>
      <c r="EB18" s="206">
        <v>93</v>
      </c>
      <c r="EC18" s="206">
        <v>502</v>
      </c>
      <c r="ED18" s="206">
        <v>0</v>
      </c>
      <c r="EE18" s="206">
        <v>1</v>
      </c>
      <c r="EF18" s="206">
        <v>77</v>
      </c>
      <c r="EG18" s="206">
        <v>136</v>
      </c>
      <c r="EH18" s="206">
        <v>9402</v>
      </c>
      <c r="EI18" s="206">
        <v>80</v>
      </c>
      <c r="EJ18" s="206">
        <v>11</v>
      </c>
      <c r="EK18" s="206">
        <v>46</v>
      </c>
      <c r="EL18" s="206">
        <v>0</v>
      </c>
      <c r="EM18" s="206">
        <v>279</v>
      </c>
      <c r="EN18" s="206">
        <v>14</v>
      </c>
      <c r="EO18" s="206">
        <v>0</v>
      </c>
      <c r="EP18" s="206">
        <v>5</v>
      </c>
      <c r="EQ18" s="206">
        <v>0</v>
      </c>
      <c r="ER18" s="206">
        <v>21</v>
      </c>
      <c r="ES18" s="206">
        <v>10072</v>
      </c>
      <c r="ET18" s="206">
        <v>13</v>
      </c>
      <c r="EU18" s="206">
        <v>0</v>
      </c>
      <c r="EV18" s="206">
        <v>2</v>
      </c>
      <c r="EW18" s="206">
        <v>0</v>
      </c>
      <c r="EX18" s="206">
        <v>0</v>
      </c>
      <c r="EY18" s="206">
        <v>60</v>
      </c>
      <c r="EZ18" s="206">
        <v>0</v>
      </c>
      <c r="FA18" s="206">
        <v>28481</v>
      </c>
      <c r="FB18" s="206">
        <v>16134</v>
      </c>
      <c r="FC18" s="206">
        <v>86</v>
      </c>
      <c r="FD18" s="206">
        <v>1563</v>
      </c>
      <c r="FE18" s="206">
        <v>3384</v>
      </c>
      <c r="FF18" s="206">
        <v>2474</v>
      </c>
      <c r="FG18" s="206">
        <v>69</v>
      </c>
      <c r="FH18" s="206">
        <v>0</v>
      </c>
      <c r="FI18" s="206">
        <v>11</v>
      </c>
      <c r="FJ18" s="206">
        <v>292</v>
      </c>
      <c r="FK18" s="206">
        <v>149503</v>
      </c>
    </row>
    <row r="19" spans="1:167" x14ac:dyDescent="0.25">
      <c r="A19" s="193" t="s">
        <v>40</v>
      </c>
      <c r="B19" s="203">
        <f t="shared" si="4"/>
        <v>35838855</v>
      </c>
      <c r="C19" s="203">
        <f t="shared" si="4"/>
        <v>617913</v>
      </c>
      <c r="D19" s="203">
        <f t="shared" si="4"/>
        <v>1191682</v>
      </c>
      <c r="E19" s="203">
        <f t="shared" si="4"/>
        <v>435265</v>
      </c>
      <c r="F19" s="203">
        <f t="shared" si="4"/>
        <v>449124</v>
      </c>
      <c r="G19" s="203">
        <f t="shared" si="4"/>
        <v>453068</v>
      </c>
      <c r="H19" s="203">
        <f t="shared" si="4"/>
        <v>2982787</v>
      </c>
      <c r="I19" s="203">
        <f t="shared" si="4"/>
        <v>689503</v>
      </c>
      <c r="J19" s="203">
        <f t="shared" si="4"/>
        <v>224387</v>
      </c>
      <c r="K19" s="203">
        <f t="shared" si="4"/>
        <v>1331165</v>
      </c>
      <c r="L19" s="203">
        <f t="shared" si="4"/>
        <v>1466965</v>
      </c>
      <c r="M19" s="203">
        <f t="shared" si="4"/>
        <v>1865945</v>
      </c>
      <c r="N19" s="203">
        <f t="shared" si="4"/>
        <v>661621</v>
      </c>
      <c r="O19" s="203">
        <f t="shared" si="4"/>
        <v>286021</v>
      </c>
      <c r="P19" s="203">
        <f t="shared" si="4"/>
        <v>3413200</v>
      </c>
      <c r="Q19" s="203">
        <f t="shared" si="4"/>
        <v>795434</v>
      </c>
      <c r="R19" s="203">
        <f t="shared" si="5"/>
        <v>1323774</v>
      </c>
      <c r="S19" s="203">
        <f t="shared" si="5"/>
        <v>17010662</v>
      </c>
      <c r="T19" s="203">
        <f t="shared" si="5"/>
        <v>140549</v>
      </c>
      <c r="U19" s="203">
        <f t="shared" si="5"/>
        <v>1117703</v>
      </c>
      <c r="V19" s="203">
        <f t="shared" si="5"/>
        <v>3162778</v>
      </c>
      <c r="W19" s="203">
        <f t="shared" si="5"/>
        <v>367287</v>
      </c>
      <c r="X19" s="203">
        <f t="shared" si="5"/>
        <v>5388828</v>
      </c>
      <c r="Y19" s="203">
        <f t="shared" si="5"/>
        <v>706579</v>
      </c>
      <c r="Z19" s="203">
        <f t="shared" si="5"/>
        <v>1303673</v>
      </c>
      <c r="AA19" s="203">
        <f t="shared" si="5"/>
        <v>181209</v>
      </c>
      <c r="AB19" s="203">
        <f t="shared" si="5"/>
        <v>93070</v>
      </c>
      <c r="AC19" s="203">
        <f t="shared" si="5"/>
        <v>20387</v>
      </c>
      <c r="AD19" s="203">
        <f t="shared" si="5"/>
        <v>331273</v>
      </c>
      <c r="AE19" s="203">
        <f t="shared" si="5"/>
        <v>697764</v>
      </c>
      <c r="AF19" s="203">
        <f t="shared" si="5"/>
        <v>219488</v>
      </c>
      <c r="AG19" s="203">
        <f t="shared" si="5"/>
        <v>138717</v>
      </c>
      <c r="AH19" s="203">
        <f t="shared" si="6"/>
        <v>81800</v>
      </c>
      <c r="AI19" s="203">
        <f t="shared" si="6"/>
        <v>78035</v>
      </c>
      <c r="AJ19" s="203">
        <f t="shared" si="6"/>
        <v>152940</v>
      </c>
      <c r="AK19" s="203">
        <f t="shared" si="6"/>
        <v>12923828</v>
      </c>
      <c r="AL19" s="203">
        <f t="shared" si="6"/>
        <v>312365</v>
      </c>
      <c r="AM19" s="203">
        <f t="shared" si="6"/>
        <v>88144</v>
      </c>
      <c r="AN19" s="203">
        <f t="shared" si="6"/>
        <v>83991</v>
      </c>
      <c r="AO19" s="203">
        <f t="shared" si="6"/>
        <v>618182</v>
      </c>
      <c r="AP19" s="203">
        <f t="shared" si="6"/>
        <v>281966</v>
      </c>
      <c r="AQ19" s="203">
        <f t="shared" si="6"/>
        <v>736478</v>
      </c>
      <c r="AR19" s="203">
        <f t="shared" si="6"/>
        <v>151323</v>
      </c>
      <c r="AS19" s="203">
        <f t="shared" si="6"/>
        <v>2770189</v>
      </c>
      <c r="AT19" s="203">
        <f t="shared" si="6"/>
        <v>3660099</v>
      </c>
      <c r="AU19" s="203">
        <f t="shared" si="6"/>
        <v>385225</v>
      </c>
      <c r="AV19" s="203">
        <f t="shared" si="6"/>
        <v>450306</v>
      </c>
      <c r="AW19" s="203">
        <f t="shared" si="6"/>
        <v>131603</v>
      </c>
      <c r="AX19" s="203">
        <f t="shared" si="7"/>
        <v>1586882</v>
      </c>
      <c r="AY19" s="203">
        <f t="shared" si="7"/>
        <v>37385</v>
      </c>
      <c r="AZ19" s="203">
        <f t="shared" si="7"/>
        <v>6753</v>
      </c>
      <c r="BA19" s="203">
        <f t="shared" si="7"/>
        <v>36634</v>
      </c>
      <c r="BB19" s="203">
        <f t="shared" si="7"/>
        <v>193937</v>
      </c>
      <c r="BC19" s="203">
        <f t="shared" si="7"/>
        <v>60912058</v>
      </c>
      <c r="BD19" s="157"/>
      <c r="BE19" s="193" t="s">
        <v>40</v>
      </c>
      <c r="BF19" s="204">
        <v>21887124</v>
      </c>
      <c r="BG19" s="204">
        <v>562883</v>
      </c>
      <c r="BH19" s="204">
        <v>945879</v>
      </c>
      <c r="BI19" s="204">
        <v>349051</v>
      </c>
      <c r="BJ19" s="204">
        <v>361426</v>
      </c>
      <c r="BK19" s="204">
        <v>398327</v>
      </c>
      <c r="BL19" s="204">
        <v>2257685</v>
      </c>
      <c r="BM19" s="204">
        <v>510108</v>
      </c>
      <c r="BN19" s="204">
        <v>107308</v>
      </c>
      <c r="BO19" s="204">
        <v>925778</v>
      </c>
      <c r="BP19" s="204">
        <v>1077372</v>
      </c>
      <c r="BQ19" s="204">
        <v>1411457</v>
      </c>
      <c r="BR19" s="204">
        <v>603717</v>
      </c>
      <c r="BS19" s="204">
        <v>229156</v>
      </c>
      <c r="BT19" s="204">
        <v>2553862</v>
      </c>
      <c r="BU19" s="204">
        <v>606324</v>
      </c>
      <c r="BV19" s="204">
        <v>1012285</v>
      </c>
      <c r="BW19" s="204">
        <v>7570494</v>
      </c>
      <c r="BX19" s="204">
        <v>120113</v>
      </c>
      <c r="BY19" s="204">
        <v>846782</v>
      </c>
      <c r="BZ19" s="204">
        <v>3162778</v>
      </c>
      <c r="CA19" s="204">
        <v>367061</v>
      </c>
      <c r="CB19" s="204">
        <v>5377768</v>
      </c>
      <c r="CC19" s="204">
        <v>672688</v>
      </c>
      <c r="CD19" s="204">
        <v>396945</v>
      </c>
      <c r="CE19" s="204">
        <v>170738</v>
      </c>
      <c r="CF19" s="204">
        <v>88475</v>
      </c>
      <c r="CG19" s="204">
        <v>15447</v>
      </c>
      <c r="CH19" s="204">
        <v>331273</v>
      </c>
      <c r="CI19" s="204">
        <v>691762</v>
      </c>
      <c r="CJ19" s="204">
        <v>214870</v>
      </c>
      <c r="CK19" s="204">
        <v>138717</v>
      </c>
      <c r="CL19" s="204">
        <v>78698</v>
      </c>
      <c r="CM19" s="204">
        <v>78035</v>
      </c>
      <c r="CN19" s="204">
        <v>151219</v>
      </c>
      <c r="CO19" s="204">
        <v>11936474</v>
      </c>
      <c r="CP19" s="204">
        <v>300816</v>
      </c>
      <c r="CQ19" s="204">
        <v>87862</v>
      </c>
      <c r="CR19" s="204">
        <v>82889</v>
      </c>
      <c r="CS19" s="204">
        <v>618182</v>
      </c>
      <c r="CT19" s="204">
        <v>281966</v>
      </c>
      <c r="CU19" s="204">
        <v>682291</v>
      </c>
      <c r="CV19" s="204">
        <v>150541</v>
      </c>
      <c r="CW19" s="204">
        <v>2407097</v>
      </c>
      <c r="CX19" s="204">
        <v>2065863</v>
      </c>
      <c r="CY19" s="204">
        <v>375400</v>
      </c>
      <c r="CZ19" s="204">
        <v>344000</v>
      </c>
      <c r="DA19" s="204">
        <v>33606</v>
      </c>
      <c r="DB19" s="204">
        <v>867770</v>
      </c>
      <c r="DC19" s="204">
        <v>37296</v>
      </c>
      <c r="DD19" s="204">
        <v>6753</v>
      </c>
      <c r="DE19" s="204">
        <v>35207</v>
      </c>
      <c r="DF19" s="204">
        <v>182323</v>
      </c>
      <c r="DG19" s="204">
        <v>42946343</v>
      </c>
      <c r="DH19" s="204"/>
      <c r="DI19" s="205" t="s">
        <v>40</v>
      </c>
      <c r="DJ19" s="206">
        <v>13951731</v>
      </c>
      <c r="DK19" s="206">
        <v>55030</v>
      </c>
      <c r="DL19" s="206">
        <v>245803</v>
      </c>
      <c r="DM19" s="206">
        <v>86214</v>
      </c>
      <c r="DN19" s="206">
        <v>87698</v>
      </c>
      <c r="DO19" s="206">
        <v>54741</v>
      </c>
      <c r="DP19" s="206">
        <v>725102</v>
      </c>
      <c r="DQ19" s="206">
        <v>179395</v>
      </c>
      <c r="DR19" s="206">
        <v>117079</v>
      </c>
      <c r="DS19" s="206">
        <v>405387</v>
      </c>
      <c r="DT19" s="206">
        <v>389593</v>
      </c>
      <c r="DU19" s="206">
        <v>454488</v>
      </c>
      <c r="DV19" s="206">
        <v>57904</v>
      </c>
      <c r="DW19" s="206">
        <v>56865</v>
      </c>
      <c r="DX19" s="206">
        <v>859338</v>
      </c>
      <c r="DY19" s="206">
        <v>189110</v>
      </c>
      <c r="DZ19" s="206">
        <v>311489</v>
      </c>
      <c r="EA19" s="206">
        <v>9440168</v>
      </c>
      <c r="EB19" s="206">
        <v>20436</v>
      </c>
      <c r="EC19" s="206">
        <v>270921</v>
      </c>
      <c r="ED19" s="206">
        <v>0</v>
      </c>
      <c r="EE19" s="206">
        <v>226</v>
      </c>
      <c r="EF19" s="206">
        <v>11060</v>
      </c>
      <c r="EG19" s="206">
        <v>33891</v>
      </c>
      <c r="EH19" s="206">
        <v>906728</v>
      </c>
      <c r="EI19" s="206">
        <v>10471</v>
      </c>
      <c r="EJ19" s="206">
        <v>4595</v>
      </c>
      <c r="EK19" s="206">
        <v>4940</v>
      </c>
      <c r="EL19" s="206">
        <v>0</v>
      </c>
      <c r="EM19" s="206">
        <v>6002</v>
      </c>
      <c r="EN19" s="206">
        <v>4618</v>
      </c>
      <c r="EO19" s="206">
        <v>0</v>
      </c>
      <c r="EP19" s="206">
        <v>3102</v>
      </c>
      <c r="EQ19" s="206">
        <v>0</v>
      </c>
      <c r="ER19" s="206">
        <v>1721</v>
      </c>
      <c r="ES19" s="206">
        <v>987354</v>
      </c>
      <c r="ET19" s="206">
        <v>11549</v>
      </c>
      <c r="EU19" s="206">
        <v>282</v>
      </c>
      <c r="EV19" s="206">
        <v>1102</v>
      </c>
      <c r="EW19" s="206">
        <v>0</v>
      </c>
      <c r="EX19" s="206">
        <v>0</v>
      </c>
      <c r="EY19" s="206">
        <v>54187</v>
      </c>
      <c r="EZ19" s="206">
        <v>782</v>
      </c>
      <c r="FA19" s="206">
        <v>363092</v>
      </c>
      <c r="FB19" s="206">
        <v>1594236</v>
      </c>
      <c r="FC19" s="206">
        <v>9825</v>
      </c>
      <c r="FD19" s="206">
        <v>106306</v>
      </c>
      <c r="FE19" s="206">
        <v>97997</v>
      </c>
      <c r="FF19" s="206">
        <v>719112</v>
      </c>
      <c r="FG19" s="206">
        <v>89</v>
      </c>
      <c r="FH19" s="206">
        <v>0</v>
      </c>
      <c r="FI19" s="206">
        <v>1427</v>
      </c>
      <c r="FJ19" s="206">
        <v>11614</v>
      </c>
      <c r="FK19" s="206">
        <v>17965715</v>
      </c>
    </row>
    <row r="20" spans="1:167" x14ac:dyDescent="0.25">
      <c r="A20" s="193" t="s">
        <v>39</v>
      </c>
      <c r="B20" s="203">
        <f t="shared" si="4"/>
        <v>2350751</v>
      </c>
      <c r="C20" s="203">
        <f t="shared" si="4"/>
        <v>54608</v>
      </c>
      <c r="D20" s="203">
        <f t="shared" si="4"/>
        <v>26545</v>
      </c>
      <c r="E20" s="203">
        <f t="shared" si="4"/>
        <v>18923</v>
      </c>
      <c r="F20" s="203">
        <f t="shared" si="4"/>
        <v>20838</v>
      </c>
      <c r="G20" s="203">
        <f t="shared" si="4"/>
        <v>73586</v>
      </c>
      <c r="H20" s="203">
        <f t="shared" si="4"/>
        <v>180141</v>
      </c>
      <c r="I20" s="203">
        <f t="shared" si="4"/>
        <v>40131</v>
      </c>
      <c r="J20" s="203">
        <f t="shared" si="4"/>
        <v>21093</v>
      </c>
      <c r="K20" s="203">
        <f t="shared" si="4"/>
        <v>36544</v>
      </c>
      <c r="L20" s="203">
        <f t="shared" si="4"/>
        <v>40549</v>
      </c>
      <c r="M20" s="203">
        <f t="shared" si="4"/>
        <v>84552</v>
      </c>
      <c r="N20" s="203">
        <f t="shared" si="4"/>
        <v>17441</v>
      </c>
      <c r="O20" s="203">
        <f t="shared" si="4"/>
        <v>17265</v>
      </c>
      <c r="P20" s="203">
        <f t="shared" si="4"/>
        <v>182338</v>
      </c>
      <c r="Q20" s="203">
        <f t="shared" si="4"/>
        <v>45089</v>
      </c>
      <c r="R20" s="203">
        <f t="shared" si="5"/>
        <v>120038</v>
      </c>
      <c r="S20" s="203">
        <f t="shared" si="5"/>
        <v>1362863</v>
      </c>
      <c r="T20" s="203">
        <f t="shared" si="5"/>
        <v>6444</v>
      </c>
      <c r="U20" s="203">
        <f t="shared" si="5"/>
        <v>56371</v>
      </c>
      <c r="V20" s="203">
        <f t="shared" si="5"/>
        <v>564580</v>
      </c>
      <c r="W20" s="203">
        <f t="shared" si="5"/>
        <v>82053</v>
      </c>
      <c r="X20" s="203">
        <f t="shared" si="5"/>
        <v>1381635</v>
      </c>
      <c r="Y20" s="203">
        <f t="shared" si="5"/>
        <v>164428</v>
      </c>
      <c r="Z20" s="203">
        <f t="shared" si="5"/>
        <v>175636</v>
      </c>
      <c r="AA20" s="203">
        <f t="shared" si="5"/>
        <v>31562</v>
      </c>
      <c r="AB20" s="203">
        <f t="shared" si="5"/>
        <v>12080</v>
      </c>
      <c r="AC20" s="203">
        <f t="shared" si="5"/>
        <v>1429</v>
      </c>
      <c r="AD20" s="203">
        <f t="shared" si="5"/>
        <v>86837</v>
      </c>
      <c r="AE20" s="203">
        <f t="shared" si="5"/>
        <v>312690</v>
      </c>
      <c r="AF20" s="203">
        <f t="shared" si="5"/>
        <v>46778</v>
      </c>
      <c r="AG20" s="203">
        <f t="shared" si="5"/>
        <v>42483</v>
      </c>
      <c r="AH20" s="203">
        <f t="shared" si="6"/>
        <v>11455</v>
      </c>
      <c r="AI20" s="203">
        <f t="shared" si="6"/>
        <v>6536</v>
      </c>
      <c r="AJ20" s="203">
        <f t="shared" si="6"/>
        <v>26467</v>
      </c>
      <c r="AK20" s="203">
        <f t="shared" si="6"/>
        <v>2946649</v>
      </c>
      <c r="AL20" s="203">
        <f t="shared" si="6"/>
        <v>35619</v>
      </c>
      <c r="AM20" s="203">
        <f t="shared" si="6"/>
        <v>8559</v>
      </c>
      <c r="AN20" s="203">
        <f t="shared" si="6"/>
        <v>5353</v>
      </c>
      <c r="AO20" s="203">
        <f t="shared" si="6"/>
        <v>65008</v>
      </c>
      <c r="AP20" s="203">
        <f t="shared" si="6"/>
        <v>60473</v>
      </c>
      <c r="AQ20" s="203">
        <f t="shared" si="6"/>
        <v>54318</v>
      </c>
      <c r="AR20" s="203">
        <f t="shared" si="6"/>
        <v>1636</v>
      </c>
      <c r="AS20" s="203">
        <f t="shared" si="6"/>
        <v>279959</v>
      </c>
      <c r="AT20" s="203">
        <f t="shared" si="6"/>
        <v>230953</v>
      </c>
      <c r="AU20" s="203">
        <f t="shared" si="6"/>
        <v>25898</v>
      </c>
      <c r="AV20" s="203">
        <f t="shared" si="6"/>
        <v>43509</v>
      </c>
      <c r="AW20" s="203">
        <f t="shared" si="6"/>
        <v>10043</v>
      </c>
      <c r="AX20" s="203">
        <f t="shared" si="7"/>
        <v>17839</v>
      </c>
      <c r="AY20" s="203">
        <f t="shared" si="7"/>
        <v>837</v>
      </c>
      <c r="AZ20" s="203">
        <f t="shared" si="7"/>
        <v>739</v>
      </c>
      <c r="BA20" s="203">
        <f t="shared" si="7"/>
        <v>3659</v>
      </c>
      <c r="BB20" s="203">
        <f t="shared" si="7"/>
        <v>24659</v>
      </c>
      <c r="BC20" s="203">
        <f t="shared" si="7"/>
        <v>6221069</v>
      </c>
      <c r="BD20" s="157"/>
      <c r="BE20" s="193" t="s">
        <v>39</v>
      </c>
      <c r="BF20" s="204">
        <v>873884</v>
      </c>
      <c r="BG20" s="204">
        <v>53728</v>
      </c>
      <c r="BH20" s="204">
        <v>23570</v>
      </c>
      <c r="BI20" s="204">
        <v>17216</v>
      </c>
      <c r="BJ20" s="204">
        <v>18856</v>
      </c>
      <c r="BK20" s="204">
        <v>70830</v>
      </c>
      <c r="BL20" s="204">
        <v>161390</v>
      </c>
      <c r="BM20" s="204">
        <v>35817</v>
      </c>
      <c r="BN20" s="204">
        <v>882</v>
      </c>
      <c r="BO20" s="204">
        <v>26629</v>
      </c>
      <c r="BP20" s="204">
        <v>32121</v>
      </c>
      <c r="BQ20" s="204">
        <v>70873</v>
      </c>
      <c r="BR20" s="204">
        <v>16810</v>
      </c>
      <c r="BS20" s="204">
        <v>15396</v>
      </c>
      <c r="BT20" s="204">
        <v>147130</v>
      </c>
      <c r="BU20" s="204">
        <v>39124</v>
      </c>
      <c r="BV20" s="204">
        <v>100799</v>
      </c>
      <c r="BW20" s="204">
        <v>36117</v>
      </c>
      <c r="BX20" s="204">
        <v>6242</v>
      </c>
      <c r="BY20" s="204">
        <v>54082</v>
      </c>
      <c r="BZ20" s="204">
        <v>564580</v>
      </c>
      <c r="CA20" s="204">
        <v>82047</v>
      </c>
      <c r="CB20" s="204">
        <v>1380620</v>
      </c>
      <c r="CC20" s="204">
        <v>158254</v>
      </c>
      <c r="CD20" s="204">
        <v>86595</v>
      </c>
      <c r="CE20" s="204">
        <v>31080</v>
      </c>
      <c r="CF20" s="204">
        <v>11363</v>
      </c>
      <c r="CG20" s="204">
        <v>1018</v>
      </c>
      <c r="CH20" s="204">
        <v>86837</v>
      </c>
      <c r="CI20" s="204">
        <v>311686</v>
      </c>
      <c r="CJ20" s="204">
        <v>46568</v>
      </c>
      <c r="CK20" s="204">
        <v>42483</v>
      </c>
      <c r="CL20" s="204">
        <v>11059</v>
      </c>
      <c r="CM20" s="204">
        <v>6536</v>
      </c>
      <c r="CN20" s="204">
        <v>26426</v>
      </c>
      <c r="CO20" s="204">
        <v>2847152</v>
      </c>
      <c r="CP20" s="204">
        <v>35619</v>
      </c>
      <c r="CQ20" s="204">
        <v>8558</v>
      </c>
      <c r="CR20" s="204">
        <v>5276</v>
      </c>
      <c r="CS20" s="204">
        <v>65008</v>
      </c>
      <c r="CT20" s="204">
        <v>60473</v>
      </c>
      <c r="CU20" s="204">
        <v>54314</v>
      </c>
      <c r="CV20" s="204">
        <v>1636</v>
      </c>
      <c r="CW20" s="204">
        <v>257703</v>
      </c>
      <c r="CX20" s="204">
        <v>149616</v>
      </c>
      <c r="CY20" s="204">
        <v>25893</v>
      </c>
      <c r="CZ20" s="204">
        <v>28607</v>
      </c>
      <c r="DA20" s="204">
        <v>2089</v>
      </c>
      <c r="DB20" s="204">
        <v>17839</v>
      </c>
      <c r="DC20" s="204">
        <v>837</v>
      </c>
      <c r="DD20" s="204">
        <v>739</v>
      </c>
      <c r="DE20" s="204">
        <v>3592</v>
      </c>
      <c r="DF20" s="204">
        <v>23008</v>
      </c>
      <c r="DG20" s="204">
        <v>4515571</v>
      </c>
      <c r="DH20" s="204"/>
      <c r="DI20" s="205" t="s">
        <v>39</v>
      </c>
      <c r="DJ20" s="206">
        <v>1476867</v>
      </c>
      <c r="DK20" s="206">
        <v>880</v>
      </c>
      <c r="DL20" s="206">
        <v>2975</v>
      </c>
      <c r="DM20" s="206">
        <v>1707</v>
      </c>
      <c r="DN20" s="206">
        <v>1982</v>
      </c>
      <c r="DO20" s="206">
        <v>2756</v>
      </c>
      <c r="DP20" s="206">
        <v>18751</v>
      </c>
      <c r="DQ20" s="206">
        <v>4314</v>
      </c>
      <c r="DR20" s="206">
        <v>20211</v>
      </c>
      <c r="DS20" s="206">
        <v>9915</v>
      </c>
      <c r="DT20" s="206">
        <v>8428</v>
      </c>
      <c r="DU20" s="206">
        <v>13679</v>
      </c>
      <c r="DV20" s="206">
        <v>631</v>
      </c>
      <c r="DW20" s="206">
        <v>1869</v>
      </c>
      <c r="DX20" s="206">
        <v>35208</v>
      </c>
      <c r="DY20" s="206">
        <v>5965</v>
      </c>
      <c r="DZ20" s="206">
        <v>19239</v>
      </c>
      <c r="EA20" s="206">
        <v>1326746</v>
      </c>
      <c r="EB20" s="206">
        <v>202</v>
      </c>
      <c r="EC20" s="206">
        <v>2289</v>
      </c>
      <c r="ED20" s="206">
        <v>0</v>
      </c>
      <c r="EE20" s="206">
        <v>6</v>
      </c>
      <c r="EF20" s="206">
        <v>1015</v>
      </c>
      <c r="EG20" s="206">
        <v>6174</v>
      </c>
      <c r="EH20" s="206">
        <v>89041</v>
      </c>
      <c r="EI20" s="206">
        <v>482</v>
      </c>
      <c r="EJ20" s="206">
        <v>717</v>
      </c>
      <c r="EK20" s="206">
        <v>411</v>
      </c>
      <c r="EL20" s="206">
        <v>0</v>
      </c>
      <c r="EM20" s="206">
        <v>1004</v>
      </c>
      <c r="EN20" s="206">
        <v>210</v>
      </c>
      <c r="EO20" s="206">
        <v>0</v>
      </c>
      <c r="EP20" s="206">
        <v>396</v>
      </c>
      <c r="EQ20" s="206">
        <v>0</v>
      </c>
      <c r="ER20" s="206">
        <v>41</v>
      </c>
      <c r="ES20" s="206">
        <v>99497</v>
      </c>
      <c r="ET20" s="206">
        <v>0</v>
      </c>
      <c r="EU20" s="206">
        <v>1</v>
      </c>
      <c r="EV20" s="206">
        <v>77</v>
      </c>
      <c r="EW20" s="206">
        <v>0</v>
      </c>
      <c r="EX20" s="206">
        <v>0</v>
      </c>
      <c r="EY20" s="206">
        <v>4</v>
      </c>
      <c r="EZ20" s="206">
        <v>0</v>
      </c>
      <c r="FA20" s="206">
        <v>22256</v>
      </c>
      <c r="FB20" s="206">
        <v>81337</v>
      </c>
      <c r="FC20" s="206">
        <v>5</v>
      </c>
      <c r="FD20" s="206">
        <v>14902</v>
      </c>
      <c r="FE20" s="206">
        <v>7954</v>
      </c>
      <c r="FF20" s="206">
        <v>0</v>
      </c>
      <c r="FG20" s="206">
        <v>0</v>
      </c>
      <c r="FH20" s="206">
        <v>0</v>
      </c>
      <c r="FI20" s="206">
        <v>67</v>
      </c>
      <c r="FJ20" s="206">
        <v>1651</v>
      </c>
      <c r="FK20" s="206">
        <v>1705498</v>
      </c>
    </row>
    <row r="21" spans="1:167" x14ac:dyDescent="0.25">
      <c r="A21" s="193" t="s">
        <v>38</v>
      </c>
      <c r="B21" s="203">
        <f t="shared" si="4"/>
        <v>272893</v>
      </c>
      <c r="C21" s="203">
        <f t="shared" si="4"/>
        <v>30636</v>
      </c>
      <c r="D21" s="203">
        <f t="shared" si="4"/>
        <v>1353</v>
      </c>
      <c r="E21" s="203">
        <f t="shared" si="4"/>
        <v>1946</v>
      </c>
      <c r="F21" s="203">
        <f t="shared" si="4"/>
        <v>463</v>
      </c>
      <c r="G21" s="203">
        <f t="shared" si="4"/>
        <v>2905</v>
      </c>
      <c r="H21" s="203">
        <f t="shared" si="4"/>
        <v>7292</v>
      </c>
      <c r="I21" s="203">
        <f t="shared" si="4"/>
        <v>1876</v>
      </c>
      <c r="J21" s="203">
        <f t="shared" si="4"/>
        <v>2065</v>
      </c>
      <c r="K21" s="203">
        <f t="shared" si="4"/>
        <v>2903</v>
      </c>
      <c r="L21" s="203">
        <f t="shared" si="4"/>
        <v>2496</v>
      </c>
      <c r="M21" s="203">
        <f t="shared" si="4"/>
        <v>1947</v>
      </c>
      <c r="N21" s="203">
        <f t="shared" si="4"/>
        <v>851</v>
      </c>
      <c r="O21" s="203">
        <f t="shared" si="4"/>
        <v>535</v>
      </c>
      <c r="P21" s="203">
        <f t="shared" si="4"/>
        <v>10784</v>
      </c>
      <c r="Q21" s="203">
        <f t="shared" si="4"/>
        <v>8166</v>
      </c>
      <c r="R21" s="203">
        <f t="shared" si="5"/>
        <v>2729</v>
      </c>
      <c r="S21" s="203">
        <f t="shared" si="5"/>
        <v>218001</v>
      </c>
      <c r="T21" s="203">
        <f t="shared" si="5"/>
        <v>310</v>
      </c>
      <c r="U21" s="203">
        <f t="shared" si="5"/>
        <v>6271</v>
      </c>
      <c r="V21" s="203">
        <f t="shared" si="5"/>
        <v>16949</v>
      </c>
      <c r="W21" s="203">
        <f t="shared" si="5"/>
        <v>1233</v>
      </c>
      <c r="X21" s="203">
        <f t="shared" si="5"/>
        <v>75760</v>
      </c>
      <c r="Y21" s="203">
        <f t="shared" si="5"/>
        <v>7766</v>
      </c>
      <c r="Z21" s="203">
        <f t="shared" si="5"/>
        <v>64752</v>
      </c>
      <c r="AA21" s="203">
        <f t="shared" si="5"/>
        <v>915</v>
      </c>
      <c r="AB21" s="203">
        <f t="shared" si="5"/>
        <v>373</v>
      </c>
      <c r="AC21" s="203">
        <f t="shared" si="5"/>
        <v>184</v>
      </c>
      <c r="AD21" s="203">
        <f t="shared" si="5"/>
        <v>8162</v>
      </c>
      <c r="AE21" s="203">
        <f t="shared" si="5"/>
        <v>65276</v>
      </c>
      <c r="AF21" s="203">
        <f t="shared" si="5"/>
        <v>3782</v>
      </c>
      <c r="AG21" s="203">
        <f t="shared" si="5"/>
        <v>2814</v>
      </c>
      <c r="AH21" s="203">
        <f t="shared" si="6"/>
        <v>631</v>
      </c>
      <c r="AI21" s="203">
        <f t="shared" si="6"/>
        <v>687</v>
      </c>
      <c r="AJ21" s="203">
        <f t="shared" si="6"/>
        <v>2848</v>
      </c>
      <c r="AK21" s="203">
        <f t="shared" si="6"/>
        <v>252132</v>
      </c>
      <c r="AL21" s="203">
        <f t="shared" si="6"/>
        <v>17089</v>
      </c>
      <c r="AM21" s="203">
        <f t="shared" si="6"/>
        <v>612</v>
      </c>
      <c r="AN21" s="203">
        <f t="shared" si="6"/>
        <v>1194</v>
      </c>
      <c r="AO21" s="203">
        <f t="shared" si="6"/>
        <v>527994</v>
      </c>
      <c r="AP21" s="203">
        <f t="shared" si="6"/>
        <v>108891</v>
      </c>
      <c r="AQ21" s="203">
        <f t="shared" si="6"/>
        <v>20474</v>
      </c>
      <c r="AR21" s="203">
        <f t="shared" si="6"/>
        <v>7</v>
      </c>
      <c r="AS21" s="203">
        <f t="shared" si="6"/>
        <v>1247826</v>
      </c>
      <c r="AT21" s="203">
        <f t="shared" si="6"/>
        <v>199619</v>
      </c>
      <c r="AU21" s="203">
        <f t="shared" si="6"/>
        <v>7958</v>
      </c>
      <c r="AV21" s="203">
        <f t="shared" si="6"/>
        <v>261075</v>
      </c>
      <c r="AW21" s="203">
        <f t="shared" si="6"/>
        <v>17188</v>
      </c>
      <c r="AX21" s="203">
        <f t="shared" si="7"/>
        <v>79393</v>
      </c>
      <c r="AY21" s="203">
        <f t="shared" si="7"/>
        <v>5732</v>
      </c>
      <c r="AZ21" s="203">
        <f t="shared" si="7"/>
        <v>7240</v>
      </c>
      <c r="BA21" s="203">
        <f t="shared" si="7"/>
        <v>603</v>
      </c>
      <c r="BB21" s="203">
        <f t="shared" si="7"/>
        <v>19009</v>
      </c>
      <c r="BC21" s="203">
        <f t="shared" si="7"/>
        <v>3077565</v>
      </c>
      <c r="BD21" s="157"/>
      <c r="BE21" s="193" t="s">
        <v>38</v>
      </c>
      <c r="BF21" s="204">
        <v>38890</v>
      </c>
      <c r="BG21" s="204">
        <v>30484</v>
      </c>
      <c r="BH21" s="204">
        <v>1021</v>
      </c>
      <c r="BI21" s="204">
        <v>1899</v>
      </c>
      <c r="BJ21" s="204">
        <v>263</v>
      </c>
      <c r="BK21" s="204">
        <v>2872</v>
      </c>
      <c r="BL21" s="204">
        <v>6277</v>
      </c>
      <c r="BM21" s="204">
        <v>1772</v>
      </c>
      <c r="BN21" s="204">
        <v>37</v>
      </c>
      <c r="BO21" s="204">
        <v>832</v>
      </c>
      <c r="BP21" s="204">
        <v>1141</v>
      </c>
      <c r="BQ21" s="204">
        <v>1546</v>
      </c>
      <c r="BR21" s="204">
        <v>767</v>
      </c>
      <c r="BS21" s="204">
        <v>370</v>
      </c>
      <c r="BT21" s="204">
        <v>6844</v>
      </c>
      <c r="BU21" s="204">
        <v>6051</v>
      </c>
      <c r="BV21" s="204">
        <v>1746</v>
      </c>
      <c r="BW21" s="204">
        <v>3214</v>
      </c>
      <c r="BX21" s="204">
        <v>155</v>
      </c>
      <c r="BY21" s="204">
        <v>2083</v>
      </c>
      <c r="BZ21" s="204">
        <v>16949</v>
      </c>
      <c r="CA21" s="204">
        <v>1228</v>
      </c>
      <c r="CB21" s="204">
        <v>75542</v>
      </c>
      <c r="CC21" s="204">
        <v>7554</v>
      </c>
      <c r="CD21" s="204">
        <v>10476</v>
      </c>
      <c r="CE21" s="204">
        <v>904</v>
      </c>
      <c r="CF21" s="204">
        <v>362</v>
      </c>
      <c r="CG21" s="204">
        <v>41</v>
      </c>
      <c r="CH21" s="204">
        <v>8162</v>
      </c>
      <c r="CI21" s="204">
        <v>64886</v>
      </c>
      <c r="CJ21" s="204">
        <v>3749</v>
      </c>
      <c r="CK21" s="204">
        <v>2814</v>
      </c>
      <c r="CL21" s="204">
        <v>628</v>
      </c>
      <c r="CM21" s="204">
        <v>687</v>
      </c>
      <c r="CN21" s="204">
        <v>2848</v>
      </c>
      <c r="CO21" s="204">
        <v>196830</v>
      </c>
      <c r="CP21" s="204">
        <v>17089</v>
      </c>
      <c r="CQ21" s="204">
        <v>612</v>
      </c>
      <c r="CR21" s="204">
        <v>1194</v>
      </c>
      <c r="CS21" s="204">
        <v>527994</v>
      </c>
      <c r="CT21" s="204">
        <v>108891</v>
      </c>
      <c r="CU21" s="204">
        <v>19180</v>
      </c>
      <c r="CV21" s="204">
        <v>7</v>
      </c>
      <c r="CW21" s="204">
        <v>1063697</v>
      </c>
      <c r="CX21" s="204">
        <v>134427</v>
      </c>
      <c r="CY21" s="204">
        <v>7950</v>
      </c>
      <c r="CZ21" s="204">
        <v>156636</v>
      </c>
      <c r="DA21" s="204">
        <v>2382</v>
      </c>
      <c r="DB21" s="204">
        <v>61804</v>
      </c>
      <c r="DC21" s="204">
        <v>2893</v>
      </c>
      <c r="DD21" s="204">
        <v>7240</v>
      </c>
      <c r="DE21" s="204">
        <v>536</v>
      </c>
      <c r="DF21" s="204">
        <v>18783</v>
      </c>
      <c r="DG21" s="204">
        <v>2397519</v>
      </c>
      <c r="DH21" s="204"/>
      <c r="DI21" s="205" t="s">
        <v>38</v>
      </c>
      <c r="DJ21" s="206">
        <v>234003</v>
      </c>
      <c r="DK21" s="206">
        <v>152</v>
      </c>
      <c r="DL21" s="206">
        <v>332</v>
      </c>
      <c r="DM21" s="206">
        <v>47</v>
      </c>
      <c r="DN21" s="206">
        <v>200</v>
      </c>
      <c r="DO21" s="206">
        <v>33</v>
      </c>
      <c r="DP21" s="206">
        <v>1015</v>
      </c>
      <c r="DQ21" s="206">
        <v>104</v>
      </c>
      <c r="DR21" s="206">
        <v>2028</v>
      </c>
      <c r="DS21" s="206">
        <v>2071</v>
      </c>
      <c r="DT21" s="206">
        <v>1355</v>
      </c>
      <c r="DU21" s="206">
        <v>401</v>
      </c>
      <c r="DV21" s="206">
        <v>84</v>
      </c>
      <c r="DW21" s="206">
        <v>165</v>
      </c>
      <c r="DX21" s="206">
        <v>3940</v>
      </c>
      <c r="DY21" s="206">
        <v>2115</v>
      </c>
      <c r="DZ21" s="206">
        <v>983</v>
      </c>
      <c r="EA21" s="206">
        <v>214787</v>
      </c>
      <c r="EB21" s="206">
        <v>155</v>
      </c>
      <c r="EC21" s="206">
        <v>4188</v>
      </c>
      <c r="ED21" s="206">
        <v>0</v>
      </c>
      <c r="EE21" s="206">
        <v>5</v>
      </c>
      <c r="EF21" s="206">
        <v>218</v>
      </c>
      <c r="EG21" s="206">
        <v>212</v>
      </c>
      <c r="EH21" s="206">
        <v>54276</v>
      </c>
      <c r="EI21" s="206">
        <v>11</v>
      </c>
      <c r="EJ21" s="206">
        <v>11</v>
      </c>
      <c r="EK21" s="206">
        <v>143</v>
      </c>
      <c r="EL21" s="206">
        <v>0</v>
      </c>
      <c r="EM21" s="206">
        <v>390</v>
      </c>
      <c r="EN21" s="206">
        <v>33</v>
      </c>
      <c r="EO21" s="206">
        <v>0</v>
      </c>
      <c r="EP21" s="206">
        <v>3</v>
      </c>
      <c r="EQ21" s="206">
        <v>0</v>
      </c>
      <c r="ER21" s="206">
        <v>0</v>
      </c>
      <c r="ES21" s="206">
        <v>55302</v>
      </c>
      <c r="ET21" s="206">
        <v>0</v>
      </c>
      <c r="EU21" s="206">
        <v>0</v>
      </c>
      <c r="EV21" s="206">
        <v>0</v>
      </c>
      <c r="EW21" s="206">
        <v>0</v>
      </c>
      <c r="EX21" s="206">
        <v>0</v>
      </c>
      <c r="EY21" s="206">
        <v>1294</v>
      </c>
      <c r="EZ21" s="206">
        <v>0</v>
      </c>
      <c r="FA21" s="206">
        <v>184129</v>
      </c>
      <c r="FB21" s="206">
        <v>65192</v>
      </c>
      <c r="FC21" s="206">
        <v>8</v>
      </c>
      <c r="FD21" s="206">
        <v>104439</v>
      </c>
      <c r="FE21" s="206">
        <v>14806</v>
      </c>
      <c r="FF21" s="206">
        <v>17589</v>
      </c>
      <c r="FG21" s="206">
        <v>2839</v>
      </c>
      <c r="FH21" s="206">
        <v>0</v>
      </c>
      <c r="FI21" s="206">
        <v>67</v>
      </c>
      <c r="FJ21" s="206">
        <v>226</v>
      </c>
      <c r="FK21" s="206">
        <v>680046</v>
      </c>
    </row>
    <row r="22" spans="1:167" x14ac:dyDescent="0.25">
      <c r="A22" s="193" t="s">
        <v>37</v>
      </c>
      <c r="B22" s="203">
        <f t="shared" si="4"/>
        <v>426217</v>
      </c>
      <c r="C22" s="203">
        <f t="shared" si="4"/>
        <v>5217</v>
      </c>
      <c r="D22" s="203">
        <f t="shared" si="4"/>
        <v>12328</v>
      </c>
      <c r="E22" s="203">
        <f t="shared" si="4"/>
        <v>5942</v>
      </c>
      <c r="F22" s="203">
        <f t="shared" si="4"/>
        <v>6632</v>
      </c>
      <c r="G22" s="203">
        <f t="shared" si="4"/>
        <v>6037</v>
      </c>
      <c r="H22" s="203">
        <f t="shared" si="4"/>
        <v>47076</v>
      </c>
      <c r="I22" s="203">
        <f t="shared" si="4"/>
        <v>9609</v>
      </c>
      <c r="J22" s="203">
        <f t="shared" si="4"/>
        <v>2942</v>
      </c>
      <c r="K22" s="203">
        <f t="shared" si="4"/>
        <v>23700</v>
      </c>
      <c r="L22" s="203">
        <f t="shared" si="4"/>
        <v>17334</v>
      </c>
      <c r="M22" s="203">
        <f t="shared" si="4"/>
        <v>32140</v>
      </c>
      <c r="N22" s="203">
        <f t="shared" si="4"/>
        <v>3965</v>
      </c>
      <c r="O22" s="203">
        <f t="shared" si="4"/>
        <v>4059</v>
      </c>
      <c r="P22" s="203">
        <f t="shared" si="4"/>
        <v>65293</v>
      </c>
      <c r="Q22" s="203">
        <f t="shared" si="4"/>
        <v>16236</v>
      </c>
      <c r="R22" s="203">
        <f t="shared" si="5"/>
        <v>41015</v>
      </c>
      <c r="S22" s="203">
        <f t="shared" si="5"/>
        <v>117615</v>
      </c>
      <c r="T22" s="203">
        <f t="shared" si="5"/>
        <v>1953</v>
      </c>
      <c r="U22" s="203">
        <f t="shared" si="5"/>
        <v>12341</v>
      </c>
      <c r="V22" s="203">
        <f t="shared" si="5"/>
        <v>56410</v>
      </c>
      <c r="W22" s="203">
        <f t="shared" si="5"/>
        <v>6759</v>
      </c>
      <c r="X22" s="203">
        <f t="shared" si="5"/>
        <v>118098</v>
      </c>
      <c r="Y22" s="203">
        <f t="shared" si="5"/>
        <v>14829</v>
      </c>
      <c r="Z22" s="203">
        <f t="shared" si="5"/>
        <v>50478</v>
      </c>
      <c r="AA22" s="203">
        <f t="shared" si="5"/>
        <v>4714</v>
      </c>
      <c r="AB22" s="203">
        <f t="shared" si="5"/>
        <v>2719</v>
      </c>
      <c r="AC22" s="203">
        <f t="shared" si="5"/>
        <v>637</v>
      </c>
      <c r="AD22" s="203">
        <f t="shared" si="5"/>
        <v>7081</v>
      </c>
      <c r="AE22" s="203">
        <f t="shared" si="5"/>
        <v>19190</v>
      </c>
      <c r="AF22" s="203">
        <f t="shared" si="5"/>
        <v>5117</v>
      </c>
      <c r="AG22" s="203">
        <f t="shared" si="5"/>
        <v>3557</v>
      </c>
      <c r="AH22" s="203">
        <f t="shared" si="6"/>
        <v>100</v>
      </c>
      <c r="AI22" s="203">
        <f t="shared" si="6"/>
        <v>374</v>
      </c>
      <c r="AJ22" s="203">
        <f t="shared" si="6"/>
        <v>3056</v>
      </c>
      <c r="AK22" s="203">
        <f t="shared" si="6"/>
        <v>293119</v>
      </c>
      <c r="AL22" s="203">
        <f t="shared" si="6"/>
        <v>8135</v>
      </c>
      <c r="AM22" s="203">
        <f t="shared" si="6"/>
        <v>2527</v>
      </c>
      <c r="AN22" s="203">
        <f t="shared" si="6"/>
        <v>1324</v>
      </c>
      <c r="AO22" s="203">
        <f t="shared" si="6"/>
        <v>11367</v>
      </c>
      <c r="AP22" s="203">
        <f t="shared" si="6"/>
        <v>4728</v>
      </c>
      <c r="AQ22" s="203">
        <f t="shared" si="6"/>
        <v>2899</v>
      </c>
      <c r="AR22" s="203">
        <f t="shared" si="6"/>
        <v>1722</v>
      </c>
      <c r="AS22" s="203">
        <f t="shared" si="6"/>
        <v>31945</v>
      </c>
      <c r="AT22" s="203">
        <f t="shared" si="6"/>
        <v>26984</v>
      </c>
      <c r="AU22" s="203">
        <f t="shared" si="6"/>
        <v>4322</v>
      </c>
      <c r="AV22" s="203">
        <f t="shared" si="6"/>
        <v>2564</v>
      </c>
      <c r="AW22" s="203">
        <f t="shared" si="6"/>
        <v>613</v>
      </c>
      <c r="AX22" s="203">
        <f t="shared" si="7"/>
        <v>2890</v>
      </c>
      <c r="AY22" s="203">
        <f t="shared" si="7"/>
        <v>104</v>
      </c>
      <c r="AZ22" s="203">
        <f t="shared" si="7"/>
        <v>119</v>
      </c>
      <c r="BA22" s="203">
        <f t="shared" si="7"/>
        <v>215</v>
      </c>
      <c r="BB22" s="203">
        <f t="shared" si="7"/>
        <v>2317</v>
      </c>
      <c r="BC22" s="203">
        <f t="shared" si="7"/>
        <v>829328</v>
      </c>
      <c r="BD22" s="157"/>
      <c r="BE22" s="193" t="s">
        <v>37</v>
      </c>
      <c r="BF22" s="204">
        <v>144014</v>
      </c>
      <c r="BG22" s="204">
        <v>5217</v>
      </c>
      <c r="BH22" s="204">
        <v>7927</v>
      </c>
      <c r="BI22" s="204">
        <v>2893</v>
      </c>
      <c r="BJ22" s="204">
        <v>3598</v>
      </c>
      <c r="BK22" s="204">
        <v>3194</v>
      </c>
      <c r="BL22" s="204">
        <v>23300</v>
      </c>
      <c r="BM22" s="204">
        <v>5061</v>
      </c>
      <c r="BN22" s="204">
        <v>990</v>
      </c>
      <c r="BO22" s="204">
        <v>6163</v>
      </c>
      <c r="BP22" s="204">
        <v>7887</v>
      </c>
      <c r="BQ22" s="204">
        <v>12001</v>
      </c>
      <c r="BR22" s="204">
        <v>2597</v>
      </c>
      <c r="BS22" s="204">
        <v>2114</v>
      </c>
      <c r="BT22" s="204">
        <v>31651</v>
      </c>
      <c r="BU22" s="204">
        <v>4962</v>
      </c>
      <c r="BV22" s="204">
        <v>15618</v>
      </c>
      <c r="BW22" s="204">
        <v>5108</v>
      </c>
      <c r="BX22" s="204">
        <v>1097</v>
      </c>
      <c r="BY22" s="204">
        <v>7853</v>
      </c>
      <c r="BZ22" s="204">
        <v>56410</v>
      </c>
      <c r="CA22" s="204">
        <v>6757</v>
      </c>
      <c r="CB22" s="204">
        <v>117888</v>
      </c>
      <c r="CC22" s="204">
        <v>14683</v>
      </c>
      <c r="CD22" s="204">
        <v>5318</v>
      </c>
      <c r="CE22" s="204">
        <v>4249</v>
      </c>
      <c r="CF22" s="204">
        <v>2719</v>
      </c>
      <c r="CG22" s="204">
        <v>143</v>
      </c>
      <c r="CH22" s="204">
        <v>7081</v>
      </c>
      <c r="CI22" s="204">
        <v>19190</v>
      </c>
      <c r="CJ22" s="204">
        <v>4677</v>
      </c>
      <c r="CK22" s="204">
        <v>3557</v>
      </c>
      <c r="CL22" s="204">
        <v>100</v>
      </c>
      <c r="CM22" s="204">
        <v>374</v>
      </c>
      <c r="CN22" s="204">
        <v>3056</v>
      </c>
      <c r="CO22" s="204">
        <v>246202</v>
      </c>
      <c r="CP22" s="204">
        <v>8135</v>
      </c>
      <c r="CQ22" s="204">
        <v>2527</v>
      </c>
      <c r="CR22" s="204">
        <v>1287</v>
      </c>
      <c r="CS22" s="204">
        <v>11367</v>
      </c>
      <c r="CT22" s="204">
        <v>4728</v>
      </c>
      <c r="CU22" s="204">
        <v>2899</v>
      </c>
      <c r="CV22" s="204">
        <v>1722</v>
      </c>
      <c r="CW22" s="204">
        <v>31244</v>
      </c>
      <c r="CX22" s="204">
        <v>21511</v>
      </c>
      <c r="CY22" s="204">
        <v>4322</v>
      </c>
      <c r="CZ22" s="204">
        <v>2564</v>
      </c>
      <c r="DA22" s="204">
        <v>613</v>
      </c>
      <c r="DB22" s="204">
        <v>2890</v>
      </c>
      <c r="DC22" s="204">
        <v>104</v>
      </c>
      <c r="DD22" s="204">
        <v>119</v>
      </c>
      <c r="DE22" s="204">
        <v>215</v>
      </c>
      <c r="DF22" s="204">
        <v>2283</v>
      </c>
      <c r="DG22" s="204">
        <v>493963</v>
      </c>
      <c r="DH22" s="204"/>
      <c r="DI22" s="205" t="s">
        <v>37</v>
      </c>
      <c r="DJ22" s="206">
        <v>282203</v>
      </c>
      <c r="DK22" s="206">
        <v>0</v>
      </c>
      <c r="DL22" s="206">
        <v>4401</v>
      </c>
      <c r="DM22" s="206">
        <v>3049</v>
      </c>
      <c r="DN22" s="206">
        <v>3034</v>
      </c>
      <c r="DO22" s="206">
        <v>2843</v>
      </c>
      <c r="DP22" s="206">
        <v>23776</v>
      </c>
      <c r="DQ22" s="206">
        <v>4548</v>
      </c>
      <c r="DR22" s="206">
        <v>1952</v>
      </c>
      <c r="DS22" s="206">
        <v>17537</v>
      </c>
      <c r="DT22" s="206">
        <v>9447</v>
      </c>
      <c r="DU22" s="206">
        <v>20139</v>
      </c>
      <c r="DV22" s="206">
        <v>1368</v>
      </c>
      <c r="DW22" s="206">
        <v>1945</v>
      </c>
      <c r="DX22" s="206">
        <v>33642</v>
      </c>
      <c r="DY22" s="206">
        <v>11274</v>
      </c>
      <c r="DZ22" s="206">
        <v>25397</v>
      </c>
      <c r="EA22" s="206">
        <v>112507</v>
      </c>
      <c r="EB22" s="206">
        <v>856</v>
      </c>
      <c r="EC22" s="206">
        <v>4488</v>
      </c>
      <c r="ED22" s="206">
        <v>0</v>
      </c>
      <c r="EE22" s="206">
        <v>2</v>
      </c>
      <c r="EF22" s="206">
        <v>210</v>
      </c>
      <c r="EG22" s="206">
        <v>146</v>
      </c>
      <c r="EH22" s="206">
        <v>45160</v>
      </c>
      <c r="EI22" s="206">
        <v>465</v>
      </c>
      <c r="EJ22" s="206">
        <v>0</v>
      </c>
      <c r="EK22" s="206">
        <v>494</v>
      </c>
      <c r="EL22" s="206">
        <v>0</v>
      </c>
      <c r="EM22" s="206">
        <v>0</v>
      </c>
      <c r="EN22" s="206">
        <v>440</v>
      </c>
      <c r="EO22" s="206">
        <v>0</v>
      </c>
      <c r="EP22" s="206">
        <v>0</v>
      </c>
      <c r="EQ22" s="206">
        <v>0</v>
      </c>
      <c r="ER22" s="206">
        <v>0</v>
      </c>
      <c r="ES22" s="206">
        <v>46917</v>
      </c>
      <c r="ET22" s="206">
        <v>0</v>
      </c>
      <c r="EU22" s="206">
        <v>0</v>
      </c>
      <c r="EV22" s="206">
        <v>37</v>
      </c>
      <c r="EW22" s="206">
        <v>0</v>
      </c>
      <c r="EX22" s="206">
        <v>0</v>
      </c>
      <c r="EY22" s="206">
        <v>0</v>
      </c>
      <c r="EZ22" s="206">
        <v>0</v>
      </c>
      <c r="FA22" s="206">
        <v>701</v>
      </c>
      <c r="FB22" s="206">
        <v>5473</v>
      </c>
      <c r="FC22" s="206">
        <v>0</v>
      </c>
      <c r="FD22" s="206">
        <v>0</v>
      </c>
      <c r="FE22" s="206">
        <v>0</v>
      </c>
      <c r="FF22" s="206">
        <v>0</v>
      </c>
      <c r="FG22" s="206">
        <v>0</v>
      </c>
      <c r="FH22" s="206">
        <v>0</v>
      </c>
      <c r="FI22" s="206">
        <v>0</v>
      </c>
      <c r="FJ22" s="206">
        <v>34</v>
      </c>
      <c r="FK22" s="206">
        <v>335365</v>
      </c>
    </row>
    <row r="23" spans="1:167" x14ac:dyDescent="0.25">
      <c r="A23" s="193" t="s">
        <v>36</v>
      </c>
      <c r="B23" s="203">
        <f t="shared" si="4"/>
        <v>971314</v>
      </c>
      <c r="C23" s="203">
        <f t="shared" si="4"/>
        <v>22183</v>
      </c>
      <c r="D23" s="203">
        <f t="shared" si="4"/>
        <v>36910</v>
      </c>
      <c r="E23" s="203">
        <f t="shared" si="4"/>
        <v>10064</v>
      </c>
      <c r="F23" s="203">
        <f t="shared" si="4"/>
        <v>8011</v>
      </c>
      <c r="G23" s="203">
        <f t="shared" si="4"/>
        <v>13420</v>
      </c>
      <c r="H23" s="203">
        <f t="shared" si="4"/>
        <v>92867</v>
      </c>
      <c r="I23" s="203">
        <f t="shared" si="4"/>
        <v>22431</v>
      </c>
      <c r="J23" s="203">
        <f t="shared" si="4"/>
        <v>2563</v>
      </c>
      <c r="K23" s="203">
        <f t="shared" si="4"/>
        <v>34334</v>
      </c>
      <c r="L23" s="203">
        <f t="shared" si="4"/>
        <v>42865</v>
      </c>
      <c r="M23" s="203">
        <f t="shared" si="4"/>
        <v>50042</v>
      </c>
      <c r="N23" s="203">
        <f t="shared" si="4"/>
        <v>4054</v>
      </c>
      <c r="O23" s="203">
        <f t="shared" si="4"/>
        <v>11087</v>
      </c>
      <c r="P23" s="203">
        <f t="shared" si="4"/>
        <v>133001</v>
      </c>
      <c r="Q23" s="203">
        <f t="shared" si="4"/>
        <v>28399</v>
      </c>
      <c r="R23" s="203">
        <f t="shared" si="5"/>
        <v>42800</v>
      </c>
      <c r="S23" s="203">
        <f t="shared" si="5"/>
        <v>404313</v>
      </c>
      <c r="T23" s="203">
        <f t="shared" si="5"/>
        <v>2918</v>
      </c>
      <c r="U23" s="203">
        <f t="shared" si="5"/>
        <v>31235</v>
      </c>
      <c r="V23" s="203">
        <f t="shared" si="5"/>
        <v>68008</v>
      </c>
      <c r="W23" s="203">
        <f t="shared" si="5"/>
        <v>7911</v>
      </c>
      <c r="X23" s="203">
        <f t="shared" si="5"/>
        <v>107571</v>
      </c>
      <c r="Y23" s="203">
        <f t="shared" si="5"/>
        <v>12754</v>
      </c>
      <c r="Z23" s="203">
        <f t="shared" si="5"/>
        <v>43698</v>
      </c>
      <c r="AA23" s="203">
        <f t="shared" si="5"/>
        <v>3530</v>
      </c>
      <c r="AB23" s="203">
        <f t="shared" si="5"/>
        <v>1645</v>
      </c>
      <c r="AC23" s="203">
        <f t="shared" si="5"/>
        <v>541</v>
      </c>
      <c r="AD23" s="203">
        <f t="shared" si="5"/>
        <v>13574</v>
      </c>
      <c r="AE23" s="203">
        <f t="shared" si="5"/>
        <v>25536</v>
      </c>
      <c r="AF23" s="203">
        <f t="shared" si="5"/>
        <v>6069</v>
      </c>
      <c r="AG23" s="203">
        <f t="shared" si="5"/>
        <v>5680</v>
      </c>
      <c r="AH23" s="203">
        <f t="shared" si="6"/>
        <v>1409</v>
      </c>
      <c r="AI23" s="203">
        <f t="shared" si="6"/>
        <v>2174</v>
      </c>
      <c r="AJ23" s="203">
        <f t="shared" si="6"/>
        <v>4580</v>
      </c>
      <c r="AK23" s="203">
        <f t="shared" si="6"/>
        <v>304680</v>
      </c>
      <c r="AL23" s="203">
        <f t="shared" si="6"/>
        <v>15887</v>
      </c>
      <c r="AM23" s="203">
        <f t="shared" si="6"/>
        <v>2755</v>
      </c>
      <c r="AN23" s="203">
        <f t="shared" si="6"/>
        <v>6115</v>
      </c>
      <c r="AO23" s="203">
        <f t="shared" si="6"/>
        <v>80573</v>
      </c>
      <c r="AP23" s="203">
        <f t="shared" si="6"/>
        <v>34496</v>
      </c>
      <c r="AQ23" s="203">
        <f t="shared" si="6"/>
        <v>26186</v>
      </c>
      <c r="AR23" s="203">
        <f t="shared" si="6"/>
        <v>1867</v>
      </c>
      <c r="AS23" s="203">
        <f t="shared" si="6"/>
        <v>347812</v>
      </c>
      <c r="AT23" s="203">
        <f t="shared" si="6"/>
        <v>344922</v>
      </c>
      <c r="AU23" s="203">
        <f t="shared" si="6"/>
        <v>26956</v>
      </c>
      <c r="AV23" s="203">
        <f t="shared" si="6"/>
        <v>4991</v>
      </c>
      <c r="AW23" s="203">
        <f t="shared" si="6"/>
        <v>1888</v>
      </c>
      <c r="AX23" s="203">
        <f t="shared" si="7"/>
        <v>21665</v>
      </c>
      <c r="AY23" s="203">
        <f t="shared" si="7"/>
        <v>2015</v>
      </c>
      <c r="AZ23" s="203">
        <f t="shared" si="7"/>
        <v>480</v>
      </c>
      <c r="BA23" s="203">
        <f t="shared" si="7"/>
        <v>3057</v>
      </c>
      <c r="BB23" s="203">
        <f t="shared" si="7"/>
        <v>10400</v>
      </c>
      <c r="BC23" s="203">
        <f t="shared" si="7"/>
        <v>2230242</v>
      </c>
      <c r="BD23" s="157"/>
      <c r="BE23" s="193" t="s">
        <v>36</v>
      </c>
      <c r="BF23" s="204">
        <v>401146</v>
      </c>
      <c r="BG23" s="204">
        <v>19013</v>
      </c>
      <c r="BH23" s="204">
        <v>27177</v>
      </c>
      <c r="BI23" s="204">
        <v>7602</v>
      </c>
      <c r="BJ23" s="204">
        <v>5693</v>
      </c>
      <c r="BK23" s="204">
        <v>10841</v>
      </c>
      <c r="BL23" s="204">
        <v>58693</v>
      </c>
      <c r="BM23" s="204">
        <v>13902</v>
      </c>
      <c r="BN23" s="204">
        <v>839</v>
      </c>
      <c r="BO23" s="204">
        <v>20224</v>
      </c>
      <c r="BP23" s="204">
        <v>27563</v>
      </c>
      <c r="BQ23" s="204">
        <v>35353</v>
      </c>
      <c r="BR23" s="204">
        <v>3376</v>
      </c>
      <c r="BS23" s="204">
        <v>8641</v>
      </c>
      <c r="BT23" s="204">
        <v>89665</v>
      </c>
      <c r="BU23" s="204">
        <v>19571</v>
      </c>
      <c r="BV23" s="204">
        <v>28689</v>
      </c>
      <c r="BW23" s="204">
        <v>18861</v>
      </c>
      <c r="BX23" s="204">
        <v>2136</v>
      </c>
      <c r="BY23" s="204">
        <v>22320</v>
      </c>
      <c r="BZ23" s="204">
        <v>68008</v>
      </c>
      <c r="CA23" s="204">
        <v>7904</v>
      </c>
      <c r="CB23" s="204">
        <v>107215</v>
      </c>
      <c r="CC23" s="204">
        <v>11952</v>
      </c>
      <c r="CD23" s="204">
        <v>11187</v>
      </c>
      <c r="CE23" s="204">
        <v>3052</v>
      </c>
      <c r="CF23" s="204">
        <v>1544</v>
      </c>
      <c r="CG23" s="204">
        <v>259</v>
      </c>
      <c r="CH23" s="204">
        <v>13574</v>
      </c>
      <c r="CI23" s="204">
        <v>25386</v>
      </c>
      <c r="CJ23" s="204">
        <v>5942</v>
      </c>
      <c r="CK23" s="204">
        <v>5680</v>
      </c>
      <c r="CL23" s="204">
        <v>1337</v>
      </c>
      <c r="CM23" s="204">
        <v>2174</v>
      </c>
      <c r="CN23" s="204">
        <v>4507</v>
      </c>
      <c r="CO23" s="204">
        <v>269721</v>
      </c>
      <c r="CP23" s="204">
        <v>15589</v>
      </c>
      <c r="CQ23" s="204">
        <v>2732</v>
      </c>
      <c r="CR23" s="204">
        <v>6063</v>
      </c>
      <c r="CS23" s="204">
        <v>80573</v>
      </c>
      <c r="CT23" s="204">
        <v>34496</v>
      </c>
      <c r="CU23" s="204">
        <v>22312</v>
      </c>
      <c r="CV23" s="204">
        <v>1858</v>
      </c>
      <c r="CW23" s="204">
        <v>277942</v>
      </c>
      <c r="CX23" s="204">
        <v>155197</v>
      </c>
      <c r="CY23" s="204">
        <v>26740</v>
      </c>
      <c r="CZ23" s="204">
        <v>4991</v>
      </c>
      <c r="DA23" s="204">
        <v>1888</v>
      </c>
      <c r="DB23" s="204">
        <v>21665</v>
      </c>
      <c r="DC23" s="204">
        <v>2015</v>
      </c>
      <c r="DD23" s="204">
        <v>480</v>
      </c>
      <c r="DE23" s="204">
        <v>3055</v>
      </c>
      <c r="DF23" s="204">
        <v>10324</v>
      </c>
      <c r="DG23" s="204">
        <v>1357800</v>
      </c>
      <c r="DH23" s="204"/>
      <c r="DI23" s="205" t="s">
        <v>36</v>
      </c>
      <c r="DJ23" s="206">
        <v>570168</v>
      </c>
      <c r="DK23" s="206">
        <v>3170</v>
      </c>
      <c r="DL23" s="206">
        <v>9733</v>
      </c>
      <c r="DM23" s="206">
        <v>2462</v>
      </c>
      <c r="DN23" s="206">
        <v>2318</v>
      </c>
      <c r="DO23" s="206">
        <v>2579</v>
      </c>
      <c r="DP23" s="206">
        <v>34174</v>
      </c>
      <c r="DQ23" s="206">
        <v>8529</v>
      </c>
      <c r="DR23" s="206">
        <v>1724</v>
      </c>
      <c r="DS23" s="206">
        <v>14110</v>
      </c>
      <c r="DT23" s="206">
        <v>15302</v>
      </c>
      <c r="DU23" s="206">
        <v>14689</v>
      </c>
      <c r="DV23" s="206">
        <v>678</v>
      </c>
      <c r="DW23" s="206">
        <v>2446</v>
      </c>
      <c r="DX23" s="206">
        <v>43336</v>
      </c>
      <c r="DY23" s="206">
        <v>8828</v>
      </c>
      <c r="DZ23" s="206">
        <v>14111</v>
      </c>
      <c r="EA23" s="206">
        <v>385452</v>
      </c>
      <c r="EB23" s="206">
        <v>782</v>
      </c>
      <c r="EC23" s="206">
        <v>8915</v>
      </c>
      <c r="ED23" s="206">
        <v>0</v>
      </c>
      <c r="EE23" s="206">
        <v>7</v>
      </c>
      <c r="EF23" s="206">
        <v>356</v>
      </c>
      <c r="EG23" s="206">
        <v>802</v>
      </c>
      <c r="EH23" s="206">
        <v>32511</v>
      </c>
      <c r="EI23" s="206">
        <v>478</v>
      </c>
      <c r="EJ23" s="206">
        <v>101</v>
      </c>
      <c r="EK23" s="206">
        <v>282</v>
      </c>
      <c r="EL23" s="206">
        <v>0</v>
      </c>
      <c r="EM23" s="206">
        <v>150</v>
      </c>
      <c r="EN23" s="206">
        <v>127</v>
      </c>
      <c r="EO23" s="206">
        <v>0</v>
      </c>
      <c r="EP23" s="206">
        <v>72</v>
      </c>
      <c r="EQ23" s="206">
        <v>0</v>
      </c>
      <c r="ER23" s="206">
        <v>73</v>
      </c>
      <c r="ES23" s="206">
        <v>34959</v>
      </c>
      <c r="ET23" s="206">
        <v>298</v>
      </c>
      <c r="EU23" s="206">
        <v>23</v>
      </c>
      <c r="EV23" s="206">
        <v>52</v>
      </c>
      <c r="EW23" s="206">
        <v>0</v>
      </c>
      <c r="EX23" s="206">
        <v>0</v>
      </c>
      <c r="EY23" s="206">
        <v>3874</v>
      </c>
      <c r="EZ23" s="206">
        <v>9</v>
      </c>
      <c r="FA23" s="206">
        <v>69870</v>
      </c>
      <c r="FB23" s="206">
        <v>189725</v>
      </c>
      <c r="FC23" s="206">
        <v>216</v>
      </c>
      <c r="FD23" s="206">
        <v>0</v>
      </c>
      <c r="FE23" s="206">
        <v>0</v>
      </c>
      <c r="FF23" s="206">
        <v>0</v>
      </c>
      <c r="FG23" s="206">
        <v>0</v>
      </c>
      <c r="FH23" s="206">
        <v>0</v>
      </c>
      <c r="FI23" s="206">
        <v>2</v>
      </c>
      <c r="FJ23" s="206">
        <v>76</v>
      </c>
      <c r="FK23" s="206">
        <v>872442</v>
      </c>
    </row>
    <row r="24" spans="1:167" x14ac:dyDescent="0.25">
      <c r="A24" s="193" t="s">
        <v>35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157"/>
      <c r="BE24" s="193" t="s">
        <v>35</v>
      </c>
      <c r="BF24" s="204" t="s">
        <v>27</v>
      </c>
      <c r="BG24" s="204" t="s">
        <v>27</v>
      </c>
      <c r="BH24" s="204" t="s">
        <v>27</v>
      </c>
      <c r="BI24" s="204" t="s">
        <v>27</v>
      </c>
      <c r="BJ24" s="204" t="s">
        <v>27</v>
      </c>
      <c r="BK24" s="204" t="s">
        <v>27</v>
      </c>
      <c r="BL24" s="204" t="s">
        <v>27</v>
      </c>
      <c r="BM24" s="204" t="s">
        <v>27</v>
      </c>
      <c r="BN24" s="204" t="s">
        <v>27</v>
      </c>
      <c r="BO24" s="204" t="s">
        <v>27</v>
      </c>
      <c r="BP24" s="204" t="s">
        <v>27</v>
      </c>
      <c r="BQ24" s="204" t="s">
        <v>27</v>
      </c>
      <c r="BR24" s="204" t="s">
        <v>27</v>
      </c>
      <c r="BS24" s="204" t="s">
        <v>27</v>
      </c>
      <c r="BT24" s="204" t="s">
        <v>27</v>
      </c>
      <c r="BU24" s="204" t="s">
        <v>27</v>
      </c>
      <c r="BV24" s="204" t="s">
        <v>27</v>
      </c>
      <c r="BW24" s="204" t="s">
        <v>27</v>
      </c>
      <c r="BX24" s="204" t="s">
        <v>27</v>
      </c>
      <c r="BY24" s="204" t="s">
        <v>27</v>
      </c>
      <c r="BZ24" s="204" t="s">
        <v>27</v>
      </c>
      <c r="CA24" s="204" t="s">
        <v>27</v>
      </c>
      <c r="CB24" s="204" t="s">
        <v>27</v>
      </c>
      <c r="CC24" s="204" t="s">
        <v>27</v>
      </c>
      <c r="CD24" s="204" t="s">
        <v>27</v>
      </c>
      <c r="CE24" s="204" t="s">
        <v>27</v>
      </c>
      <c r="CF24" s="204" t="s">
        <v>27</v>
      </c>
      <c r="CG24" s="204" t="s">
        <v>27</v>
      </c>
      <c r="CH24" s="204" t="s">
        <v>27</v>
      </c>
      <c r="CI24" s="204" t="s">
        <v>27</v>
      </c>
      <c r="CJ24" s="204" t="s">
        <v>27</v>
      </c>
      <c r="CK24" s="204" t="s">
        <v>27</v>
      </c>
      <c r="CL24" s="204" t="s">
        <v>27</v>
      </c>
      <c r="CM24" s="204" t="s">
        <v>27</v>
      </c>
      <c r="CN24" s="204" t="s">
        <v>27</v>
      </c>
      <c r="CO24" s="204" t="s">
        <v>27</v>
      </c>
      <c r="CP24" s="204" t="s">
        <v>27</v>
      </c>
      <c r="CQ24" s="204" t="s">
        <v>27</v>
      </c>
      <c r="CR24" s="204" t="s">
        <v>27</v>
      </c>
      <c r="CS24" s="204" t="s">
        <v>27</v>
      </c>
      <c r="CT24" s="204" t="s">
        <v>27</v>
      </c>
      <c r="CU24" s="204" t="s">
        <v>27</v>
      </c>
      <c r="CV24" s="204" t="s">
        <v>27</v>
      </c>
      <c r="CW24" s="204" t="s">
        <v>27</v>
      </c>
      <c r="CX24" s="204" t="s">
        <v>27</v>
      </c>
      <c r="CY24" s="204" t="s">
        <v>27</v>
      </c>
      <c r="CZ24" s="204" t="s">
        <v>27</v>
      </c>
      <c r="DA24" s="204" t="s">
        <v>27</v>
      </c>
      <c r="DB24" s="204" t="s">
        <v>27</v>
      </c>
      <c r="DC24" s="204" t="s">
        <v>27</v>
      </c>
      <c r="DD24" s="204" t="s">
        <v>27</v>
      </c>
      <c r="DE24" s="204" t="s">
        <v>27</v>
      </c>
      <c r="DF24" s="204" t="s">
        <v>27</v>
      </c>
      <c r="DG24" s="204" t="s">
        <v>27</v>
      </c>
      <c r="DH24" s="207"/>
      <c r="DI24" s="205" t="s">
        <v>35</v>
      </c>
      <c r="DJ24" s="206" t="s">
        <v>27</v>
      </c>
      <c r="DK24" s="206" t="s">
        <v>27</v>
      </c>
      <c r="DL24" s="206" t="s">
        <v>27</v>
      </c>
      <c r="DM24" s="206" t="s">
        <v>27</v>
      </c>
      <c r="DN24" s="206" t="s">
        <v>27</v>
      </c>
      <c r="DO24" s="206" t="s">
        <v>27</v>
      </c>
      <c r="DP24" s="206" t="s">
        <v>27</v>
      </c>
      <c r="DQ24" s="206" t="s">
        <v>27</v>
      </c>
      <c r="DR24" s="206" t="s">
        <v>27</v>
      </c>
      <c r="DS24" s="206" t="s">
        <v>27</v>
      </c>
      <c r="DT24" s="206" t="s">
        <v>27</v>
      </c>
      <c r="DU24" s="206" t="s">
        <v>27</v>
      </c>
      <c r="DV24" s="206" t="s">
        <v>27</v>
      </c>
      <c r="DW24" s="206" t="s">
        <v>27</v>
      </c>
      <c r="DX24" s="206" t="s">
        <v>27</v>
      </c>
      <c r="DY24" s="206" t="s">
        <v>27</v>
      </c>
      <c r="DZ24" s="206" t="s">
        <v>27</v>
      </c>
      <c r="EA24" s="206" t="s">
        <v>27</v>
      </c>
      <c r="EB24" s="206" t="s">
        <v>27</v>
      </c>
      <c r="EC24" s="206" t="s">
        <v>27</v>
      </c>
      <c r="ED24" s="206" t="s">
        <v>27</v>
      </c>
      <c r="EE24" s="206" t="s">
        <v>27</v>
      </c>
      <c r="EF24" s="206" t="s">
        <v>27</v>
      </c>
      <c r="EG24" s="206" t="s">
        <v>27</v>
      </c>
      <c r="EH24" s="206" t="s">
        <v>27</v>
      </c>
      <c r="EI24" s="206" t="s">
        <v>27</v>
      </c>
      <c r="EJ24" s="206" t="s">
        <v>27</v>
      </c>
      <c r="EK24" s="206" t="s">
        <v>27</v>
      </c>
      <c r="EL24" s="206" t="s">
        <v>27</v>
      </c>
      <c r="EM24" s="206" t="s">
        <v>27</v>
      </c>
      <c r="EN24" s="206" t="s">
        <v>27</v>
      </c>
      <c r="EO24" s="206" t="s">
        <v>27</v>
      </c>
      <c r="EP24" s="206" t="s">
        <v>27</v>
      </c>
      <c r="EQ24" s="206" t="s">
        <v>27</v>
      </c>
      <c r="ER24" s="206" t="s">
        <v>27</v>
      </c>
      <c r="ES24" s="206" t="s">
        <v>27</v>
      </c>
      <c r="ET24" s="206" t="s">
        <v>27</v>
      </c>
      <c r="EU24" s="206" t="s">
        <v>27</v>
      </c>
      <c r="EV24" s="206" t="s">
        <v>27</v>
      </c>
      <c r="EW24" s="206" t="s">
        <v>27</v>
      </c>
      <c r="EX24" s="206" t="s">
        <v>27</v>
      </c>
      <c r="EY24" s="206" t="s">
        <v>27</v>
      </c>
      <c r="EZ24" s="206" t="s">
        <v>27</v>
      </c>
      <c r="FA24" s="206" t="s">
        <v>27</v>
      </c>
      <c r="FB24" s="206" t="s">
        <v>27</v>
      </c>
      <c r="FC24" s="206" t="s">
        <v>27</v>
      </c>
      <c r="FD24" s="206" t="s">
        <v>27</v>
      </c>
      <c r="FE24" s="206" t="s">
        <v>27</v>
      </c>
      <c r="FF24" s="206" t="s">
        <v>27</v>
      </c>
      <c r="FG24" s="206" t="s">
        <v>27</v>
      </c>
      <c r="FH24" s="206" t="s">
        <v>27</v>
      </c>
      <c r="FI24" s="206" t="s">
        <v>27</v>
      </c>
      <c r="FJ24" s="206" t="s">
        <v>27</v>
      </c>
      <c r="FK24" s="206" t="s">
        <v>27</v>
      </c>
    </row>
    <row r="25" spans="1:167" x14ac:dyDescent="0.25">
      <c r="A25" s="193" t="s">
        <v>34</v>
      </c>
      <c r="B25" s="203">
        <f t="shared" ref="B25:Q30" si="8">BF25+DJ25</f>
        <v>422375</v>
      </c>
      <c r="C25" s="203">
        <f t="shared" si="8"/>
        <v>1222</v>
      </c>
      <c r="D25" s="203">
        <f t="shared" si="8"/>
        <v>15627</v>
      </c>
      <c r="E25" s="203">
        <f t="shared" si="8"/>
        <v>5519</v>
      </c>
      <c r="F25" s="203">
        <f t="shared" si="8"/>
        <v>2416</v>
      </c>
      <c r="G25" s="203">
        <f t="shared" si="8"/>
        <v>731</v>
      </c>
      <c r="H25" s="203">
        <f t="shared" si="8"/>
        <v>30063</v>
      </c>
      <c r="I25" s="203">
        <f t="shared" si="8"/>
        <v>12665</v>
      </c>
      <c r="J25" s="203">
        <f t="shared" si="8"/>
        <v>448</v>
      </c>
      <c r="K25" s="203">
        <f t="shared" si="8"/>
        <v>597</v>
      </c>
      <c r="L25" s="203">
        <f t="shared" si="8"/>
        <v>4307</v>
      </c>
      <c r="M25" s="203">
        <f t="shared" si="8"/>
        <v>64545</v>
      </c>
      <c r="N25" s="203">
        <f t="shared" si="8"/>
        <v>775</v>
      </c>
      <c r="O25" s="203">
        <f t="shared" si="8"/>
        <v>396</v>
      </c>
      <c r="P25" s="203">
        <f t="shared" si="8"/>
        <v>18346</v>
      </c>
      <c r="Q25" s="203">
        <f t="shared" si="8"/>
        <v>4393</v>
      </c>
      <c r="R25" s="203">
        <f t="shared" ref="R25:AG30" si="9">BV25+DZ25</f>
        <v>1843</v>
      </c>
      <c r="S25" s="203">
        <f t="shared" si="9"/>
        <v>149185</v>
      </c>
      <c r="T25" s="203">
        <f t="shared" si="9"/>
        <v>3869</v>
      </c>
      <c r="U25" s="203">
        <f t="shared" si="9"/>
        <v>106650</v>
      </c>
      <c r="V25" s="203">
        <f t="shared" si="9"/>
        <v>2437</v>
      </c>
      <c r="W25" s="203">
        <f t="shared" si="9"/>
        <v>379</v>
      </c>
      <c r="X25" s="203">
        <f t="shared" si="9"/>
        <v>24298</v>
      </c>
      <c r="Y25" s="203">
        <f t="shared" si="9"/>
        <v>27754</v>
      </c>
      <c r="Z25" s="203">
        <f t="shared" si="9"/>
        <v>961755</v>
      </c>
      <c r="AA25" s="203">
        <f t="shared" si="9"/>
        <v>2571</v>
      </c>
      <c r="AB25" s="203">
        <f t="shared" si="9"/>
        <v>1409</v>
      </c>
      <c r="AC25" s="203">
        <f t="shared" si="9"/>
        <v>129</v>
      </c>
      <c r="AD25" s="203">
        <f t="shared" si="9"/>
        <v>71</v>
      </c>
      <c r="AE25" s="203">
        <f t="shared" si="9"/>
        <v>1040</v>
      </c>
      <c r="AF25" s="203">
        <f t="shared" si="9"/>
        <v>35</v>
      </c>
      <c r="AG25" s="203">
        <f t="shared" si="9"/>
        <v>2</v>
      </c>
      <c r="AH25" s="203">
        <f t="shared" ref="AH25:AW30" si="10">CL25+EP25</f>
        <v>2</v>
      </c>
      <c r="AI25" s="203">
        <f t="shared" si="10"/>
        <v>0</v>
      </c>
      <c r="AJ25" s="203">
        <f t="shared" si="10"/>
        <v>103</v>
      </c>
      <c r="AK25" s="203">
        <f t="shared" si="10"/>
        <v>1021985</v>
      </c>
      <c r="AL25" s="203">
        <f t="shared" si="10"/>
        <v>784</v>
      </c>
      <c r="AM25" s="203">
        <f t="shared" si="10"/>
        <v>4</v>
      </c>
      <c r="AN25" s="203">
        <f t="shared" si="10"/>
        <v>226</v>
      </c>
      <c r="AO25" s="203">
        <f t="shared" si="10"/>
        <v>98</v>
      </c>
      <c r="AP25" s="203">
        <f t="shared" si="10"/>
        <v>712</v>
      </c>
      <c r="AQ25" s="203">
        <f t="shared" si="10"/>
        <v>4919</v>
      </c>
      <c r="AR25" s="203">
        <f t="shared" si="10"/>
        <v>118753</v>
      </c>
      <c r="AS25" s="203">
        <f t="shared" si="10"/>
        <v>1022</v>
      </c>
      <c r="AT25" s="203">
        <f t="shared" si="10"/>
        <v>21016</v>
      </c>
      <c r="AU25" s="203">
        <f t="shared" si="10"/>
        <v>860</v>
      </c>
      <c r="AV25" s="203">
        <f t="shared" si="10"/>
        <v>2284</v>
      </c>
      <c r="AW25" s="203">
        <f t="shared" si="10"/>
        <v>4</v>
      </c>
      <c r="AX25" s="203">
        <f t="shared" ref="AP25:BC30" si="11">DB25+FF25</f>
        <v>1487</v>
      </c>
      <c r="AY25" s="203">
        <f t="shared" si="11"/>
        <v>8</v>
      </c>
      <c r="AZ25" s="203">
        <f t="shared" si="11"/>
        <v>12</v>
      </c>
      <c r="BA25" s="203">
        <f t="shared" si="11"/>
        <v>550</v>
      </c>
      <c r="BB25" s="203">
        <f t="shared" si="11"/>
        <v>2780</v>
      </c>
      <c r="BC25" s="203">
        <f t="shared" si="11"/>
        <v>1601101</v>
      </c>
      <c r="BD25" s="157"/>
      <c r="BE25" s="193" t="s">
        <v>34</v>
      </c>
      <c r="BF25" s="204">
        <v>217477</v>
      </c>
      <c r="BG25" s="204">
        <v>1073</v>
      </c>
      <c r="BH25" s="204">
        <v>14167</v>
      </c>
      <c r="BI25" s="204">
        <v>5120</v>
      </c>
      <c r="BJ25" s="204">
        <v>2035</v>
      </c>
      <c r="BK25" s="204">
        <v>357</v>
      </c>
      <c r="BL25" s="204">
        <v>14714</v>
      </c>
      <c r="BM25" s="204">
        <v>7721</v>
      </c>
      <c r="BN25" s="204">
        <v>384</v>
      </c>
      <c r="BO25" s="204">
        <v>579</v>
      </c>
      <c r="BP25" s="204">
        <v>3766</v>
      </c>
      <c r="BQ25" s="204">
        <v>34198</v>
      </c>
      <c r="BR25" s="204">
        <v>485</v>
      </c>
      <c r="BS25" s="204">
        <v>209</v>
      </c>
      <c r="BT25" s="204">
        <v>11722</v>
      </c>
      <c r="BU25" s="204">
        <v>3998</v>
      </c>
      <c r="BV25" s="204">
        <v>1049</v>
      </c>
      <c r="BW25" s="204">
        <v>12992</v>
      </c>
      <c r="BX25" s="204">
        <v>2887</v>
      </c>
      <c r="BY25" s="204">
        <v>101094</v>
      </c>
      <c r="BZ25" s="204">
        <v>2437</v>
      </c>
      <c r="CA25" s="204">
        <v>266</v>
      </c>
      <c r="CB25" s="204">
        <v>14767</v>
      </c>
      <c r="CC25" s="204">
        <v>54</v>
      </c>
      <c r="CD25" s="204">
        <v>105</v>
      </c>
      <c r="CE25" s="204">
        <v>41</v>
      </c>
      <c r="CF25" s="204">
        <v>0</v>
      </c>
      <c r="CG25" s="204">
        <v>0</v>
      </c>
      <c r="CH25" s="204">
        <v>71</v>
      </c>
      <c r="CI25" s="204">
        <v>81</v>
      </c>
      <c r="CJ25" s="204">
        <v>35</v>
      </c>
      <c r="CK25" s="204">
        <v>2</v>
      </c>
      <c r="CL25" s="204">
        <v>2</v>
      </c>
      <c r="CM25" s="204">
        <v>0</v>
      </c>
      <c r="CN25" s="204">
        <v>103</v>
      </c>
      <c r="CO25" s="204">
        <v>17964</v>
      </c>
      <c r="CP25" s="204">
        <v>784</v>
      </c>
      <c r="CQ25" s="204">
        <v>4</v>
      </c>
      <c r="CR25" s="204">
        <v>190</v>
      </c>
      <c r="CS25" s="204">
        <v>98</v>
      </c>
      <c r="CT25" s="204">
        <v>712</v>
      </c>
      <c r="CU25" s="204">
        <v>4733</v>
      </c>
      <c r="CV25" s="204">
        <v>118050</v>
      </c>
      <c r="CW25" s="204">
        <v>104</v>
      </c>
      <c r="CX25" s="204">
        <v>712</v>
      </c>
      <c r="CY25" s="204">
        <v>860</v>
      </c>
      <c r="CZ25" s="204">
        <v>990</v>
      </c>
      <c r="DA25" s="204">
        <v>0</v>
      </c>
      <c r="DB25" s="204">
        <v>1487</v>
      </c>
      <c r="DC25" s="204">
        <v>8</v>
      </c>
      <c r="DD25" s="204">
        <v>12</v>
      </c>
      <c r="DE25" s="204">
        <v>550</v>
      </c>
      <c r="DF25" s="204">
        <v>2581</v>
      </c>
      <c r="DG25" s="204">
        <v>368389</v>
      </c>
      <c r="DH25" s="204"/>
      <c r="DI25" s="205" t="s">
        <v>34</v>
      </c>
      <c r="DJ25" s="206">
        <v>204898</v>
      </c>
      <c r="DK25" s="206">
        <v>149</v>
      </c>
      <c r="DL25" s="206">
        <v>1460</v>
      </c>
      <c r="DM25" s="206">
        <v>399</v>
      </c>
      <c r="DN25" s="206">
        <v>381</v>
      </c>
      <c r="DO25" s="206">
        <v>374</v>
      </c>
      <c r="DP25" s="206">
        <v>15349</v>
      </c>
      <c r="DQ25" s="206">
        <v>4944</v>
      </c>
      <c r="DR25" s="206">
        <v>64</v>
      </c>
      <c r="DS25" s="206">
        <v>18</v>
      </c>
      <c r="DT25" s="206">
        <v>541</v>
      </c>
      <c r="DU25" s="206">
        <v>30347</v>
      </c>
      <c r="DV25" s="206">
        <v>290</v>
      </c>
      <c r="DW25" s="206">
        <v>187</v>
      </c>
      <c r="DX25" s="206">
        <v>6624</v>
      </c>
      <c r="DY25" s="206">
        <v>395</v>
      </c>
      <c r="DZ25" s="206">
        <v>794</v>
      </c>
      <c r="EA25" s="206">
        <v>136193</v>
      </c>
      <c r="EB25" s="206">
        <v>982</v>
      </c>
      <c r="EC25" s="206">
        <v>5556</v>
      </c>
      <c r="ED25" s="206">
        <v>0</v>
      </c>
      <c r="EE25" s="206">
        <v>113</v>
      </c>
      <c r="EF25" s="206">
        <v>9531</v>
      </c>
      <c r="EG25" s="206">
        <v>27700</v>
      </c>
      <c r="EH25" s="206">
        <v>961650</v>
      </c>
      <c r="EI25" s="206">
        <v>2530</v>
      </c>
      <c r="EJ25" s="206">
        <v>1409</v>
      </c>
      <c r="EK25" s="206">
        <v>129</v>
      </c>
      <c r="EL25" s="206">
        <v>0</v>
      </c>
      <c r="EM25" s="206">
        <v>959</v>
      </c>
      <c r="EN25" s="206">
        <v>0</v>
      </c>
      <c r="EO25" s="206">
        <v>0</v>
      </c>
      <c r="EP25" s="206">
        <v>0</v>
      </c>
      <c r="EQ25" s="206">
        <v>0</v>
      </c>
      <c r="ER25" s="206">
        <v>0</v>
      </c>
      <c r="ES25" s="206">
        <v>1004021</v>
      </c>
      <c r="ET25" s="206">
        <v>0</v>
      </c>
      <c r="EU25" s="206">
        <v>0</v>
      </c>
      <c r="EV25" s="206">
        <v>36</v>
      </c>
      <c r="EW25" s="206">
        <v>0</v>
      </c>
      <c r="EX25" s="206">
        <v>0</v>
      </c>
      <c r="EY25" s="206">
        <v>186</v>
      </c>
      <c r="EZ25" s="206">
        <v>703</v>
      </c>
      <c r="FA25" s="206">
        <v>918</v>
      </c>
      <c r="FB25" s="206">
        <v>20304</v>
      </c>
      <c r="FC25" s="206">
        <v>0</v>
      </c>
      <c r="FD25" s="206">
        <v>1294</v>
      </c>
      <c r="FE25" s="206">
        <v>4</v>
      </c>
      <c r="FF25" s="206">
        <v>0</v>
      </c>
      <c r="FG25" s="206">
        <v>0</v>
      </c>
      <c r="FH25" s="206">
        <v>0</v>
      </c>
      <c r="FI25" s="206">
        <v>0</v>
      </c>
      <c r="FJ25" s="206">
        <v>199</v>
      </c>
      <c r="FK25" s="206">
        <v>1232712</v>
      </c>
    </row>
    <row r="26" spans="1:167" x14ac:dyDescent="0.25">
      <c r="A26" s="193" t="s">
        <v>33</v>
      </c>
      <c r="B26" s="203">
        <f t="shared" si="8"/>
        <v>12153709</v>
      </c>
      <c r="C26" s="203">
        <f t="shared" si="8"/>
        <v>47917</v>
      </c>
      <c r="D26" s="203">
        <f t="shared" si="8"/>
        <v>256214</v>
      </c>
      <c r="E26" s="203">
        <f t="shared" si="8"/>
        <v>93224</v>
      </c>
      <c r="F26" s="203">
        <f t="shared" si="8"/>
        <v>96491</v>
      </c>
      <c r="G26" s="203">
        <f t="shared" si="8"/>
        <v>52339</v>
      </c>
      <c r="H26" s="203">
        <f t="shared" si="8"/>
        <v>645384</v>
      </c>
      <c r="I26" s="203">
        <f t="shared" si="8"/>
        <v>171846</v>
      </c>
      <c r="J26" s="203">
        <f t="shared" si="8"/>
        <v>101806</v>
      </c>
      <c r="K26" s="203">
        <f t="shared" si="8"/>
        <v>404139</v>
      </c>
      <c r="L26" s="203">
        <f t="shared" si="8"/>
        <v>372879</v>
      </c>
      <c r="M26" s="203">
        <f t="shared" si="8"/>
        <v>390880</v>
      </c>
      <c r="N26" s="203">
        <f t="shared" si="8"/>
        <v>36060</v>
      </c>
      <c r="O26" s="203">
        <f t="shared" si="8"/>
        <v>53960</v>
      </c>
      <c r="P26" s="203">
        <f t="shared" si="8"/>
        <v>871660</v>
      </c>
      <c r="Q26" s="203">
        <f t="shared" si="8"/>
        <v>169750</v>
      </c>
      <c r="R26" s="203">
        <f t="shared" si="9"/>
        <v>338353</v>
      </c>
      <c r="S26" s="203">
        <f t="shared" si="9"/>
        <v>7886467</v>
      </c>
      <c r="T26" s="203">
        <f t="shared" si="9"/>
        <v>42646</v>
      </c>
      <c r="U26" s="203">
        <f t="shared" si="9"/>
        <v>169611</v>
      </c>
      <c r="V26" s="203">
        <f t="shared" si="9"/>
        <v>11758</v>
      </c>
      <c r="W26" s="203">
        <f t="shared" si="9"/>
        <v>1943</v>
      </c>
      <c r="X26" s="203">
        <f t="shared" si="9"/>
        <v>125669</v>
      </c>
      <c r="Y26" s="203">
        <f t="shared" si="9"/>
        <v>5152</v>
      </c>
      <c r="Z26" s="203">
        <f t="shared" si="9"/>
        <v>3817</v>
      </c>
      <c r="AA26" s="203">
        <f t="shared" si="9"/>
        <v>8954</v>
      </c>
      <c r="AB26" s="203">
        <f t="shared" si="9"/>
        <v>5996</v>
      </c>
      <c r="AC26" s="203">
        <f t="shared" si="9"/>
        <v>709</v>
      </c>
      <c r="AD26" s="203">
        <f t="shared" si="9"/>
        <v>4984</v>
      </c>
      <c r="AE26" s="203">
        <f t="shared" si="9"/>
        <v>653</v>
      </c>
      <c r="AF26" s="203">
        <f t="shared" si="9"/>
        <v>2263</v>
      </c>
      <c r="AG26" s="203">
        <f t="shared" si="9"/>
        <v>98</v>
      </c>
      <c r="AH26" s="203">
        <f t="shared" si="10"/>
        <v>1146</v>
      </c>
      <c r="AI26" s="203">
        <f t="shared" si="10"/>
        <v>125</v>
      </c>
      <c r="AJ26" s="203">
        <f t="shared" si="10"/>
        <v>841</v>
      </c>
      <c r="AK26" s="203">
        <f t="shared" si="10"/>
        <v>174108</v>
      </c>
      <c r="AL26" s="203">
        <f t="shared" si="10"/>
        <v>4698</v>
      </c>
      <c r="AM26" s="203">
        <f t="shared" si="10"/>
        <v>1436</v>
      </c>
      <c r="AN26" s="203">
        <f t="shared" si="10"/>
        <v>4650</v>
      </c>
      <c r="AO26" s="203">
        <f t="shared" si="10"/>
        <v>105</v>
      </c>
      <c r="AP26" s="203">
        <f t="shared" si="11"/>
        <v>78</v>
      </c>
      <c r="AQ26" s="203">
        <f t="shared" si="11"/>
        <v>231917</v>
      </c>
      <c r="AR26" s="203">
        <f t="shared" si="11"/>
        <v>387</v>
      </c>
      <c r="AS26" s="203">
        <f t="shared" si="11"/>
        <v>2858</v>
      </c>
      <c r="AT26" s="203">
        <f t="shared" si="11"/>
        <v>187592</v>
      </c>
      <c r="AU26" s="203">
        <f t="shared" si="11"/>
        <v>17323</v>
      </c>
      <c r="AV26" s="203">
        <f t="shared" si="11"/>
        <v>61070</v>
      </c>
      <c r="AW26" s="203">
        <f t="shared" si="11"/>
        <v>17011</v>
      </c>
      <c r="AX26" s="203">
        <f t="shared" si="11"/>
        <v>366712</v>
      </c>
      <c r="AY26" s="203">
        <f t="shared" si="11"/>
        <v>0</v>
      </c>
      <c r="AZ26" s="203">
        <f t="shared" si="11"/>
        <v>0</v>
      </c>
      <c r="BA26" s="203">
        <f t="shared" si="11"/>
        <v>28</v>
      </c>
      <c r="BB26" s="203">
        <f t="shared" si="11"/>
        <v>6214</v>
      </c>
      <c r="BC26" s="203">
        <f t="shared" si="11"/>
        <v>13277813</v>
      </c>
      <c r="BD26" s="157"/>
      <c r="BE26" s="193" t="s">
        <v>33</v>
      </c>
      <c r="BF26" s="204">
        <v>508599</v>
      </c>
      <c r="BG26" s="204">
        <v>474</v>
      </c>
      <c r="BH26" s="204">
        <v>21124</v>
      </c>
      <c r="BI26" s="204">
        <v>9456</v>
      </c>
      <c r="BJ26" s="204">
        <v>10804</v>
      </c>
      <c r="BK26" s="204">
        <v>7932</v>
      </c>
      <c r="BL26" s="204">
        <v>64109</v>
      </c>
      <c r="BM26" s="204">
        <v>9200</v>
      </c>
      <c r="BN26" s="204">
        <v>2646</v>
      </c>
      <c r="BO26" s="204">
        <v>30530</v>
      </c>
      <c r="BP26" s="204">
        <v>22857</v>
      </c>
      <c r="BQ26" s="204">
        <v>29508</v>
      </c>
      <c r="BR26" s="204">
        <v>1093</v>
      </c>
      <c r="BS26" s="204">
        <v>3207</v>
      </c>
      <c r="BT26" s="204">
        <v>95721</v>
      </c>
      <c r="BU26" s="204">
        <v>17944</v>
      </c>
      <c r="BV26" s="204">
        <v>52392</v>
      </c>
      <c r="BW26" s="204">
        <v>90541</v>
      </c>
      <c r="BX26" s="204">
        <v>24922</v>
      </c>
      <c r="BY26" s="204">
        <v>14613</v>
      </c>
      <c r="BZ26" s="204">
        <v>11758</v>
      </c>
      <c r="CA26" s="204">
        <v>1913</v>
      </c>
      <c r="CB26" s="204">
        <v>124104</v>
      </c>
      <c r="CC26" s="204">
        <v>2692</v>
      </c>
      <c r="CD26" s="204">
        <v>1681</v>
      </c>
      <c r="CE26" s="204">
        <v>5783</v>
      </c>
      <c r="CF26" s="204">
        <v>4826</v>
      </c>
      <c r="CG26" s="204">
        <v>54</v>
      </c>
      <c r="CH26" s="204">
        <v>4984</v>
      </c>
      <c r="CI26" s="204">
        <v>367</v>
      </c>
      <c r="CJ26" s="204">
        <v>457</v>
      </c>
      <c r="CK26" s="204">
        <v>98</v>
      </c>
      <c r="CL26" s="204">
        <v>0</v>
      </c>
      <c r="CM26" s="204">
        <v>125</v>
      </c>
      <c r="CN26" s="204">
        <v>250</v>
      </c>
      <c r="CO26" s="204">
        <v>159092</v>
      </c>
      <c r="CP26" s="204">
        <v>567</v>
      </c>
      <c r="CQ26" s="204">
        <v>1319</v>
      </c>
      <c r="CR26" s="204">
        <v>3914</v>
      </c>
      <c r="CS26" s="204">
        <v>105</v>
      </c>
      <c r="CT26" s="204">
        <v>78</v>
      </c>
      <c r="CU26" s="204">
        <v>183645</v>
      </c>
      <c r="CV26" s="204">
        <v>387</v>
      </c>
      <c r="CW26" s="204">
        <v>1934</v>
      </c>
      <c r="CX26" s="204">
        <v>15016</v>
      </c>
      <c r="CY26" s="204">
        <v>11122</v>
      </c>
      <c r="CZ26" s="204">
        <v>8644</v>
      </c>
      <c r="DA26" s="204">
        <v>843</v>
      </c>
      <c r="DB26" s="204">
        <v>21403</v>
      </c>
      <c r="DC26" s="204">
        <v>0</v>
      </c>
      <c r="DD26" s="204">
        <v>0</v>
      </c>
      <c r="DE26" s="204">
        <v>28</v>
      </c>
      <c r="DF26" s="204">
        <v>436</v>
      </c>
      <c r="DG26" s="204">
        <v>917606</v>
      </c>
      <c r="DH26" s="204"/>
      <c r="DI26" s="205" t="s">
        <v>33</v>
      </c>
      <c r="DJ26" s="206">
        <v>11645110</v>
      </c>
      <c r="DK26" s="206">
        <v>47443</v>
      </c>
      <c r="DL26" s="206">
        <v>235090</v>
      </c>
      <c r="DM26" s="206">
        <v>83768</v>
      </c>
      <c r="DN26" s="206">
        <v>85687</v>
      </c>
      <c r="DO26" s="206">
        <v>44407</v>
      </c>
      <c r="DP26" s="206">
        <v>581275</v>
      </c>
      <c r="DQ26" s="206">
        <v>162646</v>
      </c>
      <c r="DR26" s="206">
        <v>99160</v>
      </c>
      <c r="DS26" s="206">
        <v>373609</v>
      </c>
      <c r="DT26" s="206">
        <v>350022</v>
      </c>
      <c r="DU26" s="206">
        <v>361372</v>
      </c>
      <c r="DV26" s="206">
        <v>34967</v>
      </c>
      <c r="DW26" s="206">
        <v>50753</v>
      </c>
      <c r="DX26" s="206">
        <v>775939</v>
      </c>
      <c r="DY26" s="206">
        <v>151806</v>
      </c>
      <c r="DZ26" s="206">
        <v>285961</v>
      </c>
      <c r="EA26" s="206">
        <v>7795926</v>
      </c>
      <c r="EB26" s="206">
        <v>17724</v>
      </c>
      <c r="EC26" s="206">
        <v>154998</v>
      </c>
      <c r="ED26" s="206">
        <v>0</v>
      </c>
      <c r="EE26" s="206">
        <v>30</v>
      </c>
      <c r="EF26" s="206">
        <v>1565</v>
      </c>
      <c r="EG26" s="206">
        <v>2460</v>
      </c>
      <c r="EH26" s="206">
        <v>2136</v>
      </c>
      <c r="EI26" s="206">
        <v>3171</v>
      </c>
      <c r="EJ26" s="206">
        <v>1170</v>
      </c>
      <c r="EK26" s="206">
        <v>655</v>
      </c>
      <c r="EL26" s="206">
        <v>0</v>
      </c>
      <c r="EM26" s="206">
        <v>286</v>
      </c>
      <c r="EN26" s="206">
        <v>1806</v>
      </c>
      <c r="EO26" s="206">
        <v>0</v>
      </c>
      <c r="EP26" s="206">
        <v>1146</v>
      </c>
      <c r="EQ26" s="206">
        <v>0</v>
      </c>
      <c r="ER26" s="206">
        <v>591</v>
      </c>
      <c r="ES26" s="206">
        <v>15016</v>
      </c>
      <c r="ET26" s="206">
        <v>4131</v>
      </c>
      <c r="EU26" s="206">
        <v>117</v>
      </c>
      <c r="EV26" s="206">
        <v>736</v>
      </c>
      <c r="EW26" s="206">
        <v>0</v>
      </c>
      <c r="EX26" s="206">
        <v>0</v>
      </c>
      <c r="EY26" s="206">
        <v>48272</v>
      </c>
      <c r="EZ26" s="206">
        <v>0</v>
      </c>
      <c r="FA26" s="206">
        <v>924</v>
      </c>
      <c r="FB26" s="206">
        <v>172576</v>
      </c>
      <c r="FC26" s="206">
        <v>6201</v>
      </c>
      <c r="FD26" s="206">
        <v>52426</v>
      </c>
      <c r="FE26" s="206">
        <v>16168</v>
      </c>
      <c r="FF26" s="206">
        <v>345309</v>
      </c>
      <c r="FG26" s="206">
        <v>0</v>
      </c>
      <c r="FH26" s="206">
        <v>0</v>
      </c>
      <c r="FI26" s="206">
        <v>0</v>
      </c>
      <c r="FJ26" s="206">
        <v>5778</v>
      </c>
      <c r="FK26" s="206">
        <v>12360207</v>
      </c>
    </row>
    <row r="27" spans="1:167" x14ac:dyDescent="0.25">
      <c r="A27" s="193" t="s">
        <v>32</v>
      </c>
      <c r="B27" s="203">
        <f t="shared" si="8"/>
        <v>1106122</v>
      </c>
      <c r="C27" s="203">
        <f t="shared" si="8"/>
        <v>472</v>
      </c>
      <c r="D27" s="203">
        <f t="shared" si="8"/>
        <v>3040</v>
      </c>
      <c r="E27" s="203">
        <f t="shared" si="8"/>
        <v>730</v>
      </c>
      <c r="F27" s="203">
        <f t="shared" si="8"/>
        <v>837</v>
      </c>
      <c r="G27" s="203">
        <f t="shared" si="8"/>
        <v>190</v>
      </c>
      <c r="H27" s="203">
        <f t="shared" si="8"/>
        <v>3459</v>
      </c>
      <c r="I27" s="203">
        <f t="shared" si="8"/>
        <v>417</v>
      </c>
      <c r="J27" s="203">
        <f t="shared" si="8"/>
        <v>22893</v>
      </c>
      <c r="K27" s="203">
        <f t="shared" si="8"/>
        <v>23339</v>
      </c>
      <c r="L27" s="203">
        <f t="shared" si="8"/>
        <v>9292</v>
      </c>
      <c r="M27" s="203">
        <f t="shared" si="8"/>
        <v>918</v>
      </c>
      <c r="N27" s="203">
        <f t="shared" si="8"/>
        <v>237</v>
      </c>
      <c r="O27" s="203">
        <f t="shared" si="8"/>
        <v>299</v>
      </c>
      <c r="P27" s="203">
        <f t="shared" si="8"/>
        <v>12669</v>
      </c>
      <c r="Q27" s="203">
        <f t="shared" si="8"/>
        <v>3799</v>
      </c>
      <c r="R27" s="203">
        <f t="shared" si="9"/>
        <v>5432</v>
      </c>
      <c r="S27" s="203">
        <f t="shared" si="9"/>
        <v>916757</v>
      </c>
      <c r="T27" s="203">
        <f t="shared" si="9"/>
        <v>1224</v>
      </c>
      <c r="U27" s="203">
        <f t="shared" si="9"/>
        <v>100590</v>
      </c>
      <c r="V27" s="203">
        <f t="shared" si="9"/>
        <v>203</v>
      </c>
      <c r="W27" s="203">
        <f t="shared" si="9"/>
        <v>13</v>
      </c>
      <c r="X27" s="203">
        <f t="shared" si="9"/>
        <v>2078</v>
      </c>
      <c r="Y27" s="203">
        <f t="shared" si="9"/>
        <v>3954</v>
      </c>
      <c r="Z27" s="203">
        <f t="shared" si="9"/>
        <v>2190</v>
      </c>
      <c r="AA27" s="203">
        <f t="shared" si="9"/>
        <v>118</v>
      </c>
      <c r="AB27" s="203">
        <f t="shared" si="9"/>
        <v>193</v>
      </c>
      <c r="AC27" s="203">
        <f t="shared" si="9"/>
        <v>119</v>
      </c>
      <c r="AD27" s="203">
        <f t="shared" si="9"/>
        <v>184</v>
      </c>
      <c r="AE27" s="203">
        <f t="shared" si="9"/>
        <v>46</v>
      </c>
      <c r="AF27" s="203">
        <f t="shared" si="9"/>
        <v>70</v>
      </c>
      <c r="AG27" s="203">
        <f t="shared" si="9"/>
        <v>39</v>
      </c>
      <c r="AH27" s="203">
        <f t="shared" si="10"/>
        <v>1</v>
      </c>
      <c r="AI27" s="203">
        <f t="shared" si="10"/>
        <v>2</v>
      </c>
      <c r="AJ27" s="203">
        <f t="shared" si="10"/>
        <v>79</v>
      </c>
      <c r="AK27" s="203">
        <f t="shared" si="10"/>
        <v>9289</v>
      </c>
      <c r="AL27" s="203">
        <f t="shared" si="10"/>
        <v>190</v>
      </c>
      <c r="AM27" s="203">
        <f t="shared" si="10"/>
        <v>57</v>
      </c>
      <c r="AN27" s="203">
        <f t="shared" si="10"/>
        <v>333</v>
      </c>
      <c r="AO27" s="203">
        <f t="shared" si="10"/>
        <v>754</v>
      </c>
      <c r="AP27" s="203">
        <f t="shared" si="11"/>
        <v>157</v>
      </c>
      <c r="AQ27" s="203">
        <f t="shared" si="11"/>
        <v>37066</v>
      </c>
      <c r="AR27" s="203">
        <f t="shared" si="11"/>
        <v>207</v>
      </c>
      <c r="AS27" s="203">
        <f t="shared" si="11"/>
        <v>4056</v>
      </c>
      <c r="AT27" s="203">
        <f t="shared" si="11"/>
        <v>80496</v>
      </c>
      <c r="AU27" s="203">
        <f t="shared" si="11"/>
        <v>379</v>
      </c>
      <c r="AV27" s="203">
        <f t="shared" si="11"/>
        <v>5686</v>
      </c>
      <c r="AW27" s="203">
        <f t="shared" si="11"/>
        <v>446</v>
      </c>
      <c r="AX27" s="203">
        <f t="shared" si="11"/>
        <v>192815</v>
      </c>
      <c r="AY27" s="203">
        <f t="shared" si="11"/>
        <v>0</v>
      </c>
      <c r="AZ27" s="203">
        <f t="shared" si="11"/>
        <v>7</v>
      </c>
      <c r="BA27" s="203">
        <f t="shared" si="11"/>
        <v>256</v>
      </c>
      <c r="BB27" s="203">
        <f t="shared" si="11"/>
        <v>389</v>
      </c>
      <c r="BC27" s="203">
        <f t="shared" si="11"/>
        <v>1439177</v>
      </c>
      <c r="BD27" s="157"/>
      <c r="BE27" s="193" t="s">
        <v>32</v>
      </c>
      <c r="BF27" s="204">
        <v>114956</v>
      </c>
      <c r="BG27" s="204">
        <v>342</v>
      </c>
      <c r="BH27" s="204">
        <v>2283</v>
      </c>
      <c r="BI27" s="204">
        <v>234</v>
      </c>
      <c r="BJ27" s="204">
        <v>735</v>
      </c>
      <c r="BK27" s="204">
        <v>182</v>
      </c>
      <c r="BL27" s="204">
        <v>2485</v>
      </c>
      <c r="BM27" s="204">
        <v>370</v>
      </c>
      <c r="BN27" s="204">
        <v>290</v>
      </c>
      <c r="BO27" s="204">
        <v>1937</v>
      </c>
      <c r="BP27" s="204">
        <v>1510</v>
      </c>
      <c r="BQ27" s="204">
        <v>774</v>
      </c>
      <c r="BR27" s="204">
        <v>197</v>
      </c>
      <c r="BS27" s="204">
        <v>168</v>
      </c>
      <c r="BT27" s="204">
        <v>10010</v>
      </c>
      <c r="BU27" s="204">
        <v>3455</v>
      </c>
      <c r="BV27" s="204">
        <v>5060</v>
      </c>
      <c r="BW27" s="204">
        <v>79382</v>
      </c>
      <c r="BX27" s="204">
        <v>1220</v>
      </c>
      <c r="BY27" s="204">
        <v>4664</v>
      </c>
      <c r="BZ27" s="204">
        <v>203</v>
      </c>
      <c r="CA27" s="204">
        <v>13</v>
      </c>
      <c r="CB27" s="204">
        <v>2068</v>
      </c>
      <c r="CC27" s="204">
        <v>3954</v>
      </c>
      <c r="CD27" s="204">
        <v>389</v>
      </c>
      <c r="CE27" s="204">
        <v>118</v>
      </c>
      <c r="CF27" s="204">
        <v>193</v>
      </c>
      <c r="CG27" s="204">
        <v>34</v>
      </c>
      <c r="CH27" s="204">
        <v>184</v>
      </c>
      <c r="CI27" s="204">
        <v>46</v>
      </c>
      <c r="CJ27" s="204">
        <v>70</v>
      </c>
      <c r="CK27" s="204">
        <v>39</v>
      </c>
      <c r="CL27" s="204">
        <v>1</v>
      </c>
      <c r="CM27" s="204">
        <v>2</v>
      </c>
      <c r="CN27" s="204">
        <v>32</v>
      </c>
      <c r="CO27" s="204">
        <v>7346</v>
      </c>
      <c r="CP27" s="204">
        <v>73</v>
      </c>
      <c r="CQ27" s="204">
        <v>57</v>
      </c>
      <c r="CR27" s="204">
        <v>333</v>
      </c>
      <c r="CS27" s="204">
        <v>754</v>
      </c>
      <c r="CT27" s="204">
        <v>157</v>
      </c>
      <c r="CU27" s="204">
        <v>31711</v>
      </c>
      <c r="CV27" s="204">
        <v>207</v>
      </c>
      <c r="CW27" s="204">
        <v>4056</v>
      </c>
      <c r="CX27" s="204">
        <v>61756</v>
      </c>
      <c r="CY27" s="204">
        <v>309</v>
      </c>
      <c r="CZ27" s="204">
        <v>4432</v>
      </c>
      <c r="DA27" s="204">
        <v>2</v>
      </c>
      <c r="DB27" s="204">
        <v>192815</v>
      </c>
      <c r="DC27" s="204">
        <v>0</v>
      </c>
      <c r="DD27" s="204">
        <v>7</v>
      </c>
      <c r="DE27" s="204">
        <v>256</v>
      </c>
      <c r="DF27" s="204">
        <v>389</v>
      </c>
      <c r="DG27" s="204">
        <v>419958</v>
      </c>
      <c r="DH27" s="204"/>
      <c r="DI27" s="205" t="s">
        <v>32</v>
      </c>
      <c r="DJ27" s="206">
        <v>991166</v>
      </c>
      <c r="DK27" s="206">
        <v>130</v>
      </c>
      <c r="DL27" s="206">
        <v>757</v>
      </c>
      <c r="DM27" s="206">
        <v>496</v>
      </c>
      <c r="DN27" s="206">
        <v>102</v>
      </c>
      <c r="DO27" s="206">
        <v>8</v>
      </c>
      <c r="DP27" s="206">
        <v>974</v>
      </c>
      <c r="DQ27" s="206">
        <v>47</v>
      </c>
      <c r="DR27" s="206">
        <v>22603</v>
      </c>
      <c r="DS27" s="206">
        <v>21402</v>
      </c>
      <c r="DT27" s="206">
        <v>7782</v>
      </c>
      <c r="DU27" s="206">
        <v>144</v>
      </c>
      <c r="DV27" s="206">
        <v>40</v>
      </c>
      <c r="DW27" s="206">
        <v>131</v>
      </c>
      <c r="DX27" s="206">
        <v>2659</v>
      </c>
      <c r="DY27" s="206">
        <v>344</v>
      </c>
      <c r="DZ27" s="206">
        <v>372</v>
      </c>
      <c r="EA27" s="206">
        <v>837375</v>
      </c>
      <c r="EB27" s="206">
        <v>4</v>
      </c>
      <c r="EC27" s="206">
        <v>95926</v>
      </c>
      <c r="ED27" s="206">
        <v>0</v>
      </c>
      <c r="EE27" s="206">
        <v>0</v>
      </c>
      <c r="EF27" s="206">
        <v>10</v>
      </c>
      <c r="EG27" s="206">
        <v>0</v>
      </c>
      <c r="EH27" s="206">
        <v>1801</v>
      </c>
      <c r="EI27" s="206">
        <v>0</v>
      </c>
      <c r="EJ27" s="206">
        <v>0</v>
      </c>
      <c r="EK27" s="206">
        <v>85</v>
      </c>
      <c r="EL27" s="206">
        <v>0</v>
      </c>
      <c r="EM27" s="206">
        <v>0</v>
      </c>
      <c r="EN27" s="206">
        <v>0</v>
      </c>
      <c r="EO27" s="206">
        <v>0</v>
      </c>
      <c r="EP27" s="206">
        <v>0</v>
      </c>
      <c r="EQ27" s="206">
        <v>0</v>
      </c>
      <c r="ER27" s="206">
        <v>47</v>
      </c>
      <c r="ES27" s="206">
        <v>1943</v>
      </c>
      <c r="ET27" s="206">
        <v>117</v>
      </c>
      <c r="EU27" s="206">
        <v>0</v>
      </c>
      <c r="EV27" s="206">
        <v>0</v>
      </c>
      <c r="EW27" s="206">
        <v>0</v>
      </c>
      <c r="EX27" s="206">
        <v>0</v>
      </c>
      <c r="EY27" s="206">
        <v>5355</v>
      </c>
      <c r="EZ27" s="206">
        <v>0</v>
      </c>
      <c r="FA27" s="206">
        <v>0</v>
      </c>
      <c r="FB27" s="206">
        <v>18740</v>
      </c>
      <c r="FC27" s="206">
        <v>70</v>
      </c>
      <c r="FD27" s="206">
        <v>1254</v>
      </c>
      <c r="FE27" s="206">
        <v>444</v>
      </c>
      <c r="FF27" s="206">
        <v>0</v>
      </c>
      <c r="FG27" s="206">
        <v>0</v>
      </c>
      <c r="FH27" s="206">
        <v>0</v>
      </c>
      <c r="FI27" s="206">
        <v>0</v>
      </c>
      <c r="FJ27" s="206">
        <v>0</v>
      </c>
      <c r="FK27" s="206">
        <v>1019219</v>
      </c>
    </row>
    <row r="28" spans="1:167" x14ac:dyDescent="0.25">
      <c r="A28" s="193" t="s">
        <v>31</v>
      </c>
      <c r="B28" s="203">
        <f t="shared" si="8"/>
        <v>364998</v>
      </c>
      <c r="C28" s="203">
        <f t="shared" si="8"/>
        <v>2585</v>
      </c>
      <c r="D28" s="203">
        <f t="shared" si="8"/>
        <v>2007</v>
      </c>
      <c r="E28" s="203">
        <f t="shared" si="8"/>
        <v>1660</v>
      </c>
      <c r="F28" s="203">
        <f t="shared" si="8"/>
        <v>1229</v>
      </c>
      <c r="G28" s="203">
        <f t="shared" si="8"/>
        <v>1563</v>
      </c>
      <c r="H28" s="203">
        <f t="shared" si="8"/>
        <v>37942</v>
      </c>
      <c r="I28" s="203">
        <f t="shared" si="8"/>
        <v>7277</v>
      </c>
      <c r="J28" s="203">
        <f t="shared" si="8"/>
        <v>1278</v>
      </c>
      <c r="K28" s="203">
        <f t="shared" si="8"/>
        <v>10446</v>
      </c>
      <c r="L28" s="203">
        <f t="shared" si="8"/>
        <v>9043</v>
      </c>
      <c r="M28" s="203">
        <f t="shared" si="8"/>
        <v>17862</v>
      </c>
      <c r="N28" s="203">
        <f t="shared" si="8"/>
        <v>4804</v>
      </c>
      <c r="O28" s="203">
        <f t="shared" si="8"/>
        <v>1412</v>
      </c>
      <c r="P28" s="203">
        <f t="shared" si="8"/>
        <v>29713</v>
      </c>
      <c r="Q28" s="203">
        <f t="shared" si="8"/>
        <v>2227</v>
      </c>
      <c r="R28" s="203">
        <f t="shared" si="9"/>
        <v>3775</v>
      </c>
      <c r="S28" s="203">
        <f t="shared" si="9"/>
        <v>221604</v>
      </c>
      <c r="T28" s="203">
        <f t="shared" si="9"/>
        <v>1911</v>
      </c>
      <c r="U28" s="203">
        <f t="shared" si="9"/>
        <v>9245</v>
      </c>
      <c r="V28" s="203">
        <f t="shared" si="9"/>
        <v>1245</v>
      </c>
      <c r="W28" s="203">
        <f t="shared" si="9"/>
        <v>57</v>
      </c>
      <c r="X28" s="203">
        <f t="shared" si="9"/>
        <v>5977</v>
      </c>
      <c r="Y28" s="203">
        <f t="shared" si="9"/>
        <v>1868</v>
      </c>
      <c r="Z28" s="203">
        <f t="shared" si="9"/>
        <v>49670</v>
      </c>
      <c r="AA28" s="203">
        <f t="shared" si="9"/>
        <v>1157</v>
      </c>
      <c r="AB28" s="203">
        <f t="shared" si="9"/>
        <v>731</v>
      </c>
      <c r="AC28" s="203">
        <f t="shared" si="9"/>
        <v>1140</v>
      </c>
      <c r="AD28" s="203">
        <f t="shared" si="9"/>
        <v>1069</v>
      </c>
      <c r="AE28" s="203">
        <f t="shared" si="9"/>
        <v>22472</v>
      </c>
      <c r="AF28" s="203">
        <f t="shared" si="9"/>
        <v>4228</v>
      </c>
      <c r="AG28" s="203">
        <f t="shared" si="9"/>
        <v>3731</v>
      </c>
      <c r="AH28" s="203">
        <f t="shared" si="10"/>
        <v>659</v>
      </c>
      <c r="AI28" s="203">
        <f t="shared" si="10"/>
        <v>851</v>
      </c>
      <c r="AJ28" s="203">
        <f t="shared" si="10"/>
        <v>880</v>
      </c>
      <c r="AK28" s="203">
        <f t="shared" si="10"/>
        <v>95735</v>
      </c>
      <c r="AL28" s="203">
        <f t="shared" si="10"/>
        <v>8916</v>
      </c>
      <c r="AM28" s="203">
        <f t="shared" si="10"/>
        <v>423</v>
      </c>
      <c r="AN28" s="203">
        <f t="shared" si="10"/>
        <v>1843</v>
      </c>
      <c r="AO28" s="203">
        <f t="shared" si="10"/>
        <v>29836</v>
      </c>
      <c r="AP28" s="203">
        <f t="shared" si="11"/>
        <v>14087</v>
      </c>
      <c r="AQ28" s="203">
        <f t="shared" si="11"/>
        <v>4704</v>
      </c>
      <c r="AR28" s="203">
        <f t="shared" si="11"/>
        <v>13393</v>
      </c>
      <c r="AS28" s="203">
        <f t="shared" si="11"/>
        <v>62506</v>
      </c>
      <c r="AT28" s="203">
        <f t="shared" si="11"/>
        <v>162135</v>
      </c>
      <c r="AU28" s="203">
        <f t="shared" si="11"/>
        <v>5307</v>
      </c>
      <c r="AV28" s="203">
        <f t="shared" si="11"/>
        <v>768246</v>
      </c>
      <c r="AW28" s="203">
        <f t="shared" si="11"/>
        <v>124281</v>
      </c>
      <c r="AX28" s="203">
        <f t="shared" si="11"/>
        <v>345785</v>
      </c>
      <c r="AY28" s="203">
        <f t="shared" si="11"/>
        <v>36003</v>
      </c>
      <c r="AZ28" s="203">
        <f t="shared" si="11"/>
        <v>3083</v>
      </c>
      <c r="BA28" s="203">
        <f t="shared" si="11"/>
        <v>49126</v>
      </c>
      <c r="BB28" s="203">
        <f t="shared" si="11"/>
        <v>39892</v>
      </c>
      <c r="BC28" s="203">
        <f t="shared" si="11"/>
        <v>2132884</v>
      </c>
      <c r="BD28" s="157"/>
      <c r="BE28" s="193" t="s">
        <v>31</v>
      </c>
      <c r="BF28" s="204">
        <v>104915</v>
      </c>
      <c r="BG28" s="204">
        <v>2254</v>
      </c>
      <c r="BH28" s="204">
        <v>1599</v>
      </c>
      <c r="BI28" s="204">
        <v>1623</v>
      </c>
      <c r="BJ28" s="204">
        <v>1224</v>
      </c>
      <c r="BK28" s="204">
        <v>1444</v>
      </c>
      <c r="BL28" s="204">
        <v>27554</v>
      </c>
      <c r="BM28" s="204">
        <v>6025</v>
      </c>
      <c r="BN28" s="204">
        <v>376</v>
      </c>
      <c r="BO28" s="204">
        <v>5833</v>
      </c>
      <c r="BP28" s="204">
        <v>5251</v>
      </c>
      <c r="BQ28" s="204">
        <v>9514</v>
      </c>
      <c r="BR28" s="204">
        <v>4234</v>
      </c>
      <c r="BS28" s="204">
        <v>1228</v>
      </c>
      <c r="BT28" s="204">
        <v>20176</v>
      </c>
      <c r="BU28" s="204">
        <v>1529</v>
      </c>
      <c r="BV28" s="204">
        <v>2597</v>
      </c>
      <c r="BW28" s="204">
        <v>6413</v>
      </c>
      <c r="BX28" s="204">
        <v>1546</v>
      </c>
      <c r="BY28" s="204">
        <v>6749</v>
      </c>
      <c r="BZ28" s="204">
        <v>1245</v>
      </c>
      <c r="CA28" s="204">
        <v>57</v>
      </c>
      <c r="CB28" s="204">
        <v>5720</v>
      </c>
      <c r="CC28" s="204">
        <v>1848</v>
      </c>
      <c r="CD28" s="204">
        <v>7049</v>
      </c>
      <c r="CE28" s="204">
        <v>949</v>
      </c>
      <c r="CF28" s="204">
        <v>267</v>
      </c>
      <c r="CG28" s="204">
        <v>432</v>
      </c>
      <c r="CH28" s="204">
        <v>1069</v>
      </c>
      <c r="CI28" s="204">
        <v>20235</v>
      </c>
      <c r="CJ28" s="204">
        <v>3947</v>
      </c>
      <c r="CK28" s="204">
        <v>3731</v>
      </c>
      <c r="CL28" s="204">
        <v>382</v>
      </c>
      <c r="CM28" s="204">
        <v>851</v>
      </c>
      <c r="CN28" s="204">
        <v>839</v>
      </c>
      <c r="CO28" s="204">
        <v>48621</v>
      </c>
      <c r="CP28" s="204">
        <v>8858</v>
      </c>
      <c r="CQ28" s="204">
        <v>423</v>
      </c>
      <c r="CR28" s="204">
        <v>1693</v>
      </c>
      <c r="CS28" s="204">
        <v>29836</v>
      </c>
      <c r="CT28" s="204">
        <v>14087</v>
      </c>
      <c r="CU28" s="204">
        <v>4264</v>
      </c>
      <c r="CV28" s="204">
        <v>13393</v>
      </c>
      <c r="CW28" s="204">
        <v>55857</v>
      </c>
      <c r="CX28" s="204">
        <v>98639</v>
      </c>
      <c r="CY28" s="204">
        <v>4969</v>
      </c>
      <c r="CZ28" s="204">
        <v>533478</v>
      </c>
      <c r="DA28" s="204">
        <v>23563</v>
      </c>
      <c r="DB28" s="204">
        <v>100056</v>
      </c>
      <c r="DC28" s="204">
        <v>30785</v>
      </c>
      <c r="DD28" s="204">
        <v>3083</v>
      </c>
      <c r="DE28" s="204">
        <v>48421</v>
      </c>
      <c r="DF28" s="204">
        <v>36584</v>
      </c>
      <c r="DG28" s="204">
        <v>1163779</v>
      </c>
      <c r="DH28" s="204"/>
      <c r="DI28" s="205" t="s">
        <v>31</v>
      </c>
      <c r="DJ28" s="206">
        <v>260083</v>
      </c>
      <c r="DK28" s="206">
        <v>331</v>
      </c>
      <c r="DL28" s="206">
        <v>408</v>
      </c>
      <c r="DM28" s="206">
        <v>37</v>
      </c>
      <c r="DN28" s="206">
        <v>5</v>
      </c>
      <c r="DO28" s="206">
        <v>119</v>
      </c>
      <c r="DP28" s="206">
        <v>10388</v>
      </c>
      <c r="DQ28" s="206">
        <v>1252</v>
      </c>
      <c r="DR28" s="206">
        <v>902</v>
      </c>
      <c r="DS28" s="206">
        <v>4613</v>
      </c>
      <c r="DT28" s="206">
        <v>3792</v>
      </c>
      <c r="DU28" s="206">
        <v>8348</v>
      </c>
      <c r="DV28" s="206">
        <v>570</v>
      </c>
      <c r="DW28" s="206">
        <v>184</v>
      </c>
      <c r="DX28" s="206">
        <v>9537</v>
      </c>
      <c r="DY28" s="206">
        <v>698</v>
      </c>
      <c r="DZ28" s="206">
        <v>1178</v>
      </c>
      <c r="EA28" s="206">
        <v>215191</v>
      </c>
      <c r="EB28" s="206">
        <v>365</v>
      </c>
      <c r="EC28" s="206">
        <v>2496</v>
      </c>
      <c r="ED28" s="206">
        <v>0</v>
      </c>
      <c r="EE28" s="206">
        <v>0</v>
      </c>
      <c r="EF28" s="206">
        <v>257</v>
      </c>
      <c r="EG28" s="206">
        <v>20</v>
      </c>
      <c r="EH28" s="206">
        <v>42621</v>
      </c>
      <c r="EI28" s="206">
        <v>208</v>
      </c>
      <c r="EJ28" s="206">
        <v>464</v>
      </c>
      <c r="EK28" s="206">
        <v>708</v>
      </c>
      <c r="EL28" s="206">
        <v>0</v>
      </c>
      <c r="EM28" s="206">
        <v>2237</v>
      </c>
      <c r="EN28" s="206">
        <v>281</v>
      </c>
      <c r="EO28" s="206">
        <v>0</v>
      </c>
      <c r="EP28" s="206">
        <v>277</v>
      </c>
      <c r="EQ28" s="206">
        <v>0</v>
      </c>
      <c r="ER28" s="206">
        <v>41</v>
      </c>
      <c r="ES28" s="206">
        <v>47114</v>
      </c>
      <c r="ET28" s="206">
        <v>58</v>
      </c>
      <c r="EU28" s="206">
        <v>0</v>
      </c>
      <c r="EV28" s="206">
        <v>150</v>
      </c>
      <c r="EW28" s="206">
        <v>0</v>
      </c>
      <c r="EX28" s="206">
        <v>0</v>
      </c>
      <c r="EY28" s="206">
        <v>440</v>
      </c>
      <c r="EZ28" s="206">
        <v>0</v>
      </c>
      <c r="FA28" s="206">
        <v>6649</v>
      </c>
      <c r="FB28" s="206">
        <v>63496</v>
      </c>
      <c r="FC28" s="206">
        <v>338</v>
      </c>
      <c r="FD28" s="206">
        <v>234768</v>
      </c>
      <c r="FE28" s="206">
        <v>100718</v>
      </c>
      <c r="FF28" s="206">
        <v>245729</v>
      </c>
      <c r="FG28" s="206">
        <v>5218</v>
      </c>
      <c r="FH28" s="206">
        <v>0</v>
      </c>
      <c r="FI28" s="206">
        <v>705</v>
      </c>
      <c r="FJ28" s="206">
        <v>3308</v>
      </c>
      <c r="FK28" s="206">
        <v>969105</v>
      </c>
    </row>
    <row r="29" spans="1:167" x14ac:dyDescent="0.25">
      <c r="A29" s="193" t="s">
        <v>30</v>
      </c>
      <c r="B29" s="203">
        <f t="shared" si="8"/>
        <v>239890</v>
      </c>
      <c r="C29" s="203">
        <f t="shared" si="8"/>
        <v>13524</v>
      </c>
      <c r="D29" s="203">
        <f t="shared" si="8"/>
        <v>724</v>
      </c>
      <c r="E29" s="203">
        <f t="shared" si="8"/>
        <v>521</v>
      </c>
      <c r="F29" s="203">
        <f t="shared" si="8"/>
        <v>2344</v>
      </c>
      <c r="G29" s="203">
        <f t="shared" si="8"/>
        <v>898</v>
      </c>
      <c r="H29" s="203">
        <f t="shared" si="8"/>
        <v>6736</v>
      </c>
      <c r="I29" s="203">
        <f t="shared" si="8"/>
        <v>6226</v>
      </c>
      <c r="J29" s="203">
        <f t="shared" si="8"/>
        <v>5882</v>
      </c>
      <c r="K29" s="203">
        <f t="shared" si="8"/>
        <v>1913</v>
      </c>
      <c r="L29" s="203">
        <f t="shared" si="8"/>
        <v>4148</v>
      </c>
      <c r="M29" s="203">
        <f t="shared" si="8"/>
        <v>5846</v>
      </c>
      <c r="N29" s="203">
        <f t="shared" si="8"/>
        <v>2790</v>
      </c>
      <c r="O29" s="203">
        <f t="shared" si="8"/>
        <v>354</v>
      </c>
      <c r="P29" s="203">
        <f t="shared" si="8"/>
        <v>66080</v>
      </c>
      <c r="Q29" s="203">
        <f t="shared" si="8"/>
        <v>1308</v>
      </c>
      <c r="R29" s="203">
        <f t="shared" si="9"/>
        <v>5372</v>
      </c>
      <c r="S29" s="203">
        <f t="shared" si="9"/>
        <v>121633</v>
      </c>
      <c r="T29" s="203">
        <f t="shared" si="9"/>
        <v>43</v>
      </c>
      <c r="U29" s="203">
        <f t="shared" si="9"/>
        <v>7072</v>
      </c>
      <c r="V29" s="203">
        <f t="shared" si="9"/>
        <v>1754</v>
      </c>
      <c r="W29" s="203">
        <f t="shared" si="9"/>
        <v>405</v>
      </c>
      <c r="X29" s="203">
        <f t="shared" si="9"/>
        <v>2535</v>
      </c>
      <c r="Y29" s="203">
        <f t="shared" si="9"/>
        <v>1028</v>
      </c>
      <c r="Z29" s="203">
        <f t="shared" si="9"/>
        <v>13402</v>
      </c>
      <c r="AA29" s="203">
        <f t="shared" si="9"/>
        <v>1617</v>
      </c>
      <c r="AB29" s="203">
        <f t="shared" si="9"/>
        <v>504</v>
      </c>
      <c r="AC29" s="203">
        <f t="shared" si="9"/>
        <v>430</v>
      </c>
      <c r="AD29" s="203">
        <f t="shared" si="9"/>
        <v>269</v>
      </c>
      <c r="AE29" s="203">
        <f t="shared" si="9"/>
        <v>16646</v>
      </c>
      <c r="AF29" s="203">
        <f t="shared" si="9"/>
        <v>783</v>
      </c>
      <c r="AG29" s="203">
        <f t="shared" si="9"/>
        <v>160</v>
      </c>
      <c r="AH29" s="203">
        <f t="shared" si="10"/>
        <v>74</v>
      </c>
      <c r="AI29" s="203">
        <f t="shared" si="10"/>
        <v>105</v>
      </c>
      <c r="AJ29" s="203">
        <f t="shared" si="10"/>
        <v>233</v>
      </c>
      <c r="AK29" s="203">
        <f t="shared" si="10"/>
        <v>39945</v>
      </c>
      <c r="AL29" s="203">
        <f t="shared" si="10"/>
        <v>11306</v>
      </c>
      <c r="AM29" s="203">
        <f t="shared" si="10"/>
        <v>563</v>
      </c>
      <c r="AN29" s="203">
        <f t="shared" si="10"/>
        <v>2446</v>
      </c>
      <c r="AO29" s="203">
        <f t="shared" si="10"/>
        <v>74536</v>
      </c>
      <c r="AP29" s="203">
        <f t="shared" si="11"/>
        <v>46174</v>
      </c>
      <c r="AQ29" s="203">
        <f t="shared" si="11"/>
        <v>15195</v>
      </c>
      <c r="AR29" s="203">
        <f t="shared" si="11"/>
        <v>20</v>
      </c>
      <c r="AS29" s="203">
        <f t="shared" si="11"/>
        <v>137681</v>
      </c>
      <c r="AT29" s="203">
        <f t="shared" si="11"/>
        <v>2092315</v>
      </c>
      <c r="AU29" s="203">
        <f t="shared" si="11"/>
        <v>1895</v>
      </c>
      <c r="AV29" s="203">
        <f t="shared" si="11"/>
        <v>31904</v>
      </c>
      <c r="AW29" s="203">
        <f t="shared" si="11"/>
        <v>1195</v>
      </c>
      <c r="AX29" s="203">
        <f t="shared" si="11"/>
        <v>8030</v>
      </c>
      <c r="AY29" s="203">
        <f t="shared" si="11"/>
        <v>6608</v>
      </c>
      <c r="AZ29" s="203">
        <f t="shared" si="11"/>
        <v>22</v>
      </c>
      <c r="BA29" s="203">
        <f t="shared" si="11"/>
        <v>2652</v>
      </c>
      <c r="BB29" s="203">
        <f t="shared" si="11"/>
        <v>5082</v>
      </c>
      <c r="BC29" s="203">
        <f t="shared" si="11"/>
        <v>2730983</v>
      </c>
      <c r="BD29" s="157"/>
      <c r="BE29" s="193" t="s">
        <v>30</v>
      </c>
      <c r="BF29" s="204">
        <v>69029</v>
      </c>
      <c r="BG29" s="204">
        <v>12778</v>
      </c>
      <c r="BH29" s="204">
        <v>397</v>
      </c>
      <c r="BI29" s="204">
        <v>200</v>
      </c>
      <c r="BJ29" s="204">
        <v>1125</v>
      </c>
      <c r="BK29" s="204">
        <v>478</v>
      </c>
      <c r="BL29" s="204">
        <v>2122</v>
      </c>
      <c r="BM29" s="204">
        <v>895</v>
      </c>
      <c r="BN29" s="204">
        <v>1</v>
      </c>
      <c r="BO29" s="204">
        <v>425</v>
      </c>
      <c r="BP29" s="204">
        <v>946</v>
      </c>
      <c r="BQ29" s="204">
        <v>3717</v>
      </c>
      <c r="BR29" s="204">
        <v>2579</v>
      </c>
      <c r="BS29" s="204">
        <v>158</v>
      </c>
      <c r="BT29" s="204">
        <v>46949</v>
      </c>
      <c r="BU29" s="204">
        <v>813</v>
      </c>
      <c r="BV29" s="204">
        <v>1699</v>
      </c>
      <c r="BW29" s="204">
        <v>1931</v>
      </c>
      <c r="BX29" s="204">
        <v>39</v>
      </c>
      <c r="BY29" s="204">
        <v>4555</v>
      </c>
      <c r="BZ29" s="204">
        <v>1754</v>
      </c>
      <c r="CA29" s="204">
        <v>402</v>
      </c>
      <c r="CB29" s="204">
        <v>2450</v>
      </c>
      <c r="CC29" s="204">
        <v>697</v>
      </c>
      <c r="CD29" s="204">
        <v>10545</v>
      </c>
      <c r="CE29" s="204">
        <v>1588</v>
      </c>
      <c r="CF29" s="204">
        <v>504</v>
      </c>
      <c r="CG29" s="204">
        <v>423</v>
      </c>
      <c r="CH29" s="204">
        <v>269</v>
      </c>
      <c r="CI29" s="204">
        <v>16616</v>
      </c>
      <c r="CJ29" s="204">
        <v>706</v>
      </c>
      <c r="CK29" s="204">
        <v>160</v>
      </c>
      <c r="CL29" s="204">
        <v>71</v>
      </c>
      <c r="CM29" s="204">
        <v>105</v>
      </c>
      <c r="CN29" s="204">
        <v>228</v>
      </c>
      <c r="CO29" s="204">
        <v>36518</v>
      </c>
      <c r="CP29" s="204">
        <v>11263</v>
      </c>
      <c r="CQ29" s="204">
        <v>563</v>
      </c>
      <c r="CR29" s="204">
        <v>2382</v>
      </c>
      <c r="CS29" s="204">
        <v>74536</v>
      </c>
      <c r="CT29" s="204">
        <v>46174</v>
      </c>
      <c r="CU29" s="204">
        <v>14373</v>
      </c>
      <c r="CV29" s="204">
        <v>20</v>
      </c>
      <c r="CW29" s="204">
        <v>127278</v>
      </c>
      <c r="CX29" s="204">
        <v>1107541</v>
      </c>
      <c r="CY29" s="204">
        <v>1895</v>
      </c>
      <c r="CZ29" s="204">
        <v>30079</v>
      </c>
      <c r="DA29" s="204">
        <v>448</v>
      </c>
      <c r="DB29" s="204">
        <v>8030</v>
      </c>
      <c r="DC29" s="204">
        <v>6608</v>
      </c>
      <c r="DD29" s="204">
        <v>22</v>
      </c>
      <c r="DE29" s="204">
        <v>2652</v>
      </c>
      <c r="DF29" s="204">
        <v>4234</v>
      </c>
      <c r="DG29" s="204">
        <v>1556423</v>
      </c>
      <c r="DH29" s="204"/>
      <c r="DI29" s="205" t="s">
        <v>30</v>
      </c>
      <c r="DJ29" s="206">
        <v>170861</v>
      </c>
      <c r="DK29" s="206">
        <v>746</v>
      </c>
      <c r="DL29" s="206">
        <v>327</v>
      </c>
      <c r="DM29" s="206">
        <v>321</v>
      </c>
      <c r="DN29" s="206">
        <v>1219</v>
      </c>
      <c r="DO29" s="206">
        <v>420</v>
      </c>
      <c r="DP29" s="206">
        <v>4614</v>
      </c>
      <c r="DQ29" s="206">
        <v>5331</v>
      </c>
      <c r="DR29" s="206">
        <v>5881</v>
      </c>
      <c r="DS29" s="206">
        <v>1488</v>
      </c>
      <c r="DT29" s="206">
        <v>3202</v>
      </c>
      <c r="DU29" s="206">
        <v>2129</v>
      </c>
      <c r="DV29" s="206">
        <v>211</v>
      </c>
      <c r="DW29" s="206">
        <v>196</v>
      </c>
      <c r="DX29" s="206">
        <v>19131</v>
      </c>
      <c r="DY29" s="206">
        <v>495</v>
      </c>
      <c r="DZ29" s="206">
        <v>3673</v>
      </c>
      <c r="EA29" s="206">
        <v>119702</v>
      </c>
      <c r="EB29" s="206">
        <v>4</v>
      </c>
      <c r="EC29" s="206">
        <v>2517</v>
      </c>
      <c r="ED29" s="206">
        <v>0</v>
      </c>
      <c r="EE29" s="206">
        <v>3</v>
      </c>
      <c r="EF29" s="206">
        <v>85</v>
      </c>
      <c r="EG29" s="206">
        <v>331</v>
      </c>
      <c r="EH29" s="206">
        <v>2857</v>
      </c>
      <c r="EI29" s="206">
        <v>29</v>
      </c>
      <c r="EJ29" s="206">
        <v>0</v>
      </c>
      <c r="EK29" s="206">
        <v>7</v>
      </c>
      <c r="EL29" s="206">
        <v>0</v>
      </c>
      <c r="EM29" s="206">
        <v>30</v>
      </c>
      <c r="EN29" s="206">
        <v>77</v>
      </c>
      <c r="EO29" s="206">
        <v>0</v>
      </c>
      <c r="EP29" s="206">
        <v>3</v>
      </c>
      <c r="EQ29" s="206">
        <v>0</v>
      </c>
      <c r="ER29" s="206">
        <v>5</v>
      </c>
      <c r="ES29" s="206">
        <v>3427</v>
      </c>
      <c r="ET29" s="206">
        <v>43</v>
      </c>
      <c r="EU29" s="206">
        <v>0</v>
      </c>
      <c r="EV29" s="206">
        <v>64</v>
      </c>
      <c r="EW29" s="206">
        <v>0</v>
      </c>
      <c r="EX29" s="206">
        <v>0</v>
      </c>
      <c r="EY29" s="206">
        <v>822</v>
      </c>
      <c r="EZ29" s="206">
        <v>0</v>
      </c>
      <c r="FA29" s="206">
        <v>10403</v>
      </c>
      <c r="FB29" s="206">
        <v>984774</v>
      </c>
      <c r="FC29" s="206">
        <v>0</v>
      </c>
      <c r="FD29" s="206">
        <v>1825</v>
      </c>
      <c r="FE29" s="206">
        <v>747</v>
      </c>
      <c r="FF29" s="206">
        <v>0</v>
      </c>
      <c r="FG29" s="206">
        <v>0</v>
      </c>
      <c r="FH29" s="206">
        <v>0</v>
      </c>
      <c r="FI29" s="206">
        <v>0</v>
      </c>
      <c r="FJ29" s="206">
        <v>848</v>
      </c>
      <c r="FK29" s="206">
        <v>1174560</v>
      </c>
    </row>
    <row r="30" spans="1:167" x14ac:dyDescent="0.25">
      <c r="A30" s="193" t="s">
        <v>29</v>
      </c>
      <c r="B30" s="203">
        <f t="shared" si="8"/>
        <v>1430945</v>
      </c>
      <c r="C30" s="203">
        <f t="shared" si="8"/>
        <v>67</v>
      </c>
      <c r="D30" s="203">
        <f t="shared" si="8"/>
        <v>24541</v>
      </c>
      <c r="E30" s="203">
        <f t="shared" si="8"/>
        <v>2043</v>
      </c>
      <c r="F30" s="203">
        <f t="shared" si="8"/>
        <v>3103</v>
      </c>
      <c r="G30" s="203">
        <f t="shared" si="8"/>
        <v>67855</v>
      </c>
      <c r="H30" s="203">
        <f t="shared" si="8"/>
        <v>359487</v>
      </c>
      <c r="I30" s="203">
        <f t="shared" si="8"/>
        <v>31192</v>
      </c>
      <c r="J30" s="203">
        <f t="shared" si="8"/>
        <v>4398</v>
      </c>
      <c r="K30" s="203">
        <f t="shared" si="8"/>
        <v>32943</v>
      </c>
      <c r="L30" s="203">
        <f t="shared" si="8"/>
        <v>14316</v>
      </c>
      <c r="M30" s="203">
        <f t="shared" si="8"/>
        <v>206009</v>
      </c>
      <c r="N30" s="203">
        <f t="shared" si="8"/>
        <v>235</v>
      </c>
      <c r="O30" s="203">
        <f t="shared" si="8"/>
        <v>7777</v>
      </c>
      <c r="P30" s="203">
        <f t="shared" si="8"/>
        <v>80164</v>
      </c>
      <c r="Q30" s="203">
        <f t="shared" si="8"/>
        <v>141448</v>
      </c>
      <c r="R30" s="203">
        <f t="shared" si="9"/>
        <v>93313</v>
      </c>
      <c r="S30" s="203">
        <f t="shared" si="9"/>
        <v>322727</v>
      </c>
      <c r="T30" s="203">
        <f t="shared" si="9"/>
        <v>11993</v>
      </c>
      <c r="U30" s="203">
        <f t="shared" si="9"/>
        <v>27401</v>
      </c>
      <c r="V30" s="203">
        <f t="shared" si="9"/>
        <v>225397</v>
      </c>
      <c r="W30" s="203">
        <f t="shared" si="9"/>
        <v>4046</v>
      </c>
      <c r="X30" s="203">
        <f t="shared" si="9"/>
        <v>22987</v>
      </c>
      <c r="Y30" s="203">
        <f t="shared" si="9"/>
        <v>2786</v>
      </c>
      <c r="Z30" s="203">
        <f t="shared" si="9"/>
        <v>2967</v>
      </c>
      <c r="AA30" s="203">
        <f t="shared" si="9"/>
        <v>28425</v>
      </c>
      <c r="AB30" s="203">
        <f t="shared" si="9"/>
        <v>11479</v>
      </c>
      <c r="AC30" s="203">
        <f t="shared" si="9"/>
        <v>844</v>
      </c>
      <c r="AD30" s="203">
        <f t="shared" si="9"/>
        <v>772</v>
      </c>
      <c r="AE30" s="203">
        <f t="shared" si="9"/>
        <v>32282</v>
      </c>
      <c r="AF30" s="203">
        <f t="shared" si="9"/>
        <v>874</v>
      </c>
      <c r="AG30" s="203">
        <f t="shared" si="9"/>
        <v>5317</v>
      </c>
      <c r="AH30" s="203">
        <f t="shared" si="10"/>
        <v>2577</v>
      </c>
      <c r="AI30" s="203">
        <f t="shared" si="10"/>
        <v>2371</v>
      </c>
      <c r="AJ30" s="203">
        <f t="shared" si="10"/>
        <v>1160</v>
      </c>
      <c r="AK30" s="203">
        <f t="shared" si="10"/>
        <v>344284</v>
      </c>
      <c r="AL30" s="203">
        <f t="shared" si="10"/>
        <v>24168</v>
      </c>
      <c r="AM30" s="203">
        <f t="shared" si="10"/>
        <v>84230</v>
      </c>
      <c r="AN30" s="203">
        <f t="shared" si="10"/>
        <v>7184</v>
      </c>
      <c r="AO30" s="203">
        <f t="shared" si="10"/>
        <v>16551</v>
      </c>
      <c r="AP30" s="203">
        <f t="shared" si="11"/>
        <v>17288</v>
      </c>
      <c r="AQ30" s="203">
        <f t="shared" si="11"/>
        <v>6729</v>
      </c>
      <c r="AR30" s="203">
        <f t="shared" si="11"/>
        <v>18632</v>
      </c>
      <c r="AS30" s="203">
        <f t="shared" si="11"/>
        <v>9535</v>
      </c>
      <c r="AT30" s="203">
        <f t="shared" si="11"/>
        <v>35570</v>
      </c>
      <c r="AU30" s="203">
        <f t="shared" si="11"/>
        <v>973</v>
      </c>
      <c r="AV30" s="203">
        <f t="shared" si="11"/>
        <v>16605</v>
      </c>
      <c r="AW30" s="203">
        <f t="shared" si="11"/>
        <v>5643</v>
      </c>
      <c r="AX30" s="203">
        <f t="shared" si="11"/>
        <v>9524</v>
      </c>
      <c r="AY30" s="203">
        <f t="shared" si="11"/>
        <v>0</v>
      </c>
      <c r="AZ30" s="203">
        <f t="shared" si="11"/>
        <v>355</v>
      </c>
      <c r="BA30" s="203">
        <f t="shared" si="11"/>
        <v>458</v>
      </c>
      <c r="BB30" s="203">
        <f t="shared" si="11"/>
        <v>137810</v>
      </c>
      <c r="BC30" s="203">
        <f t="shared" si="11"/>
        <v>2166551</v>
      </c>
      <c r="BD30" s="157"/>
      <c r="BE30" s="193" t="s">
        <v>29</v>
      </c>
      <c r="BF30" s="204">
        <v>758942</v>
      </c>
      <c r="BG30" s="204">
        <v>67</v>
      </c>
      <c r="BH30" s="204">
        <v>17694</v>
      </c>
      <c r="BI30" s="204">
        <v>1197</v>
      </c>
      <c r="BJ30" s="204">
        <v>2353</v>
      </c>
      <c r="BK30" s="204">
        <v>59460</v>
      </c>
      <c r="BL30" s="204">
        <v>240113</v>
      </c>
      <c r="BM30" s="204">
        <v>15269</v>
      </c>
      <c r="BN30" s="204">
        <v>523</v>
      </c>
      <c r="BO30" s="204">
        <v>14630</v>
      </c>
      <c r="BP30" s="204">
        <v>8038</v>
      </c>
      <c r="BQ30" s="204">
        <v>141092</v>
      </c>
      <c r="BR30" s="204">
        <v>96</v>
      </c>
      <c r="BS30" s="204">
        <v>3853</v>
      </c>
      <c r="BT30" s="204">
        <v>49586</v>
      </c>
      <c r="BU30" s="204">
        <v>94117</v>
      </c>
      <c r="BV30" s="204">
        <v>61862</v>
      </c>
      <c r="BW30" s="204">
        <v>21487</v>
      </c>
      <c r="BX30" s="204">
        <v>10544</v>
      </c>
      <c r="BY30" s="204">
        <v>17028</v>
      </c>
      <c r="BZ30" s="204">
        <v>225397</v>
      </c>
      <c r="CA30" s="204">
        <v>4046</v>
      </c>
      <c r="CB30" s="204">
        <v>22987</v>
      </c>
      <c r="CC30" s="204">
        <v>2478</v>
      </c>
      <c r="CD30" s="204">
        <v>793</v>
      </c>
      <c r="CE30" s="204">
        <v>25880</v>
      </c>
      <c r="CF30" s="204">
        <v>11216</v>
      </c>
      <c r="CG30" s="204">
        <v>257</v>
      </c>
      <c r="CH30" s="204">
        <v>772</v>
      </c>
      <c r="CI30" s="204">
        <v>32282</v>
      </c>
      <c r="CJ30" s="204">
        <v>874</v>
      </c>
      <c r="CK30" s="204">
        <v>5317</v>
      </c>
      <c r="CL30" s="204">
        <v>2577</v>
      </c>
      <c r="CM30" s="204">
        <v>2371</v>
      </c>
      <c r="CN30" s="204">
        <v>1160</v>
      </c>
      <c r="CO30" s="204">
        <v>338407</v>
      </c>
      <c r="CP30" s="204">
        <v>24168</v>
      </c>
      <c r="CQ30" s="204">
        <v>83898</v>
      </c>
      <c r="CR30" s="204">
        <v>7021</v>
      </c>
      <c r="CS30" s="204">
        <v>16551</v>
      </c>
      <c r="CT30" s="204">
        <v>17288</v>
      </c>
      <c r="CU30" s="204">
        <v>6729</v>
      </c>
      <c r="CV30" s="204">
        <v>18576</v>
      </c>
      <c r="CW30" s="204">
        <v>8938</v>
      </c>
      <c r="CX30" s="204">
        <v>34950</v>
      </c>
      <c r="CY30" s="204">
        <v>971</v>
      </c>
      <c r="CZ30" s="204">
        <v>16605</v>
      </c>
      <c r="DA30" s="204">
        <v>5643</v>
      </c>
      <c r="DB30" s="204">
        <v>9524</v>
      </c>
      <c r="DC30" s="204">
        <v>0</v>
      </c>
      <c r="DD30" s="204">
        <v>355</v>
      </c>
      <c r="DE30" s="204">
        <v>458</v>
      </c>
      <c r="DF30" s="204">
        <v>137810</v>
      </c>
      <c r="DG30" s="204">
        <v>1486901</v>
      </c>
      <c r="DH30" s="204"/>
      <c r="DI30" s="205" t="s">
        <v>29</v>
      </c>
      <c r="DJ30" s="206">
        <v>672003</v>
      </c>
      <c r="DK30" s="206">
        <v>0</v>
      </c>
      <c r="DL30" s="206">
        <v>6847</v>
      </c>
      <c r="DM30" s="206">
        <v>846</v>
      </c>
      <c r="DN30" s="206">
        <v>750</v>
      </c>
      <c r="DO30" s="206">
        <v>8395</v>
      </c>
      <c r="DP30" s="206">
        <v>119374</v>
      </c>
      <c r="DQ30" s="206">
        <v>15923</v>
      </c>
      <c r="DR30" s="206">
        <v>3875</v>
      </c>
      <c r="DS30" s="206">
        <v>18313</v>
      </c>
      <c r="DT30" s="206">
        <v>6278</v>
      </c>
      <c r="DU30" s="206">
        <v>64917</v>
      </c>
      <c r="DV30" s="206">
        <v>139</v>
      </c>
      <c r="DW30" s="206">
        <v>3924</v>
      </c>
      <c r="DX30" s="206">
        <v>30578</v>
      </c>
      <c r="DY30" s="206">
        <v>47331</v>
      </c>
      <c r="DZ30" s="206">
        <v>31451</v>
      </c>
      <c r="EA30" s="206">
        <v>301240</v>
      </c>
      <c r="EB30" s="206">
        <v>1449</v>
      </c>
      <c r="EC30" s="206">
        <v>10373</v>
      </c>
      <c r="ED30" s="206">
        <v>0</v>
      </c>
      <c r="EE30" s="206">
        <v>0</v>
      </c>
      <c r="EF30" s="206">
        <v>0</v>
      </c>
      <c r="EG30" s="206">
        <v>308</v>
      </c>
      <c r="EH30" s="206">
        <v>2174</v>
      </c>
      <c r="EI30" s="206">
        <v>2545</v>
      </c>
      <c r="EJ30" s="206">
        <v>263</v>
      </c>
      <c r="EK30" s="206">
        <v>587</v>
      </c>
      <c r="EL30" s="206">
        <v>0</v>
      </c>
      <c r="EM30" s="206">
        <v>0</v>
      </c>
      <c r="EN30" s="206">
        <v>0</v>
      </c>
      <c r="EO30" s="206">
        <v>0</v>
      </c>
      <c r="EP30" s="206">
        <v>0</v>
      </c>
      <c r="EQ30" s="206">
        <v>0</v>
      </c>
      <c r="ER30" s="206">
        <v>0</v>
      </c>
      <c r="ES30" s="206">
        <v>5877</v>
      </c>
      <c r="ET30" s="206">
        <v>0</v>
      </c>
      <c r="EU30" s="206">
        <v>332</v>
      </c>
      <c r="EV30" s="206">
        <v>163</v>
      </c>
      <c r="EW30" s="206">
        <v>0</v>
      </c>
      <c r="EX30" s="206">
        <v>0</v>
      </c>
      <c r="EY30" s="206">
        <v>0</v>
      </c>
      <c r="EZ30" s="206">
        <v>56</v>
      </c>
      <c r="FA30" s="206">
        <v>597</v>
      </c>
      <c r="FB30" s="206">
        <v>620</v>
      </c>
      <c r="FC30" s="206">
        <v>2</v>
      </c>
      <c r="FD30" s="206">
        <v>0</v>
      </c>
      <c r="FE30" s="206">
        <v>0</v>
      </c>
      <c r="FF30" s="206">
        <v>0</v>
      </c>
      <c r="FG30" s="206">
        <v>0</v>
      </c>
      <c r="FH30" s="206">
        <v>0</v>
      </c>
      <c r="FI30" s="206">
        <v>0</v>
      </c>
      <c r="FJ30" s="206">
        <v>0</v>
      </c>
      <c r="FK30" s="206">
        <v>679650</v>
      </c>
    </row>
    <row r="31" spans="1:167" x14ac:dyDescent="0.25">
      <c r="A31" s="193" t="s">
        <v>28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157"/>
      <c r="BE31" s="193" t="s">
        <v>28</v>
      </c>
      <c r="BF31" s="204" t="s">
        <v>27</v>
      </c>
      <c r="BG31" s="204" t="s">
        <v>27</v>
      </c>
      <c r="BH31" s="204" t="s">
        <v>27</v>
      </c>
      <c r="BI31" s="204" t="s">
        <v>27</v>
      </c>
      <c r="BJ31" s="204" t="s">
        <v>27</v>
      </c>
      <c r="BK31" s="204" t="s">
        <v>27</v>
      </c>
      <c r="BL31" s="204" t="s">
        <v>27</v>
      </c>
      <c r="BM31" s="204" t="s">
        <v>27</v>
      </c>
      <c r="BN31" s="204" t="s">
        <v>27</v>
      </c>
      <c r="BO31" s="204" t="s">
        <v>27</v>
      </c>
      <c r="BP31" s="204" t="s">
        <v>27</v>
      </c>
      <c r="BQ31" s="204" t="s">
        <v>27</v>
      </c>
      <c r="BR31" s="204" t="s">
        <v>27</v>
      </c>
      <c r="BS31" s="204" t="s">
        <v>27</v>
      </c>
      <c r="BT31" s="204" t="s">
        <v>27</v>
      </c>
      <c r="BU31" s="204" t="s">
        <v>27</v>
      </c>
      <c r="BV31" s="204" t="s">
        <v>27</v>
      </c>
      <c r="BW31" s="204" t="s">
        <v>27</v>
      </c>
      <c r="BX31" s="204" t="s">
        <v>27</v>
      </c>
      <c r="BY31" s="204" t="s">
        <v>27</v>
      </c>
      <c r="BZ31" s="204" t="s">
        <v>27</v>
      </c>
      <c r="CA31" s="204" t="s">
        <v>27</v>
      </c>
      <c r="CB31" s="204" t="s">
        <v>27</v>
      </c>
      <c r="CC31" s="204" t="s">
        <v>27</v>
      </c>
      <c r="CD31" s="204" t="s">
        <v>27</v>
      </c>
      <c r="CE31" s="204" t="s">
        <v>27</v>
      </c>
      <c r="CF31" s="204" t="s">
        <v>27</v>
      </c>
      <c r="CG31" s="204" t="s">
        <v>27</v>
      </c>
      <c r="CH31" s="204" t="s">
        <v>27</v>
      </c>
      <c r="CI31" s="204" t="s">
        <v>27</v>
      </c>
      <c r="CJ31" s="204" t="s">
        <v>27</v>
      </c>
      <c r="CK31" s="204" t="s">
        <v>27</v>
      </c>
      <c r="CL31" s="204" t="s">
        <v>27</v>
      </c>
      <c r="CM31" s="204" t="s">
        <v>27</v>
      </c>
      <c r="CN31" s="204" t="s">
        <v>27</v>
      </c>
      <c r="CO31" s="204" t="s">
        <v>27</v>
      </c>
      <c r="CP31" s="204" t="s">
        <v>27</v>
      </c>
      <c r="CQ31" s="204" t="s">
        <v>27</v>
      </c>
      <c r="CR31" s="204" t="s">
        <v>27</v>
      </c>
      <c r="CS31" s="204" t="s">
        <v>27</v>
      </c>
      <c r="CT31" s="204" t="s">
        <v>27</v>
      </c>
      <c r="CU31" s="204" t="s">
        <v>27</v>
      </c>
      <c r="CV31" s="204" t="s">
        <v>27</v>
      </c>
      <c r="CW31" s="204" t="s">
        <v>27</v>
      </c>
      <c r="CX31" s="204" t="s">
        <v>27</v>
      </c>
      <c r="CY31" s="204" t="s">
        <v>27</v>
      </c>
      <c r="CZ31" s="204" t="s">
        <v>27</v>
      </c>
      <c r="DA31" s="204" t="s">
        <v>27</v>
      </c>
      <c r="DB31" s="204" t="s">
        <v>27</v>
      </c>
      <c r="DC31" s="204" t="s">
        <v>27</v>
      </c>
      <c r="DD31" s="204" t="s">
        <v>27</v>
      </c>
      <c r="DE31" s="204" t="s">
        <v>27</v>
      </c>
      <c r="DF31" s="204" t="s">
        <v>27</v>
      </c>
      <c r="DG31" s="204" t="s">
        <v>27</v>
      </c>
      <c r="DH31" s="207"/>
      <c r="DI31" s="205" t="s">
        <v>28</v>
      </c>
      <c r="DJ31" s="206" t="s">
        <v>27</v>
      </c>
      <c r="DK31" s="206" t="s">
        <v>27</v>
      </c>
      <c r="DL31" s="206" t="s">
        <v>27</v>
      </c>
      <c r="DM31" s="206" t="s">
        <v>27</v>
      </c>
      <c r="DN31" s="206" t="s">
        <v>27</v>
      </c>
      <c r="DO31" s="206" t="s">
        <v>27</v>
      </c>
      <c r="DP31" s="206" t="s">
        <v>27</v>
      </c>
      <c r="DQ31" s="206" t="s">
        <v>27</v>
      </c>
      <c r="DR31" s="206" t="s">
        <v>27</v>
      </c>
      <c r="DS31" s="206" t="s">
        <v>27</v>
      </c>
      <c r="DT31" s="206" t="s">
        <v>27</v>
      </c>
      <c r="DU31" s="206" t="s">
        <v>27</v>
      </c>
      <c r="DV31" s="206" t="s">
        <v>27</v>
      </c>
      <c r="DW31" s="206" t="s">
        <v>27</v>
      </c>
      <c r="DX31" s="206" t="s">
        <v>27</v>
      </c>
      <c r="DY31" s="206" t="s">
        <v>27</v>
      </c>
      <c r="DZ31" s="206" t="s">
        <v>27</v>
      </c>
      <c r="EA31" s="206" t="s">
        <v>27</v>
      </c>
      <c r="EB31" s="206" t="s">
        <v>27</v>
      </c>
      <c r="EC31" s="206" t="s">
        <v>27</v>
      </c>
      <c r="ED31" s="206" t="s">
        <v>27</v>
      </c>
      <c r="EE31" s="206" t="s">
        <v>27</v>
      </c>
      <c r="EF31" s="206" t="s">
        <v>27</v>
      </c>
      <c r="EG31" s="206" t="s">
        <v>27</v>
      </c>
      <c r="EH31" s="206" t="s">
        <v>27</v>
      </c>
      <c r="EI31" s="206" t="s">
        <v>27</v>
      </c>
      <c r="EJ31" s="206" t="s">
        <v>27</v>
      </c>
      <c r="EK31" s="206" t="s">
        <v>27</v>
      </c>
      <c r="EL31" s="206" t="s">
        <v>27</v>
      </c>
      <c r="EM31" s="206" t="s">
        <v>27</v>
      </c>
      <c r="EN31" s="206" t="s">
        <v>27</v>
      </c>
      <c r="EO31" s="206" t="s">
        <v>27</v>
      </c>
      <c r="EP31" s="206" t="s">
        <v>27</v>
      </c>
      <c r="EQ31" s="206" t="s">
        <v>27</v>
      </c>
      <c r="ER31" s="206" t="s">
        <v>27</v>
      </c>
      <c r="ES31" s="206" t="s">
        <v>27</v>
      </c>
      <c r="ET31" s="206" t="s">
        <v>27</v>
      </c>
      <c r="EU31" s="206" t="s">
        <v>27</v>
      </c>
      <c r="EV31" s="206" t="s">
        <v>27</v>
      </c>
      <c r="EW31" s="206" t="s">
        <v>27</v>
      </c>
      <c r="EX31" s="206" t="s">
        <v>27</v>
      </c>
      <c r="EY31" s="206" t="s">
        <v>27</v>
      </c>
      <c r="EZ31" s="206" t="s">
        <v>27</v>
      </c>
      <c r="FA31" s="206" t="s">
        <v>27</v>
      </c>
      <c r="FB31" s="206" t="s">
        <v>27</v>
      </c>
      <c r="FC31" s="206" t="s">
        <v>27</v>
      </c>
      <c r="FD31" s="206" t="s">
        <v>27</v>
      </c>
      <c r="FE31" s="206" t="s">
        <v>27</v>
      </c>
      <c r="FF31" s="206" t="s">
        <v>27</v>
      </c>
      <c r="FG31" s="206" t="s">
        <v>27</v>
      </c>
      <c r="FH31" s="206" t="s">
        <v>27</v>
      </c>
      <c r="FI31" s="206" t="s">
        <v>27</v>
      </c>
      <c r="FJ31" s="206" t="s">
        <v>27</v>
      </c>
      <c r="FK31" s="206" t="s">
        <v>27</v>
      </c>
    </row>
    <row r="32" spans="1:167" x14ac:dyDescent="0.25">
      <c r="A32" s="193" t="s">
        <v>26</v>
      </c>
      <c r="B32" s="203">
        <f t="shared" ref="B32:Q45" si="12">BF32+DJ32</f>
        <v>25963</v>
      </c>
      <c r="C32" s="203">
        <f t="shared" si="12"/>
        <v>1629</v>
      </c>
      <c r="D32" s="203">
        <f t="shared" si="12"/>
        <v>67</v>
      </c>
      <c r="E32" s="203">
        <f t="shared" si="12"/>
        <v>142</v>
      </c>
      <c r="F32" s="203">
        <f t="shared" si="12"/>
        <v>168</v>
      </c>
      <c r="G32" s="203">
        <f t="shared" si="12"/>
        <v>1545</v>
      </c>
      <c r="H32" s="203">
        <f t="shared" si="12"/>
        <v>1710</v>
      </c>
      <c r="I32" s="203">
        <f t="shared" si="12"/>
        <v>604</v>
      </c>
      <c r="J32" s="203">
        <f t="shared" si="12"/>
        <v>33</v>
      </c>
      <c r="K32" s="203">
        <f t="shared" si="12"/>
        <v>405</v>
      </c>
      <c r="L32" s="203">
        <f t="shared" si="12"/>
        <v>1756</v>
      </c>
      <c r="M32" s="203">
        <f t="shared" si="12"/>
        <v>1033</v>
      </c>
      <c r="N32" s="203">
        <f t="shared" si="12"/>
        <v>15187</v>
      </c>
      <c r="O32" s="203">
        <f t="shared" si="12"/>
        <v>136</v>
      </c>
      <c r="P32" s="203">
        <f t="shared" si="12"/>
        <v>786</v>
      </c>
      <c r="Q32" s="203">
        <f t="shared" si="12"/>
        <v>174</v>
      </c>
      <c r="R32" s="203">
        <f t="shared" ref="R32:AG45" si="13">BV32+DZ32</f>
        <v>151</v>
      </c>
      <c r="S32" s="203">
        <f t="shared" si="13"/>
        <v>219</v>
      </c>
      <c r="T32" s="203">
        <f t="shared" si="13"/>
        <v>31</v>
      </c>
      <c r="U32" s="203">
        <f t="shared" si="13"/>
        <v>1816</v>
      </c>
      <c r="V32" s="203">
        <f t="shared" si="13"/>
        <v>4081</v>
      </c>
      <c r="W32" s="203">
        <f t="shared" si="13"/>
        <v>117</v>
      </c>
      <c r="X32" s="203">
        <f t="shared" si="13"/>
        <v>2514</v>
      </c>
      <c r="Y32" s="203">
        <f t="shared" si="13"/>
        <v>100</v>
      </c>
      <c r="Z32" s="203">
        <f t="shared" si="13"/>
        <v>284</v>
      </c>
      <c r="AA32" s="203">
        <f t="shared" si="13"/>
        <v>185</v>
      </c>
      <c r="AB32" s="203">
        <f t="shared" si="13"/>
        <v>38</v>
      </c>
      <c r="AC32" s="203">
        <f t="shared" si="13"/>
        <v>0</v>
      </c>
      <c r="AD32" s="203">
        <f t="shared" si="13"/>
        <v>1653</v>
      </c>
      <c r="AE32" s="203">
        <f t="shared" si="13"/>
        <v>1439</v>
      </c>
      <c r="AF32" s="203">
        <f t="shared" si="13"/>
        <v>2903</v>
      </c>
      <c r="AG32" s="203">
        <f t="shared" si="13"/>
        <v>1280</v>
      </c>
      <c r="AH32" s="203">
        <f t="shared" ref="AH32:AW45" si="14">CL32+EP32</f>
        <v>28</v>
      </c>
      <c r="AI32" s="203">
        <f t="shared" si="14"/>
        <v>32</v>
      </c>
      <c r="AJ32" s="203">
        <f t="shared" si="14"/>
        <v>566</v>
      </c>
      <c r="AK32" s="203">
        <f t="shared" si="14"/>
        <v>15220</v>
      </c>
      <c r="AL32" s="203">
        <f t="shared" si="14"/>
        <v>543</v>
      </c>
      <c r="AM32" s="203">
        <f t="shared" si="14"/>
        <v>138</v>
      </c>
      <c r="AN32" s="203">
        <f t="shared" si="14"/>
        <v>301</v>
      </c>
      <c r="AO32" s="203">
        <f t="shared" si="14"/>
        <v>406</v>
      </c>
      <c r="AP32" s="203">
        <f t="shared" si="14"/>
        <v>2188</v>
      </c>
      <c r="AQ32" s="203">
        <f t="shared" si="14"/>
        <v>36</v>
      </c>
      <c r="AR32" s="203">
        <f t="shared" si="14"/>
        <v>0</v>
      </c>
      <c r="AS32" s="203">
        <f t="shared" si="14"/>
        <v>2276</v>
      </c>
      <c r="AT32" s="203">
        <f t="shared" si="14"/>
        <v>6957</v>
      </c>
      <c r="AU32" s="203">
        <f t="shared" si="14"/>
        <v>9908</v>
      </c>
      <c r="AV32" s="203">
        <f t="shared" si="14"/>
        <v>138</v>
      </c>
      <c r="AW32" s="203">
        <f t="shared" si="14"/>
        <v>69</v>
      </c>
      <c r="AX32" s="203">
        <f t="shared" ref="AX32:BC45" si="15">DB32+FF32</f>
        <v>28</v>
      </c>
      <c r="AY32" s="203">
        <f t="shared" si="15"/>
        <v>0</v>
      </c>
      <c r="AZ32" s="203">
        <f t="shared" si="15"/>
        <v>1</v>
      </c>
      <c r="BA32" s="203">
        <f t="shared" si="15"/>
        <v>127</v>
      </c>
      <c r="BB32" s="203">
        <f t="shared" si="15"/>
        <v>1516</v>
      </c>
      <c r="BC32" s="203">
        <f t="shared" si="15"/>
        <v>67444</v>
      </c>
      <c r="BD32" s="157"/>
      <c r="BE32" s="193" t="s">
        <v>26</v>
      </c>
      <c r="BF32" s="204">
        <v>23891</v>
      </c>
      <c r="BG32" s="204">
        <v>1623</v>
      </c>
      <c r="BH32" s="204">
        <v>59</v>
      </c>
      <c r="BI32" s="204">
        <v>121</v>
      </c>
      <c r="BJ32" s="204">
        <v>166</v>
      </c>
      <c r="BK32" s="204">
        <v>1498</v>
      </c>
      <c r="BL32" s="204">
        <v>1505</v>
      </c>
      <c r="BM32" s="204">
        <v>534</v>
      </c>
      <c r="BN32" s="204">
        <v>22</v>
      </c>
      <c r="BO32" s="204">
        <v>317</v>
      </c>
      <c r="BP32" s="204">
        <v>1461</v>
      </c>
      <c r="BQ32" s="204">
        <v>946</v>
      </c>
      <c r="BR32" s="204">
        <v>14364</v>
      </c>
      <c r="BS32" s="204">
        <v>101</v>
      </c>
      <c r="BT32" s="204">
        <v>693</v>
      </c>
      <c r="BU32" s="204">
        <v>173</v>
      </c>
      <c r="BV32" s="204">
        <v>146</v>
      </c>
      <c r="BW32" s="204">
        <v>69</v>
      </c>
      <c r="BX32" s="204">
        <v>19</v>
      </c>
      <c r="BY32" s="204">
        <v>1697</v>
      </c>
      <c r="BZ32" s="204">
        <v>4081</v>
      </c>
      <c r="CA32" s="204">
        <v>117</v>
      </c>
      <c r="CB32" s="204">
        <v>2514</v>
      </c>
      <c r="CC32" s="204">
        <v>100</v>
      </c>
      <c r="CD32" s="204">
        <v>122</v>
      </c>
      <c r="CE32" s="204">
        <v>185</v>
      </c>
      <c r="CF32" s="204">
        <v>38</v>
      </c>
      <c r="CG32" s="204">
        <v>0</v>
      </c>
      <c r="CH32" s="204">
        <v>1653</v>
      </c>
      <c r="CI32" s="204">
        <v>1439</v>
      </c>
      <c r="CJ32" s="204">
        <v>2532</v>
      </c>
      <c r="CK32" s="204">
        <v>1280</v>
      </c>
      <c r="CL32" s="204">
        <v>28</v>
      </c>
      <c r="CM32" s="204">
        <v>32</v>
      </c>
      <c r="CN32" s="204">
        <v>566</v>
      </c>
      <c r="CO32" s="204">
        <v>14687</v>
      </c>
      <c r="CP32" s="204">
        <v>543</v>
      </c>
      <c r="CQ32" s="204">
        <v>138</v>
      </c>
      <c r="CR32" s="204">
        <v>301</v>
      </c>
      <c r="CS32" s="204">
        <v>406</v>
      </c>
      <c r="CT32" s="204">
        <v>2188</v>
      </c>
      <c r="CU32" s="204">
        <v>36</v>
      </c>
      <c r="CV32" s="204">
        <v>0</v>
      </c>
      <c r="CW32" s="204">
        <v>2270</v>
      </c>
      <c r="CX32" s="204">
        <v>6130</v>
      </c>
      <c r="CY32" s="204">
        <v>9798</v>
      </c>
      <c r="CZ32" s="204">
        <v>138</v>
      </c>
      <c r="DA32" s="204">
        <v>14</v>
      </c>
      <c r="DB32" s="204">
        <v>28</v>
      </c>
      <c r="DC32" s="204">
        <v>0</v>
      </c>
      <c r="DD32" s="204">
        <v>1</v>
      </c>
      <c r="DE32" s="204">
        <v>127</v>
      </c>
      <c r="DF32" s="204">
        <v>1516</v>
      </c>
      <c r="DG32" s="204">
        <v>63835</v>
      </c>
      <c r="DH32" s="204"/>
      <c r="DI32" s="205" t="s">
        <v>26</v>
      </c>
      <c r="DJ32" s="206">
        <v>2072</v>
      </c>
      <c r="DK32" s="206">
        <v>6</v>
      </c>
      <c r="DL32" s="206">
        <v>8</v>
      </c>
      <c r="DM32" s="206">
        <v>21</v>
      </c>
      <c r="DN32" s="206">
        <v>2</v>
      </c>
      <c r="DO32" s="206">
        <v>47</v>
      </c>
      <c r="DP32" s="206">
        <v>205</v>
      </c>
      <c r="DQ32" s="206">
        <v>70</v>
      </c>
      <c r="DR32" s="206">
        <v>11</v>
      </c>
      <c r="DS32" s="206">
        <v>88</v>
      </c>
      <c r="DT32" s="206">
        <v>295</v>
      </c>
      <c r="DU32" s="206">
        <v>87</v>
      </c>
      <c r="DV32" s="206">
        <v>823</v>
      </c>
      <c r="DW32" s="206">
        <v>35</v>
      </c>
      <c r="DX32" s="206">
        <v>93</v>
      </c>
      <c r="DY32" s="206">
        <v>1</v>
      </c>
      <c r="DZ32" s="206">
        <v>5</v>
      </c>
      <c r="EA32" s="206">
        <v>150</v>
      </c>
      <c r="EB32" s="206">
        <v>12</v>
      </c>
      <c r="EC32" s="206">
        <v>119</v>
      </c>
      <c r="ED32" s="206">
        <v>0</v>
      </c>
      <c r="EE32" s="206">
        <v>0</v>
      </c>
      <c r="EF32" s="206">
        <v>0</v>
      </c>
      <c r="EG32" s="206">
        <v>0</v>
      </c>
      <c r="EH32" s="206">
        <v>162</v>
      </c>
      <c r="EI32" s="206">
        <v>0</v>
      </c>
      <c r="EJ32" s="206">
        <v>0</v>
      </c>
      <c r="EK32" s="206">
        <v>0</v>
      </c>
      <c r="EL32" s="206">
        <v>0</v>
      </c>
      <c r="EM32" s="206">
        <v>0</v>
      </c>
      <c r="EN32" s="206">
        <v>371</v>
      </c>
      <c r="EO32" s="206">
        <v>0</v>
      </c>
      <c r="EP32" s="206">
        <v>0</v>
      </c>
      <c r="EQ32" s="206">
        <v>0</v>
      </c>
      <c r="ER32" s="206">
        <v>0</v>
      </c>
      <c r="ES32" s="206">
        <v>533</v>
      </c>
      <c r="ET32" s="206">
        <v>0</v>
      </c>
      <c r="EU32" s="206">
        <v>0</v>
      </c>
      <c r="EV32" s="206">
        <v>0</v>
      </c>
      <c r="EW32" s="206">
        <v>0</v>
      </c>
      <c r="EX32" s="206">
        <v>0</v>
      </c>
      <c r="EY32" s="206">
        <v>0</v>
      </c>
      <c r="EZ32" s="206">
        <v>0</v>
      </c>
      <c r="FA32" s="206">
        <v>6</v>
      </c>
      <c r="FB32" s="206">
        <v>827</v>
      </c>
      <c r="FC32" s="206">
        <v>110</v>
      </c>
      <c r="FD32" s="206">
        <v>0</v>
      </c>
      <c r="FE32" s="206">
        <v>55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3609</v>
      </c>
    </row>
    <row r="33" spans="1:167" x14ac:dyDescent="0.25">
      <c r="A33" s="193" t="s">
        <v>25</v>
      </c>
      <c r="B33" s="203">
        <f t="shared" si="12"/>
        <v>301040</v>
      </c>
      <c r="C33" s="203">
        <f t="shared" si="12"/>
        <v>11670</v>
      </c>
      <c r="D33" s="203">
        <f t="shared" si="12"/>
        <v>1437</v>
      </c>
      <c r="E33" s="203">
        <f t="shared" si="12"/>
        <v>351</v>
      </c>
      <c r="F33" s="203">
        <f t="shared" si="12"/>
        <v>4450</v>
      </c>
      <c r="G33" s="203">
        <f t="shared" si="12"/>
        <v>1135</v>
      </c>
      <c r="H33" s="203">
        <f t="shared" si="12"/>
        <v>6351</v>
      </c>
      <c r="I33" s="203">
        <f t="shared" si="12"/>
        <v>4824</v>
      </c>
      <c r="J33" s="203">
        <f t="shared" si="12"/>
        <v>1027</v>
      </c>
      <c r="K33" s="203">
        <f t="shared" si="12"/>
        <v>299</v>
      </c>
      <c r="L33" s="203">
        <f t="shared" si="12"/>
        <v>830</v>
      </c>
      <c r="M33" s="203">
        <f t="shared" si="12"/>
        <v>10036</v>
      </c>
      <c r="N33" s="203">
        <f t="shared" si="12"/>
        <v>18783</v>
      </c>
      <c r="O33" s="203">
        <f t="shared" si="12"/>
        <v>633</v>
      </c>
      <c r="P33" s="203">
        <f t="shared" si="12"/>
        <v>16477</v>
      </c>
      <c r="Q33" s="203">
        <f t="shared" si="12"/>
        <v>1658</v>
      </c>
      <c r="R33" s="203">
        <f t="shared" si="13"/>
        <v>1694</v>
      </c>
      <c r="S33" s="203">
        <f t="shared" si="13"/>
        <v>202615</v>
      </c>
      <c r="T33" s="203">
        <f t="shared" si="13"/>
        <v>1034</v>
      </c>
      <c r="U33" s="203">
        <f t="shared" si="13"/>
        <v>27406</v>
      </c>
      <c r="V33" s="203">
        <f t="shared" si="13"/>
        <v>20911</v>
      </c>
      <c r="W33" s="203">
        <f t="shared" si="13"/>
        <v>1739</v>
      </c>
      <c r="X33" s="203">
        <f t="shared" si="13"/>
        <v>94894</v>
      </c>
      <c r="Y33" s="203">
        <f t="shared" si="13"/>
        <v>11224</v>
      </c>
      <c r="Z33" s="203">
        <f t="shared" si="13"/>
        <v>40485</v>
      </c>
      <c r="AA33" s="203">
        <f t="shared" si="13"/>
        <v>9012</v>
      </c>
      <c r="AB33" s="203">
        <f t="shared" si="13"/>
        <v>3449</v>
      </c>
      <c r="AC33" s="203">
        <f t="shared" si="13"/>
        <v>4197</v>
      </c>
      <c r="AD33" s="203">
        <f t="shared" si="13"/>
        <v>6929</v>
      </c>
      <c r="AE33" s="203">
        <f t="shared" si="13"/>
        <v>2785</v>
      </c>
      <c r="AF33" s="203">
        <f t="shared" si="13"/>
        <v>25674</v>
      </c>
      <c r="AG33" s="203">
        <f t="shared" si="13"/>
        <v>2681</v>
      </c>
      <c r="AH33" s="203">
        <f t="shared" si="14"/>
        <v>2988</v>
      </c>
      <c r="AI33" s="203">
        <f t="shared" si="14"/>
        <v>1422</v>
      </c>
      <c r="AJ33" s="203">
        <f t="shared" si="14"/>
        <v>3361</v>
      </c>
      <c r="AK33" s="203">
        <f t="shared" si="14"/>
        <v>231751</v>
      </c>
      <c r="AL33" s="203">
        <f t="shared" si="14"/>
        <v>1881</v>
      </c>
      <c r="AM33" s="203">
        <f t="shared" si="14"/>
        <v>8</v>
      </c>
      <c r="AN33" s="203">
        <f t="shared" si="14"/>
        <v>3439</v>
      </c>
      <c r="AO33" s="203">
        <f t="shared" si="14"/>
        <v>1178</v>
      </c>
      <c r="AP33" s="203">
        <f t="shared" si="14"/>
        <v>506</v>
      </c>
      <c r="AQ33" s="203">
        <f t="shared" si="14"/>
        <v>3319</v>
      </c>
      <c r="AR33" s="203">
        <f t="shared" si="14"/>
        <v>24</v>
      </c>
      <c r="AS33" s="203">
        <f t="shared" si="14"/>
        <v>2831</v>
      </c>
      <c r="AT33" s="203">
        <f t="shared" si="14"/>
        <v>37377</v>
      </c>
      <c r="AU33" s="203">
        <f t="shared" si="14"/>
        <v>18579</v>
      </c>
      <c r="AV33" s="203">
        <f t="shared" si="14"/>
        <v>223</v>
      </c>
      <c r="AW33" s="203">
        <f t="shared" si="14"/>
        <v>881</v>
      </c>
      <c r="AX33" s="203">
        <f t="shared" si="15"/>
        <v>113912</v>
      </c>
      <c r="AY33" s="203">
        <f t="shared" si="15"/>
        <v>0</v>
      </c>
      <c r="AZ33" s="203">
        <f t="shared" si="15"/>
        <v>11</v>
      </c>
      <c r="BA33" s="203">
        <f t="shared" si="15"/>
        <v>726</v>
      </c>
      <c r="BB33" s="203">
        <f t="shared" si="15"/>
        <v>1393</v>
      </c>
      <c r="BC33" s="203">
        <f t="shared" si="15"/>
        <v>730749</v>
      </c>
      <c r="BD33" s="157"/>
      <c r="BE33" s="193" t="s">
        <v>25</v>
      </c>
      <c r="BF33" s="204">
        <v>64391</v>
      </c>
      <c r="BG33" s="204">
        <v>3006</v>
      </c>
      <c r="BH33" s="204">
        <v>672</v>
      </c>
      <c r="BI33" s="204">
        <v>301</v>
      </c>
      <c r="BJ33" s="204">
        <v>2286</v>
      </c>
      <c r="BK33" s="204">
        <v>388</v>
      </c>
      <c r="BL33" s="204">
        <v>6046</v>
      </c>
      <c r="BM33" s="204">
        <v>2633</v>
      </c>
      <c r="BN33" s="204">
        <v>46</v>
      </c>
      <c r="BO33" s="204">
        <v>124</v>
      </c>
      <c r="BP33" s="204">
        <v>320</v>
      </c>
      <c r="BQ33" s="204">
        <v>7502</v>
      </c>
      <c r="BR33" s="204">
        <v>15251</v>
      </c>
      <c r="BS33" s="204">
        <v>583</v>
      </c>
      <c r="BT33" s="204">
        <v>3880</v>
      </c>
      <c r="BU33" s="204">
        <v>139</v>
      </c>
      <c r="BV33" s="204">
        <v>195</v>
      </c>
      <c r="BW33" s="204">
        <v>709</v>
      </c>
      <c r="BX33" s="204">
        <v>649</v>
      </c>
      <c r="BY33" s="204">
        <v>22667</v>
      </c>
      <c r="BZ33" s="204">
        <v>20911</v>
      </c>
      <c r="CA33" s="204">
        <v>1739</v>
      </c>
      <c r="CB33" s="204">
        <v>94806</v>
      </c>
      <c r="CC33" s="204">
        <v>10555</v>
      </c>
      <c r="CD33" s="204">
        <v>10370</v>
      </c>
      <c r="CE33" s="204">
        <v>6834</v>
      </c>
      <c r="CF33" s="204">
        <v>2100</v>
      </c>
      <c r="CG33" s="204">
        <v>698</v>
      </c>
      <c r="CH33" s="204">
        <v>6929</v>
      </c>
      <c r="CI33" s="204">
        <v>2366</v>
      </c>
      <c r="CJ33" s="204">
        <v>25013</v>
      </c>
      <c r="CK33" s="204">
        <v>2681</v>
      </c>
      <c r="CL33" s="204">
        <v>1571</v>
      </c>
      <c r="CM33" s="204">
        <v>1422</v>
      </c>
      <c r="CN33" s="204">
        <v>2925</v>
      </c>
      <c r="CO33" s="204">
        <v>190920</v>
      </c>
      <c r="CP33" s="204">
        <v>790</v>
      </c>
      <c r="CQ33" s="204">
        <v>8</v>
      </c>
      <c r="CR33" s="204">
        <v>3439</v>
      </c>
      <c r="CS33" s="204">
        <v>1178</v>
      </c>
      <c r="CT33" s="204">
        <v>506</v>
      </c>
      <c r="CU33" s="204">
        <v>3077</v>
      </c>
      <c r="CV33" s="204">
        <v>24</v>
      </c>
      <c r="CW33" s="204">
        <v>862</v>
      </c>
      <c r="CX33" s="204">
        <v>8918</v>
      </c>
      <c r="CY33" s="204">
        <v>17094</v>
      </c>
      <c r="CZ33" s="204">
        <v>175</v>
      </c>
      <c r="DA33" s="204">
        <v>0</v>
      </c>
      <c r="DB33" s="204">
        <v>47877</v>
      </c>
      <c r="DC33" s="204">
        <v>0</v>
      </c>
      <c r="DD33" s="204">
        <v>11</v>
      </c>
      <c r="DE33" s="204">
        <v>366</v>
      </c>
      <c r="DF33" s="204">
        <v>701</v>
      </c>
      <c r="DG33" s="204">
        <v>343343</v>
      </c>
      <c r="DH33" s="204"/>
      <c r="DI33" s="205" t="s">
        <v>25</v>
      </c>
      <c r="DJ33" s="206">
        <v>236649</v>
      </c>
      <c r="DK33" s="206">
        <v>8664</v>
      </c>
      <c r="DL33" s="206">
        <v>765</v>
      </c>
      <c r="DM33" s="206">
        <v>50</v>
      </c>
      <c r="DN33" s="206">
        <v>2164</v>
      </c>
      <c r="DO33" s="206">
        <v>747</v>
      </c>
      <c r="DP33" s="206">
        <v>305</v>
      </c>
      <c r="DQ33" s="206">
        <v>2191</v>
      </c>
      <c r="DR33" s="206">
        <v>981</v>
      </c>
      <c r="DS33" s="206">
        <v>175</v>
      </c>
      <c r="DT33" s="206">
        <v>510</v>
      </c>
      <c r="DU33" s="206">
        <v>2534</v>
      </c>
      <c r="DV33" s="206">
        <v>3532</v>
      </c>
      <c r="DW33" s="206">
        <v>50</v>
      </c>
      <c r="DX33" s="206">
        <v>12597</v>
      </c>
      <c r="DY33" s="206">
        <v>1519</v>
      </c>
      <c r="DZ33" s="206">
        <v>1499</v>
      </c>
      <c r="EA33" s="206">
        <v>201906</v>
      </c>
      <c r="EB33" s="206">
        <v>385</v>
      </c>
      <c r="EC33" s="206">
        <v>4739</v>
      </c>
      <c r="ED33" s="206">
        <v>0</v>
      </c>
      <c r="EE33" s="206">
        <v>0</v>
      </c>
      <c r="EF33" s="206">
        <v>88</v>
      </c>
      <c r="EG33" s="206">
        <v>669</v>
      </c>
      <c r="EH33" s="206">
        <v>30115</v>
      </c>
      <c r="EI33" s="206">
        <v>2178</v>
      </c>
      <c r="EJ33" s="206">
        <v>1349</v>
      </c>
      <c r="EK33" s="206">
        <v>3499</v>
      </c>
      <c r="EL33" s="206">
        <v>0</v>
      </c>
      <c r="EM33" s="206">
        <v>419</v>
      </c>
      <c r="EN33" s="206">
        <v>661</v>
      </c>
      <c r="EO33" s="206">
        <v>0</v>
      </c>
      <c r="EP33" s="206">
        <v>1417</v>
      </c>
      <c r="EQ33" s="206">
        <v>0</v>
      </c>
      <c r="ER33" s="206">
        <v>436</v>
      </c>
      <c r="ES33" s="206">
        <v>40831</v>
      </c>
      <c r="ET33" s="206">
        <v>1091</v>
      </c>
      <c r="EU33" s="206">
        <v>0</v>
      </c>
      <c r="EV33" s="206">
        <v>0</v>
      </c>
      <c r="EW33" s="206">
        <v>0</v>
      </c>
      <c r="EX33" s="206">
        <v>0</v>
      </c>
      <c r="EY33" s="206">
        <v>242</v>
      </c>
      <c r="EZ33" s="206">
        <v>0</v>
      </c>
      <c r="FA33" s="206">
        <v>1969</v>
      </c>
      <c r="FB33" s="206">
        <v>28459</v>
      </c>
      <c r="FC33" s="206">
        <v>1485</v>
      </c>
      <c r="FD33" s="206">
        <v>48</v>
      </c>
      <c r="FE33" s="206">
        <v>881</v>
      </c>
      <c r="FF33" s="206">
        <v>66035</v>
      </c>
      <c r="FG33" s="206">
        <v>0</v>
      </c>
      <c r="FH33" s="206">
        <v>0</v>
      </c>
      <c r="FI33" s="206">
        <v>360</v>
      </c>
      <c r="FJ33" s="206">
        <v>692</v>
      </c>
      <c r="FK33" s="206">
        <v>387406</v>
      </c>
    </row>
    <row r="34" spans="1:167" x14ac:dyDescent="0.25">
      <c r="A34" s="193" t="s">
        <v>24</v>
      </c>
      <c r="B34" s="203">
        <f t="shared" si="12"/>
        <v>19109</v>
      </c>
      <c r="C34" s="203">
        <f t="shared" si="12"/>
        <v>420</v>
      </c>
      <c r="D34" s="203">
        <f t="shared" si="12"/>
        <v>1</v>
      </c>
      <c r="E34" s="203">
        <f t="shared" si="12"/>
        <v>2</v>
      </c>
      <c r="F34" s="203">
        <f t="shared" si="12"/>
        <v>18</v>
      </c>
      <c r="G34" s="203">
        <f t="shared" si="12"/>
        <v>0</v>
      </c>
      <c r="H34" s="203">
        <f t="shared" si="12"/>
        <v>4</v>
      </c>
      <c r="I34" s="203">
        <f t="shared" si="12"/>
        <v>15</v>
      </c>
      <c r="J34" s="203">
        <f t="shared" si="12"/>
        <v>1</v>
      </c>
      <c r="K34" s="203">
        <f t="shared" si="12"/>
        <v>7</v>
      </c>
      <c r="L34" s="203">
        <f t="shared" si="12"/>
        <v>6</v>
      </c>
      <c r="M34" s="203">
        <f t="shared" si="12"/>
        <v>1</v>
      </c>
      <c r="N34" s="203">
        <f t="shared" si="12"/>
        <v>17327</v>
      </c>
      <c r="O34" s="203">
        <f t="shared" si="12"/>
        <v>0</v>
      </c>
      <c r="P34" s="203">
        <f t="shared" si="12"/>
        <v>258</v>
      </c>
      <c r="Q34" s="203">
        <f t="shared" si="12"/>
        <v>0</v>
      </c>
      <c r="R34" s="203">
        <f t="shared" si="13"/>
        <v>0</v>
      </c>
      <c r="S34" s="203">
        <f t="shared" si="13"/>
        <v>1131</v>
      </c>
      <c r="T34" s="203">
        <f t="shared" si="13"/>
        <v>31</v>
      </c>
      <c r="U34" s="203">
        <f t="shared" si="13"/>
        <v>307</v>
      </c>
      <c r="V34" s="203">
        <f t="shared" si="13"/>
        <v>197</v>
      </c>
      <c r="W34" s="203">
        <f t="shared" si="13"/>
        <v>6</v>
      </c>
      <c r="X34" s="203">
        <f t="shared" si="13"/>
        <v>600</v>
      </c>
      <c r="Y34" s="203">
        <f t="shared" si="13"/>
        <v>1810</v>
      </c>
      <c r="Z34" s="203">
        <f t="shared" si="13"/>
        <v>1236</v>
      </c>
      <c r="AA34" s="203">
        <f t="shared" si="13"/>
        <v>3</v>
      </c>
      <c r="AB34" s="203">
        <f t="shared" si="13"/>
        <v>7</v>
      </c>
      <c r="AC34" s="203">
        <f t="shared" si="13"/>
        <v>17</v>
      </c>
      <c r="AD34" s="203">
        <f t="shared" si="13"/>
        <v>-1</v>
      </c>
      <c r="AE34" s="203">
        <f t="shared" si="13"/>
        <v>1495</v>
      </c>
      <c r="AF34" s="203">
        <f t="shared" si="13"/>
        <v>2131</v>
      </c>
      <c r="AG34" s="203">
        <f t="shared" si="13"/>
        <v>4</v>
      </c>
      <c r="AH34" s="203">
        <f t="shared" si="14"/>
        <v>0</v>
      </c>
      <c r="AI34" s="203">
        <f t="shared" si="14"/>
        <v>0</v>
      </c>
      <c r="AJ34" s="203">
        <f t="shared" si="14"/>
        <v>137</v>
      </c>
      <c r="AK34" s="203">
        <f t="shared" si="14"/>
        <v>7642</v>
      </c>
      <c r="AL34" s="203">
        <f t="shared" si="14"/>
        <v>132</v>
      </c>
      <c r="AM34" s="203">
        <f t="shared" si="14"/>
        <v>2</v>
      </c>
      <c r="AN34" s="203">
        <f t="shared" si="14"/>
        <v>23</v>
      </c>
      <c r="AO34" s="203">
        <f t="shared" si="14"/>
        <v>14</v>
      </c>
      <c r="AP34" s="203">
        <f t="shared" si="14"/>
        <v>0</v>
      </c>
      <c r="AQ34" s="203">
        <f t="shared" si="14"/>
        <v>501</v>
      </c>
      <c r="AR34" s="203">
        <f t="shared" si="14"/>
        <v>12</v>
      </c>
      <c r="AS34" s="203">
        <f t="shared" si="14"/>
        <v>14</v>
      </c>
      <c r="AT34" s="203">
        <f t="shared" si="14"/>
        <v>610</v>
      </c>
      <c r="AU34" s="203">
        <f t="shared" si="14"/>
        <v>598</v>
      </c>
      <c r="AV34" s="203">
        <f t="shared" si="14"/>
        <v>0</v>
      </c>
      <c r="AW34" s="203">
        <f t="shared" si="14"/>
        <v>1</v>
      </c>
      <c r="AX34" s="203">
        <f t="shared" si="15"/>
        <v>213</v>
      </c>
      <c r="AY34" s="203">
        <f t="shared" si="15"/>
        <v>0</v>
      </c>
      <c r="AZ34" s="203">
        <f t="shared" si="15"/>
        <v>0</v>
      </c>
      <c r="BA34" s="203">
        <f t="shared" si="15"/>
        <v>0</v>
      </c>
      <c r="BB34" s="203">
        <f t="shared" si="15"/>
        <v>58</v>
      </c>
      <c r="BC34" s="203">
        <f t="shared" si="15"/>
        <v>29349</v>
      </c>
      <c r="BD34" s="157"/>
      <c r="BE34" s="193" t="s">
        <v>24</v>
      </c>
      <c r="BF34" s="204">
        <v>369</v>
      </c>
      <c r="BG34" s="204">
        <v>46</v>
      </c>
      <c r="BH34" s="204">
        <v>1</v>
      </c>
      <c r="BI34" s="204">
        <v>1</v>
      </c>
      <c r="BJ34" s="204">
        <v>18</v>
      </c>
      <c r="BK34" s="204">
        <v>0</v>
      </c>
      <c r="BL34" s="204">
        <v>1</v>
      </c>
      <c r="BM34" s="204">
        <v>14</v>
      </c>
      <c r="BN34" s="204">
        <v>0</v>
      </c>
      <c r="BO34" s="204">
        <v>0</v>
      </c>
      <c r="BP34" s="204">
        <v>2</v>
      </c>
      <c r="BQ34" s="204">
        <v>1</v>
      </c>
      <c r="BR34" s="204">
        <v>48</v>
      </c>
      <c r="BS34" s="204">
        <v>0</v>
      </c>
      <c r="BT34" s="204">
        <v>204</v>
      </c>
      <c r="BU34" s="204">
        <v>0</v>
      </c>
      <c r="BV34" s="204">
        <v>0</v>
      </c>
      <c r="BW34" s="204">
        <v>4</v>
      </c>
      <c r="BX34" s="204">
        <v>31</v>
      </c>
      <c r="BY34" s="204">
        <v>44</v>
      </c>
      <c r="BZ34" s="204">
        <v>197</v>
      </c>
      <c r="CA34" s="204">
        <v>6</v>
      </c>
      <c r="CB34" s="204">
        <v>600</v>
      </c>
      <c r="CC34" s="204">
        <v>89</v>
      </c>
      <c r="CD34" s="204">
        <v>308</v>
      </c>
      <c r="CE34" s="204">
        <v>3</v>
      </c>
      <c r="CF34" s="204">
        <v>7</v>
      </c>
      <c r="CG34" s="204">
        <v>3</v>
      </c>
      <c r="CH34" s="204">
        <v>-1</v>
      </c>
      <c r="CI34" s="204">
        <v>4</v>
      </c>
      <c r="CJ34" s="204">
        <v>158</v>
      </c>
      <c r="CK34" s="204">
        <v>4</v>
      </c>
      <c r="CL34" s="204">
        <v>0</v>
      </c>
      <c r="CM34" s="204">
        <v>0</v>
      </c>
      <c r="CN34" s="204">
        <v>137</v>
      </c>
      <c r="CO34" s="204">
        <v>1515</v>
      </c>
      <c r="CP34" s="204">
        <v>94</v>
      </c>
      <c r="CQ34" s="204">
        <v>2</v>
      </c>
      <c r="CR34" s="204">
        <v>23</v>
      </c>
      <c r="CS34" s="204">
        <v>14</v>
      </c>
      <c r="CT34" s="204">
        <v>0</v>
      </c>
      <c r="CU34" s="204">
        <v>501</v>
      </c>
      <c r="CV34" s="204">
        <v>12</v>
      </c>
      <c r="CW34" s="204">
        <v>13</v>
      </c>
      <c r="CX34" s="204">
        <v>343</v>
      </c>
      <c r="CY34" s="204">
        <v>598</v>
      </c>
      <c r="CZ34" s="204">
        <v>0</v>
      </c>
      <c r="DA34" s="204">
        <v>0</v>
      </c>
      <c r="DB34" s="204">
        <v>213</v>
      </c>
      <c r="DC34" s="204">
        <v>0</v>
      </c>
      <c r="DD34" s="204">
        <v>0</v>
      </c>
      <c r="DE34" s="204">
        <v>0</v>
      </c>
      <c r="DF34" s="204">
        <v>58</v>
      </c>
      <c r="DG34" s="204">
        <v>3801</v>
      </c>
      <c r="DH34" s="204"/>
      <c r="DI34" s="205" t="s">
        <v>24</v>
      </c>
      <c r="DJ34" s="206">
        <v>18740</v>
      </c>
      <c r="DK34" s="206">
        <v>374</v>
      </c>
      <c r="DL34" s="206">
        <v>0</v>
      </c>
      <c r="DM34" s="206">
        <v>1</v>
      </c>
      <c r="DN34" s="206">
        <v>0</v>
      </c>
      <c r="DO34" s="206">
        <v>0</v>
      </c>
      <c r="DP34" s="206">
        <v>3</v>
      </c>
      <c r="DQ34" s="206">
        <v>1</v>
      </c>
      <c r="DR34" s="206">
        <v>1</v>
      </c>
      <c r="DS34" s="206">
        <v>7</v>
      </c>
      <c r="DT34" s="206">
        <v>4</v>
      </c>
      <c r="DU34" s="206">
        <v>0</v>
      </c>
      <c r="DV34" s="206">
        <v>17279</v>
      </c>
      <c r="DW34" s="206">
        <v>0</v>
      </c>
      <c r="DX34" s="206">
        <v>54</v>
      </c>
      <c r="DY34" s="206">
        <v>0</v>
      </c>
      <c r="DZ34" s="206">
        <v>0</v>
      </c>
      <c r="EA34" s="206">
        <v>1127</v>
      </c>
      <c r="EB34" s="206">
        <v>0</v>
      </c>
      <c r="EC34" s="206">
        <v>263</v>
      </c>
      <c r="ED34" s="206">
        <v>0</v>
      </c>
      <c r="EE34" s="206">
        <v>0</v>
      </c>
      <c r="EF34" s="206">
        <v>0</v>
      </c>
      <c r="EG34" s="206">
        <v>1721</v>
      </c>
      <c r="EH34" s="206">
        <v>928</v>
      </c>
      <c r="EI34" s="206">
        <v>0</v>
      </c>
      <c r="EJ34" s="206">
        <v>0</v>
      </c>
      <c r="EK34" s="206">
        <v>14</v>
      </c>
      <c r="EL34" s="206">
        <v>0</v>
      </c>
      <c r="EM34" s="206">
        <v>1491</v>
      </c>
      <c r="EN34" s="206">
        <v>1973</v>
      </c>
      <c r="EO34" s="206">
        <v>0</v>
      </c>
      <c r="EP34" s="206">
        <v>0</v>
      </c>
      <c r="EQ34" s="206">
        <v>0</v>
      </c>
      <c r="ER34" s="206">
        <v>0</v>
      </c>
      <c r="ES34" s="206">
        <v>6127</v>
      </c>
      <c r="ET34" s="206">
        <v>38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1</v>
      </c>
      <c r="FB34" s="206">
        <v>267</v>
      </c>
      <c r="FC34" s="206">
        <v>0</v>
      </c>
      <c r="FD34" s="206">
        <v>0</v>
      </c>
      <c r="FE34" s="206">
        <v>1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25548</v>
      </c>
    </row>
    <row r="35" spans="1:167" x14ac:dyDescent="0.25">
      <c r="A35" s="193" t="s">
        <v>23</v>
      </c>
      <c r="B35" s="203">
        <f t="shared" si="12"/>
        <v>71763</v>
      </c>
      <c r="C35" s="203">
        <f t="shared" si="12"/>
        <v>810</v>
      </c>
      <c r="D35" s="203">
        <f t="shared" si="12"/>
        <v>174</v>
      </c>
      <c r="E35" s="203">
        <f t="shared" si="12"/>
        <v>201</v>
      </c>
      <c r="F35" s="203">
        <f t="shared" si="12"/>
        <v>367</v>
      </c>
      <c r="G35" s="203">
        <f t="shared" si="12"/>
        <v>333</v>
      </c>
      <c r="H35" s="203">
        <f t="shared" si="12"/>
        <v>1407</v>
      </c>
      <c r="I35" s="203">
        <f t="shared" si="12"/>
        <v>391</v>
      </c>
      <c r="J35" s="203">
        <f t="shared" si="12"/>
        <v>-4</v>
      </c>
      <c r="K35" s="203">
        <f t="shared" si="12"/>
        <v>301</v>
      </c>
      <c r="L35" s="203">
        <f t="shared" si="12"/>
        <v>328</v>
      </c>
      <c r="M35" s="203">
        <f t="shared" si="12"/>
        <v>1642</v>
      </c>
      <c r="N35" s="203">
        <f t="shared" si="12"/>
        <v>211</v>
      </c>
      <c r="O35" s="203">
        <f t="shared" si="12"/>
        <v>129</v>
      </c>
      <c r="P35" s="203">
        <f t="shared" si="12"/>
        <v>23989</v>
      </c>
      <c r="Q35" s="203">
        <f t="shared" si="12"/>
        <v>472</v>
      </c>
      <c r="R35" s="203">
        <f t="shared" si="13"/>
        <v>884</v>
      </c>
      <c r="S35" s="203">
        <f t="shared" si="13"/>
        <v>35773</v>
      </c>
      <c r="T35" s="203">
        <f t="shared" si="13"/>
        <v>100</v>
      </c>
      <c r="U35" s="203">
        <f t="shared" si="13"/>
        <v>5065</v>
      </c>
      <c r="V35" s="203">
        <f t="shared" si="13"/>
        <v>3355</v>
      </c>
      <c r="W35" s="203">
        <f t="shared" si="13"/>
        <v>236</v>
      </c>
      <c r="X35" s="203">
        <f t="shared" si="13"/>
        <v>4776</v>
      </c>
      <c r="Y35" s="203">
        <f t="shared" si="13"/>
        <v>1353</v>
      </c>
      <c r="Z35" s="203">
        <f t="shared" si="13"/>
        <v>2268</v>
      </c>
      <c r="AA35" s="203">
        <f t="shared" si="13"/>
        <v>213</v>
      </c>
      <c r="AB35" s="203">
        <f t="shared" si="13"/>
        <v>130</v>
      </c>
      <c r="AC35" s="203">
        <f t="shared" si="13"/>
        <v>13</v>
      </c>
      <c r="AD35" s="203">
        <f t="shared" si="13"/>
        <v>336</v>
      </c>
      <c r="AE35" s="203">
        <f t="shared" si="13"/>
        <v>360</v>
      </c>
      <c r="AF35" s="203">
        <f t="shared" si="13"/>
        <v>267</v>
      </c>
      <c r="AG35" s="203">
        <f t="shared" si="13"/>
        <v>118</v>
      </c>
      <c r="AH35" s="203">
        <f t="shared" si="14"/>
        <v>59</v>
      </c>
      <c r="AI35" s="203">
        <f t="shared" si="14"/>
        <v>97</v>
      </c>
      <c r="AJ35" s="203">
        <f t="shared" si="14"/>
        <v>178</v>
      </c>
      <c r="AK35" s="203">
        <f t="shared" si="14"/>
        <v>13759</v>
      </c>
      <c r="AL35" s="203">
        <f t="shared" si="14"/>
        <v>218</v>
      </c>
      <c r="AM35" s="203">
        <f t="shared" si="14"/>
        <v>56</v>
      </c>
      <c r="AN35" s="203">
        <f t="shared" si="14"/>
        <v>64</v>
      </c>
      <c r="AO35" s="203">
        <f t="shared" si="14"/>
        <v>202</v>
      </c>
      <c r="AP35" s="203">
        <f t="shared" si="14"/>
        <v>197</v>
      </c>
      <c r="AQ35" s="203">
        <f t="shared" si="14"/>
        <v>4073</v>
      </c>
      <c r="AR35" s="203">
        <f t="shared" si="14"/>
        <v>278</v>
      </c>
      <c r="AS35" s="203">
        <f t="shared" si="14"/>
        <v>362</v>
      </c>
      <c r="AT35" s="203">
        <f t="shared" si="14"/>
        <v>16113</v>
      </c>
      <c r="AU35" s="203">
        <f t="shared" si="14"/>
        <v>177</v>
      </c>
      <c r="AV35" s="203">
        <f t="shared" si="14"/>
        <v>178</v>
      </c>
      <c r="AW35" s="203">
        <f t="shared" si="14"/>
        <v>20</v>
      </c>
      <c r="AX35" s="203">
        <f t="shared" si="15"/>
        <v>2711</v>
      </c>
      <c r="AY35" s="203">
        <f t="shared" si="15"/>
        <v>3</v>
      </c>
      <c r="AZ35" s="203">
        <f t="shared" si="15"/>
        <v>1</v>
      </c>
      <c r="BA35" s="203">
        <f t="shared" si="15"/>
        <v>6</v>
      </c>
      <c r="BB35" s="203">
        <f t="shared" si="15"/>
        <v>94</v>
      </c>
      <c r="BC35" s="203">
        <f t="shared" si="15"/>
        <v>111085</v>
      </c>
      <c r="BD35" s="157"/>
      <c r="BE35" s="193" t="s">
        <v>23</v>
      </c>
      <c r="BF35" s="204">
        <v>38402</v>
      </c>
      <c r="BG35" s="204">
        <v>743</v>
      </c>
      <c r="BH35" s="204">
        <v>151</v>
      </c>
      <c r="BI35" s="204">
        <v>176</v>
      </c>
      <c r="BJ35" s="204">
        <v>322</v>
      </c>
      <c r="BK35" s="204">
        <v>321</v>
      </c>
      <c r="BL35" s="204">
        <v>1156</v>
      </c>
      <c r="BM35" s="204">
        <v>317</v>
      </c>
      <c r="BN35" s="204">
        <v>3</v>
      </c>
      <c r="BO35" s="204">
        <v>254</v>
      </c>
      <c r="BP35" s="204">
        <v>246</v>
      </c>
      <c r="BQ35" s="204">
        <v>1453</v>
      </c>
      <c r="BR35" s="204">
        <v>162</v>
      </c>
      <c r="BS35" s="204">
        <v>107</v>
      </c>
      <c r="BT35" s="204">
        <v>15627</v>
      </c>
      <c r="BU35" s="204">
        <v>344</v>
      </c>
      <c r="BV35" s="204">
        <v>671</v>
      </c>
      <c r="BW35" s="204">
        <v>11984</v>
      </c>
      <c r="BX35" s="204">
        <v>78</v>
      </c>
      <c r="BY35" s="204">
        <v>5030</v>
      </c>
      <c r="BZ35" s="204">
        <v>3355</v>
      </c>
      <c r="CA35" s="204">
        <v>236</v>
      </c>
      <c r="CB35" s="204">
        <v>4773</v>
      </c>
      <c r="CC35" s="204">
        <v>1328</v>
      </c>
      <c r="CD35" s="204">
        <v>682</v>
      </c>
      <c r="CE35" s="204">
        <v>198</v>
      </c>
      <c r="CF35" s="204">
        <v>129</v>
      </c>
      <c r="CG35" s="204">
        <v>4</v>
      </c>
      <c r="CH35" s="204">
        <v>336</v>
      </c>
      <c r="CI35" s="204">
        <v>353</v>
      </c>
      <c r="CJ35" s="204">
        <v>267</v>
      </c>
      <c r="CK35" s="204">
        <v>118</v>
      </c>
      <c r="CL35" s="204">
        <v>46</v>
      </c>
      <c r="CM35" s="204">
        <v>97</v>
      </c>
      <c r="CN35" s="204">
        <v>171</v>
      </c>
      <c r="CO35" s="204">
        <v>12093</v>
      </c>
      <c r="CP35" s="204">
        <v>218</v>
      </c>
      <c r="CQ35" s="204">
        <v>56</v>
      </c>
      <c r="CR35" s="204">
        <v>63</v>
      </c>
      <c r="CS35" s="204">
        <v>202</v>
      </c>
      <c r="CT35" s="204">
        <v>197</v>
      </c>
      <c r="CU35" s="204">
        <v>3947</v>
      </c>
      <c r="CV35" s="204">
        <v>278</v>
      </c>
      <c r="CW35" s="204">
        <v>322</v>
      </c>
      <c r="CX35" s="204">
        <v>7836</v>
      </c>
      <c r="CY35" s="204">
        <v>175</v>
      </c>
      <c r="CZ35" s="204">
        <v>178</v>
      </c>
      <c r="DA35" s="204">
        <v>12</v>
      </c>
      <c r="DB35" s="204">
        <v>2711</v>
      </c>
      <c r="DC35" s="204">
        <v>3</v>
      </c>
      <c r="DD35" s="204">
        <v>1</v>
      </c>
      <c r="DE35" s="204">
        <v>6</v>
      </c>
      <c r="DF35" s="204">
        <v>89</v>
      </c>
      <c r="DG35" s="204">
        <v>67532</v>
      </c>
      <c r="DH35" s="204"/>
      <c r="DI35" s="205" t="s">
        <v>23</v>
      </c>
      <c r="DJ35" s="206">
        <v>33361</v>
      </c>
      <c r="DK35" s="206">
        <v>67</v>
      </c>
      <c r="DL35" s="206">
        <v>23</v>
      </c>
      <c r="DM35" s="206">
        <v>25</v>
      </c>
      <c r="DN35" s="206">
        <v>45</v>
      </c>
      <c r="DO35" s="206">
        <v>12</v>
      </c>
      <c r="DP35" s="206">
        <v>251</v>
      </c>
      <c r="DQ35" s="206">
        <v>74</v>
      </c>
      <c r="DR35" s="206">
        <v>-7</v>
      </c>
      <c r="DS35" s="206">
        <v>47</v>
      </c>
      <c r="DT35" s="206">
        <v>82</v>
      </c>
      <c r="DU35" s="206">
        <v>189</v>
      </c>
      <c r="DV35" s="206">
        <v>49</v>
      </c>
      <c r="DW35" s="206">
        <v>22</v>
      </c>
      <c r="DX35" s="206">
        <v>8362</v>
      </c>
      <c r="DY35" s="206">
        <v>128</v>
      </c>
      <c r="DZ35" s="206">
        <v>213</v>
      </c>
      <c r="EA35" s="206">
        <v>23789</v>
      </c>
      <c r="EB35" s="206">
        <v>22</v>
      </c>
      <c r="EC35" s="206">
        <v>35</v>
      </c>
      <c r="ED35" s="206">
        <v>0</v>
      </c>
      <c r="EE35" s="206">
        <v>0</v>
      </c>
      <c r="EF35" s="206">
        <v>3</v>
      </c>
      <c r="EG35" s="206">
        <v>25</v>
      </c>
      <c r="EH35" s="206">
        <v>1586</v>
      </c>
      <c r="EI35" s="206">
        <v>15</v>
      </c>
      <c r="EJ35" s="206">
        <v>1</v>
      </c>
      <c r="EK35" s="206">
        <v>9</v>
      </c>
      <c r="EL35" s="206">
        <v>0</v>
      </c>
      <c r="EM35" s="206">
        <v>7</v>
      </c>
      <c r="EN35" s="206">
        <v>0</v>
      </c>
      <c r="EO35" s="206">
        <v>0</v>
      </c>
      <c r="EP35" s="206">
        <v>13</v>
      </c>
      <c r="EQ35" s="206">
        <v>0</v>
      </c>
      <c r="ER35" s="206">
        <v>7</v>
      </c>
      <c r="ES35" s="206">
        <v>1666</v>
      </c>
      <c r="ET35" s="206">
        <v>0</v>
      </c>
      <c r="EU35" s="206">
        <v>0</v>
      </c>
      <c r="EV35" s="206">
        <v>1</v>
      </c>
      <c r="EW35" s="206">
        <v>0</v>
      </c>
      <c r="EX35" s="206">
        <v>0</v>
      </c>
      <c r="EY35" s="206">
        <v>126</v>
      </c>
      <c r="EZ35" s="206">
        <v>0</v>
      </c>
      <c r="FA35" s="206">
        <v>40</v>
      </c>
      <c r="FB35" s="206">
        <v>8277</v>
      </c>
      <c r="FC35" s="206">
        <v>2</v>
      </c>
      <c r="FD35" s="206">
        <v>0</v>
      </c>
      <c r="FE35" s="206">
        <v>8</v>
      </c>
      <c r="FF35" s="206">
        <v>0</v>
      </c>
      <c r="FG35" s="206">
        <v>0</v>
      </c>
      <c r="FH35" s="206">
        <v>0</v>
      </c>
      <c r="FI35" s="206">
        <v>0</v>
      </c>
      <c r="FJ35" s="206">
        <v>5</v>
      </c>
      <c r="FK35" s="206">
        <v>43553</v>
      </c>
    </row>
    <row r="36" spans="1:167" x14ac:dyDescent="0.25">
      <c r="A36" s="193" t="s">
        <v>22</v>
      </c>
      <c r="B36" s="203">
        <f t="shared" si="12"/>
        <v>1457</v>
      </c>
      <c r="C36" s="203">
        <f t="shared" si="12"/>
        <v>1598</v>
      </c>
      <c r="D36" s="203">
        <f t="shared" si="12"/>
        <v>1</v>
      </c>
      <c r="E36" s="203">
        <f t="shared" si="12"/>
        <v>0</v>
      </c>
      <c r="F36" s="203">
        <f t="shared" si="12"/>
        <v>18</v>
      </c>
      <c r="G36" s="203">
        <f t="shared" si="12"/>
        <v>1</v>
      </c>
      <c r="H36" s="203">
        <f t="shared" si="12"/>
        <v>22</v>
      </c>
      <c r="I36" s="203">
        <f t="shared" si="12"/>
        <v>20</v>
      </c>
      <c r="J36" s="203">
        <f t="shared" si="12"/>
        <v>0</v>
      </c>
      <c r="K36" s="203">
        <f t="shared" si="12"/>
        <v>1</v>
      </c>
      <c r="L36" s="203">
        <f t="shared" si="12"/>
        <v>11</v>
      </c>
      <c r="M36" s="203">
        <f t="shared" si="12"/>
        <v>1</v>
      </c>
      <c r="N36" s="203">
        <f t="shared" si="12"/>
        <v>67</v>
      </c>
      <c r="O36" s="203">
        <f t="shared" si="12"/>
        <v>0</v>
      </c>
      <c r="P36" s="203">
        <f t="shared" si="12"/>
        <v>123</v>
      </c>
      <c r="Q36" s="203">
        <f t="shared" si="12"/>
        <v>1</v>
      </c>
      <c r="R36" s="203">
        <f t="shared" si="13"/>
        <v>2</v>
      </c>
      <c r="S36" s="203">
        <f t="shared" si="13"/>
        <v>1015</v>
      </c>
      <c r="T36" s="203">
        <f t="shared" si="13"/>
        <v>2</v>
      </c>
      <c r="U36" s="203">
        <f t="shared" si="13"/>
        <v>172</v>
      </c>
      <c r="V36" s="203">
        <f t="shared" si="13"/>
        <v>7</v>
      </c>
      <c r="W36" s="203">
        <f t="shared" si="13"/>
        <v>2</v>
      </c>
      <c r="X36" s="203">
        <f t="shared" si="13"/>
        <v>139</v>
      </c>
      <c r="Y36" s="203">
        <f t="shared" si="13"/>
        <v>276</v>
      </c>
      <c r="Z36" s="203">
        <f t="shared" si="13"/>
        <v>1518</v>
      </c>
      <c r="AA36" s="203">
        <f t="shared" si="13"/>
        <v>3</v>
      </c>
      <c r="AB36" s="203">
        <f t="shared" si="13"/>
        <v>2</v>
      </c>
      <c r="AC36" s="203">
        <f t="shared" si="13"/>
        <v>11</v>
      </c>
      <c r="AD36" s="203">
        <f t="shared" si="13"/>
        <v>37</v>
      </c>
      <c r="AE36" s="203">
        <f t="shared" si="13"/>
        <v>241</v>
      </c>
      <c r="AF36" s="203">
        <f t="shared" si="13"/>
        <v>286</v>
      </c>
      <c r="AG36" s="203">
        <f t="shared" si="13"/>
        <v>159</v>
      </c>
      <c r="AH36" s="203">
        <f t="shared" si="14"/>
        <v>0</v>
      </c>
      <c r="AI36" s="203">
        <f t="shared" si="14"/>
        <v>0</v>
      </c>
      <c r="AJ36" s="203">
        <f t="shared" si="14"/>
        <v>176</v>
      </c>
      <c r="AK36" s="203">
        <f t="shared" si="14"/>
        <v>2857</v>
      </c>
      <c r="AL36" s="203">
        <f t="shared" si="14"/>
        <v>792</v>
      </c>
      <c r="AM36" s="203">
        <f t="shared" si="14"/>
        <v>0</v>
      </c>
      <c r="AN36" s="203">
        <f t="shared" si="14"/>
        <v>1053</v>
      </c>
      <c r="AO36" s="203">
        <f t="shared" si="14"/>
        <v>30</v>
      </c>
      <c r="AP36" s="203">
        <f t="shared" si="14"/>
        <v>6</v>
      </c>
      <c r="AQ36" s="203">
        <f t="shared" si="14"/>
        <v>0</v>
      </c>
      <c r="AR36" s="203">
        <f t="shared" si="14"/>
        <v>76</v>
      </c>
      <c r="AS36" s="203">
        <f t="shared" si="14"/>
        <v>124</v>
      </c>
      <c r="AT36" s="203">
        <f t="shared" si="14"/>
        <v>792</v>
      </c>
      <c r="AU36" s="203">
        <f t="shared" si="14"/>
        <v>13413</v>
      </c>
      <c r="AV36" s="203">
        <f t="shared" si="14"/>
        <v>44</v>
      </c>
      <c r="AW36" s="203">
        <f t="shared" si="14"/>
        <v>7</v>
      </c>
      <c r="AX36" s="203">
        <f t="shared" si="15"/>
        <v>395</v>
      </c>
      <c r="AY36" s="203">
        <f t="shared" si="15"/>
        <v>0</v>
      </c>
      <c r="AZ36" s="203">
        <f t="shared" si="15"/>
        <v>0</v>
      </c>
      <c r="BA36" s="203">
        <f t="shared" si="15"/>
        <v>0</v>
      </c>
      <c r="BB36" s="203">
        <f t="shared" si="15"/>
        <v>620</v>
      </c>
      <c r="BC36" s="203">
        <f t="shared" si="15"/>
        <v>23264</v>
      </c>
      <c r="BD36" s="157"/>
      <c r="BE36" s="193" t="s">
        <v>22</v>
      </c>
      <c r="BF36" s="204">
        <v>415</v>
      </c>
      <c r="BG36" s="204">
        <v>116</v>
      </c>
      <c r="BH36" s="204">
        <v>1</v>
      </c>
      <c r="BI36" s="204">
        <v>0</v>
      </c>
      <c r="BJ36" s="204">
        <v>18</v>
      </c>
      <c r="BK36" s="204">
        <v>1</v>
      </c>
      <c r="BL36" s="204">
        <v>22</v>
      </c>
      <c r="BM36" s="204">
        <v>20</v>
      </c>
      <c r="BN36" s="204">
        <v>0</v>
      </c>
      <c r="BO36" s="204">
        <v>1</v>
      </c>
      <c r="BP36" s="204">
        <v>1</v>
      </c>
      <c r="BQ36" s="204">
        <v>1</v>
      </c>
      <c r="BR36" s="204">
        <v>67</v>
      </c>
      <c r="BS36" s="204">
        <v>0</v>
      </c>
      <c r="BT36" s="204">
        <v>123</v>
      </c>
      <c r="BU36" s="204">
        <v>1</v>
      </c>
      <c r="BV36" s="204">
        <v>2</v>
      </c>
      <c r="BW36" s="204">
        <v>1</v>
      </c>
      <c r="BX36" s="204">
        <v>2</v>
      </c>
      <c r="BY36" s="204">
        <v>154</v>
      </c>
      <c r="BZ36" s="204">
        <v>7</v>
      </c>
      <c r="CA36" s="204">
        <v>2</v>
      </c>
      <c r="CB36" s="204">
        <v>139</v>
      </c>
      <c r="CC36" s="204">
        <v>276</v>
      </c>
      <c r="CD36" s="204">
        <v>795</v>
      </c>
      <c r="CE36" s="204">
        <v>3</v>
      </c>
      <c r="CF36" s="204">
        <v>2</v>
      </c>
      <c r="CG36" s="204">
        <v>0</v>
      </c>
      <c r="CH36" s="204">
        <v>37</v>
      </c>
      <c r="CI36" s="204">
        <v>241</v>
      </c>
      <c r="CJ36" s="204">
        <v>286</v>
      </c>
      <c r="CK36" s="204">
        <v>159</v>
      </c>
      <c r="CL36" s="204">
        <v>0</v>
      </c>
      <c r="CM36" s="204">
        <v>0</v>
      </c>
      <c r="CN36" s="204">
        <v>172</v>
      </c>
      <c r="CO36" s="204">
        <v>2119</v>
      </c>
      <c r="CP36" s="204">
        <v>688</v>
      </c>
      <c r="CQ36" s="204">
        <v>0</v>
      </c>
      <c r="CR36" s="204">
        <v>1053</v>
      </c>
      <c r="CS36" s="204">
        <v>30</v>
      </c>
      <c r="CT36" s="204">
        <v>6</v>
      </c>
      <c r="CU36" s="204">
        <v>0</v>
      </c>
      <c r="CV36" s="204">
        <v>76</v>
      </c>
      <c r="CW36" s="204">
        <v>124</v>
      </c>
      <c r="CX36" s="204">
        <v>499</v>
      </c>
      <c r="CY36" s="204">
        <v>11714</v>
      </c>
      <c r="CZ36" s="204">
        <v>11</v>
      </c>
      <c r="DA36" s="204">
        <v>0</v>
      </c>
      <c r="DB36" s="204">
        <v>392</v>
      </c>
      <c r="DC36" s="204">
        <v>0</v>
      </c>
      <c r="DD36" s="204">
        <v>0</v>
      </c>
      <c r="DE36" s="204">
        <v>0</v>
      </c>
      <c r="DF36" s="204">
        <v>182</v>
      </c>
      <c r="DG36" s="204">
        <v>17425</v>
      </c>
      <c r="DH36" s="204"/>
      <c r="DI36" s="205" t="s">
        <v>22</v>
      </c>
      <c r="DJ36" s="206">
        <v>1042</v>
      </c>
      <c r="DK36" s="206">
        <v>1482</v>
      </c>
      <c r="DL36" s="206">
        <v>0</v>
      </c>
      <c r="DM36" s="206">
        <v>0</v>
      </c>
      <c r="DN36" s="206">
        <v>0</v>
      </c>
      <c r="DO36" s="206">
        <v>0</v>
      </c>
      <c r="DP36" s="206">
        <v>0</v>
      </c>
      <c r="DQ36" s="206">
        <v>0</v>
      </c>
      <c r="DR36" s="206">
        <v>0</v>
      </c>
      <c r="DS36" s="206">
        <v>0</v>
      </c>
      <c r="DT36" s="206">
        <v>10</v>
      </c>
      <c r="DU36" s="206">
        <v>0</v>
      </c>
      <c r="DV36" s="206">
        <v>0</v>
      </c>
      <c r="DW36" s="206">
        <v>0</v>
      </c>
      <c r="DX36" s="206">
        <v>0</v>
      </c>
      <c r="DY36" s="206">
        <v>0</v>
      </c>
      <c r="DZ36" s="206">
        <v>0</v>
      </c>
      <c r="EA36" s="206">
        <v>1014</v>
      </c>
      <c r="EB36" s="206">
        <v>0</v>
      </c>
      <c r="EC36" s="206">
        <v>18</v>
      </c>
      <c r="ED36" s="206">
        <v>0</v>
      </c>
      <c r="EE36" s="206">
        <v>0</v>
      </c>
      <c r="EF36" s="206">
        <v>0</v>
      </c>
      <c r="EG36" s="206">
        <v>0</v>
      </c>
      <c r="EH36" s="206">
        <v>723</v>
      </c>
      <c r="EI36" s="206">
        <v>0</v>
      </c>
      <c r="EJ36" s="206">
        <v>0</v>
      </c>
      <c r="EK36" s="206">
        <v>11</v>
      </c>
      <c r="EL36" s="206">
        <v>0</v>
      </c>
      <c r="EM36" s="206">
        <v>0</v>
      </c>
      <c r="EN36" s="206">
        <v>0</v>
      </c>
      <c r="EO36" s="206">
        <v>0</v>
      </c>
      <c r="EP36" s="206">
        <v>0</v>
      </c>
      <c r="EQ36" s="206">
        <v>0</v>
      </c>
      <c r="ER36" s="206">
        <v>4</v>
      </c>
      <c r="ES36" s="206">
        <v>738</v>
      </c>
      <c r="ET36" s="206">
        <v>104</v>
      </c>
      <c r="EU36" s="206">
        <v>0</v>
      </c>
      <c r="EV36" s="206">
        <v>0</v>
      </c>
      <c r="EW36" s="206">
        <v>0</v>
      </c>
      <c r="EX36" s="206">
        <v>0</v>
      </c>
      <c r="EY36" s="206">
        <v>0</v>
      </c>
      <c r="EZ36" s="206">
        <v>0</v>
      </c>
      <c r="FA36" s="206">
        <v>0</v>
      </c>
      <c r="FB36" s="206">
        <v>293</v>
      </c>
      <c r="FC36" s="206">
        <v>1699</v>
      </c>
      <c r="FD36" s="206">
        <v>33</v>
      </c>
      <c r="FE36" s="206">
        <v>7</v>
      </c>
      <c r="FF36" s="206">
        <v>3</v>
      </c>
      <c r="FG36" s="206">
        <v>0</v>
      </c>
      <c r="FH36" s="206">
        <v>0</v>
      </c>
      <c r="FI36" s="206">
        <v>0</v>
      </c>
      <c r="FJ36" s="206">
        <v>438</v>
      </c>
      <c r="FK36" s="206">
        <v>5839</v>
      </c>
    </row>
    <row r="37" spans="1:167" x14ac:dyDescent="0.25">
      <c r="A37" s="193" t="s">
        <v>21</v>
      </c>
      <c r="B37" s="203">
        <f t="shared" si="12"/>
        <v>43070</v>
      </c>
      <c r="C37" s="203">
        <f t="shared" si="12"/>
        <v>3580</v>
      </c>
      <c r="D37" s="203">
        <f t="shared" si="12"/>
        <v>886</v>
      </c>
      <c r="E37" s="203">
        <f t="shared" si="12"/>
        <v>279</v>
      </c>
      <c r="F37" s="203">
        <f t="shared" si="12"/>
        <v>350</v>
      </c>
      <c r="G37" s="203">
        <f t="shared" si="12"/>
        <v>80</v>
      </c>
      <c r="H37" s="203">
        <f t="shared" si="12"/>
        <v>329</v>
      </c>
      <c r="I37" s="203">
        <f t="shared" si="12"/>
        <v>437</v>
      </c>
      <c r="J37" s="203">
        <f t="shared" si="12"/>
        <v>71</v>
      </c>
      <c r="K37" s="203">
        <f t="shared" si="12"/>
        <v>90</v>
      </c>
      <c r="L37" s="203">
        <f t="shared" si="12"/>
        <v>211</v>
      </c>
      <c r="M37" s="203">
        <f t="shared" si="12"/>
        <v>733</v>
      </c>
      <c r="N37" s="203">
        <f t="shared" si="12"/>
        <v>1470</v>
      </c>
      <c r="O37" s="203">
        <f t="shared" si="12"/>
        <v>46</v>
      </c>
      <c r="P37" s="203">
        <f t="shared" si="12"/>
        <v>3899</v>
      </c>
      <c r="Q37" s="203">
        <f t="shared" si="12"/>
        <v>63</v>
      </c>
      <c r="R37" s="203">
        <f t="shared" si="13"/>
        <v>212</v>
      </c>
      <c r="S37" s="203">
        <f t="shared" si="13"/>
        <v>30494</v>
      </c>
      <c r="T37" s="203">
        <f t="shared" si="13"/>
        <v>41</v>
      </c>
      <c r="U37" s="203">
        <f t="shared" si="13"/>
        <v>3379</v>
      </c>
      <c r="V37" s="203">
        <f t="shared" si="13"/>
        <v>1459</v>
      </c>
      <c r="W37" s="203">
        <f t="shared" si="13"/>
        <v>189</v>
      </c>
      <c r="X37" s="203">
        <f t="shared" si="13"/>
        <v>4264</v>
      </c>
      <c r="Y37" s="203">
        <f t="shared" si="13"/>
        <v>2559</v>
      </c>
      <c r="Z37" s="203">
        <f t="shared" si="13"/>
        <v>3634</v>
      </c>
      <c r="AA37" s="203">
        <f t="shared" si="13"/>
        <v>622</v>
      </c>
      <c r="AB37" s="203">
        <f t="shared" si="13"/>
        <v>195</v>
      </c>
      <c r="AC37" s="203">
        <f t="shared" si="13"/>
        <v>293</v>
      </c>
      <c r="AD37" s="203">
        <f t="shared" si="13"/>
        <v>481</v>
      </c>
      <c r="AE37" s="203">
        <f t="shared" si="13"/>
        <v>2178</v>
      </c>
      <c r="AF37" s="203">
        <f t="shared" si="13"/>
        <v>2142</v>
      </c>
      <c r="AG37" s="203">
        <f t="shared" si="13"/>
        <v>975</v>
      </c>
      <c r="AH37" s="203">
        <f t="shared" si="14"/>
        <v>427</v>
      </c>
      <c r="AI37" s="203">
        <f t="shared" si="14"/>
        <v>404</v>
      </c>
      <c r="AJ37" s="203">
        <f t="shared" si="14"/>
        <v>1372</v>
      </c>
      <c r="AK37" s="203">
        <f t="shared" si="14"/>
        <v>21194</v>
      </c>
      <c r="AL37" s="203">
        <f t="shared" si="14"/>
        <v>463</v>
      </c>
      <c r="AM37" s="203">
        <f t="shared" si="14"/>
        <v>49</v>
      </c>
      <c r="AN37" s="203">
        <f t="shared" si="14"/>
        <v>1378</v>
      </c>
      <c r="AO37" s="203">
        <f t="shared" si="14"/>
        <v>520</v>
      </c>
      <c r="AP37" s="203">
        <f t="shared" si="14"/>
        <v>95</v>
      </c>
      <c r="AQ37" s="203">
        <f t="shared" si="14"/>
        <v>963</v>
      </c>
      <c r="AR37" s="203">
        <f t="shared" si="14"/>
        <v>68</v>
      </c>
      <c r="AS37" s="203">
        <f t="shared" si="14"/>
        <v>688</v>
      </c>
      <c r="AT37" s="203">
        <f t="shared" si="14"/>
        <v>7120</v>
      </c>
      <c r="AU37" s="203">
        <f t="shared" si="14"/>
        <v>5311</v>
      </c>
      <c r="AV37" s="203">
        <f t="shared" si="14"/>
        <v>12</v>
      </c>
      <c r="AW37" s="203">
        <f t="shared" si="14"/>
        <v>36</v>
      </c>
      <c r="AX37" s="203">
        <f t="shared" si="15"/>
        <v>3043</v>
      </c>
      <c r="AY37" s="203">
        <f t="shared" si="15"/>
        <v>0</v>
      </c>
      <c r="AZ37" s="203">
        <f t="shared" si="15"/>
        <v>106</v>
      </c>
      <c r="BA37" s="203">
        <f t="shared" si="15"/>
        <v>16</v>
      </c>
      <c r="BB37" s="203">
        <f t="shared" si="15"/>
        <v>4242</v>
      </c>
      <c r="BC37" s="203">
        <f t="shared" si="15"/>
        <v>91954</v>
      </c>
      <c r="BD37" s="157"/>
      <c r="BE37" s="193" t="s">
        <v>21</v>
      </c>
      <c r="BF37" s="204">
        <v>11852</v>
      </c>
      <c r="BG37" s="204">
        <v>985</v>
      </c>
      <c r="BH37" s="204">
        <v>764</v>
      </c>
      <c r="BI37" s="204">
        <v>127</v>
      </c>
      <c r="BJ37" s="204">
        <v>342</v>
      </c>
      <c r="BK37" s="204">
        <v>79</v>
      </c>
      <c r="BL37" s="204">
        <v>284</v>
      </c>
      <c r="BM37" s="204">
        <v>437</v>
      </c>
      <c r="BN37" s="204">
        <v>4</v>
      </c>
      <c r="BO37" s="204">
        <v>59</v>
      </c>
      <c r="BP37" s="204">
        <v>81</v>
      </c>
      <c r="BQ37" s="204">
        <v>610</v>
      </c>
      <c r="BR37" s="204">
        <v>1423</v>
      </c>
      <c r="BS37" s="204">
        <v>45</v>
      </c>
      <c r="BT37" s="204">
        <v>3566</v>
      </c>
      <c r="BU37" s="204">
        <v>55</v>
      </c>
      <c r="BV37" s="204">
        <v>178</v>
      </c>
      <c r="BW37" s="204">
        <v>2229</v>
      </c>
      <c r="BX37" s="204">
        <v>41</v>
      </c>
      <c r="BY37" s="204">
        <v>1528</v>
      </c>
      <c r="BZ37" s="204">
        <v>1459</v>
      </c>
      <c r="CA37" s="204">
        <v>189</v>
      </c>
      <c r="CB37" s="204">
        <v>4237</v>
      </c>
      <c r="CC37" s="204">
        <v>2466</v>
      </c>
      <c r="CD37" s="204">
        <v>551</v>
      </c>
      <c r="CE37" s="204">
        <v>622</v>
      </c>
      <c r="CF37" s="204">
        <v>191</v>
      </c>
      <c r="CG37" s="204">
        <v>185</v>
      </c>
      <c r="CH37" s="204">
        <v>481</v>
      </c>
      <c r="CI37" s="204">
        <v>2160</v>
      </c>
      <c r="CJ37" s="204">
        <v>2142</v>
      </c>
      <c r="CK37" s="204">
        <v>975</v>
      </c>
      <c r="CL37" s="204">
        <v>191</v>
      </c>
      <c r="CM37" s="204">
        <v>404</v>
      </c>
      <c r="CN37" s="204">
        <v>1047</v>
      </c>
      <c r="CO37" s="204">
        <v>17300</v>
      </c>
      <c r="CP37" s="204">
        <v>267</v>
      </c>
      <c r="CQ37" s="204">
        <v>49</v>
      </c>
      <c r="CR37" s="204">
        <v>1378</v>
      </c>
      <c r="CS37" s="204">
        <v>520</v>
      </c>
      <c r="CT37" s="204">
        <v>95</v>
      </c>
      <c r="CU37" s="204">
        <v>906</v>
      </c>
      <c r="CV37" s="204">
        <v>68</v>
      </c>
      <c r="CW37" s="204">
        <v>521</v>
      </c>
      <c r="CX37" s="204">
        <v>4157</v>
      </c>
      <c r="CY37" s="204">
        <v>5249</v>
      </c>
      <c r="CZ37" s="204">
        <v>12</v>
      </c>
      <c r="DA37" s="204">
        <v>33</v>
      </c>
      <c r="DB37" s="204">
        <v>2360</v>
      </c>
      <c r="DC37" s="204">
        <v>0</v>
      </c>
      <c r="DD37" s="204">
        <v>106</v>
      </c>
      <c r="DE37" s="204">
        <v>16</v>
      </c>
      <c r="DF37" s="204">
        <v>4082</v>
      </c>
      <c r="DG37" s="204">
        <v>49956</v>
      </c>
      <c r="DH37" s="204"/>
      <c r="DI37" s="205" t="s">
        <v>21</v>
      </c>
      <c r="DJ37" s="206">
        <v>31218</v>
      </c>
      <c r="DK37" s="206">
        <v>2595</v>
      </c>
      <c r="DL37" s="206">
        <v>122</v>
      </c>
      <c r="DM37" s="206">
        <v>152</v>
      </c>
      <c r="DN37" s="206">
        <v>8</v>
      </c>
      <c r="DO37" s="206">
        <v>1</v>
      </c>
      <c r="DP37" s="206">
        <v>45</v>
      </c>
      <c r="DQ37" s="206">
        <v>0</v>
      </c>
      <c r="DR37" s="206">
        <v>67</v>
      </c>
      <c r="DS37" s="206">
        <v>31</v>
      </c>
      <c r="DT37" s="206">
        <v>130</v>
      </c>
      <c r="DU37" s="206">
        <v>123</v>
      </c>
      <c r="DV37" s="206">
        <v>47</v>
      </c>
      <c r="DW37" s="206">
        <v>1</v>
      </c>
      <c r="DX37" s="206">
        <v>333</v>
      </c>
      <c r="DY37" s="206">
        <v>8</v>
      </c>
      <c r="DZ37" s="206">
        <v>34</v>
      </c>
      <c r="EA37" s="206">
        <v>28265</v>
      </c>
      <c r="EB37" s="206">
        <v>0</v>
      </c>
      <c r="EC37" s="206">
        <v>1851</v>
      </c>
      <c r="ED37" s="206">
        <v>0</v>
      </c>
      <c r="EE37" s="206">
        <v>0</v>
      </c>
      <c r="EF37" s="206">
        <v>27</v>
      </c>
      <c r="EG37" s="206">
        <v>93</v>
      </c>
      <c r="EH37" s="206">
        <v>3083</v>
      </c>
      <c r="EI37" s="206">
        <v>0</v>
      </c>
      <c r="EJ37" s="206">
        <v>4</v>
      </c>
      <c r="EK37" s="206">
        <v>108</v>
      </c>
      <c r="EL37" s="206">
        <v>0</v>
      </c>
      <c r="EM37" s="206">
        <v>18</v>
      </c>
      <c r="EN37" s="206">
        <v>0</v>
      </c>
      <c r="EO37" s="206">
        <v>0</v>
      </c>
      <c r="EP37" s="206">
        <v>236</v>
      </c>
      <c r="EQ37" s="206">
        <v>0</v>
      </c>
      <c r="ER37" s="206">
        <v>325</v>
      </c>
      <c r="ES37" s="206">
        <v>3894</v>
      </c>
      <c r="ET37" s="206">
        <v>196</v>
      </c>
      <c r="EU37" s="206">
        <v>0</v>
      </c>
      <c r="EV37" s="206">
        <v>0</v>
      </c>
      <c r="EW37" s="206">
        <v>0</v>
      </c>
      <c r="EX37" s="206">
        <v>0</v>
      </c>
      <c r="EY37" s="206">
        <v>57</v>
      </c>
      <c r="EZ37" s="206">
        <v>0</v>
      </c>
      <c r="FA37" s="206">
        <v>167</v>
      </c>
      <c r="FB37" s="206">
        <v>2963</v>
      </c>
      <c r="FC37" s="206">
        <v>62</v>
      </c>
      <c r="FD37" s="206">
        <v>0</v>
      </c>
      <c r="FE37" s="206">
        <v>3</v>
      </c>
      <c r="FF37" s="206">
        <v>683</v>
      </c>
      <c r="FG37" s="206">
        <v>0</v>
      </c>
      <c r="FH37" s="206">
        <v>0</v>
      </c>
      <c r="FI37" s="206">
        <v>0</v>
      </c>
      <c r="FJ37" s="206">
        <v>160</v>
      </c>
      <c r="FK37" s="206">
        <v>41998</v>
      </c>
    </row>
    <row r="38" spans="1:167" x14ac:dyDescent="0.25">
      <c r="A38" s="193" t="s">
        <v>20</v>
      </c>
      <c r="B38" s="203">
        <f t="shared" si="12"/>
        <v>169446</v>
      </c>
      <c r="C38" s="203">
        <f t="shared" si="12"/>
        <v>4274</v>
      </c>
      <c r="D38" s="203">
        <f t="shared" si="12"/>
        <v>1066</v>
      </c>
      <c r="E38" s="203">
        <f t="shared" si="12"/>
        <v>273</v>
      </c>
      <c r="F38" s="203">
        <f t="shared" si="12"/>
        <v>498</v>
      </c>
      <c r="G38" s="203">
        <f t="shared" si="12"/>
        <v>2135</v>
      </c>
      <c r="H38" s="203">
        <f t="shared" si="12"/>
        <v>86529</v>
      </c>
      <c r="I38" s="203">
        <f t="shared" si="12"/>
        <v>9128</v>
      </c>
      <c r="J38" s="203">
        <f t="shared" si="12"/>
        <v>426</v>
      </c>
      <c r="K38" s="203">
        <f t="shared" si="12"/>
        <v>21461</v>
      </c>
      <c r="L38" s="203">
        <f t="shared" si="12"/>
        <v>4706</v>
      </c>
      <c r="M38" s="203">
        <f t="shared" si="12"/>
        <v>2963</v>
      </c>
      <c r="N38" s="203">
        <f t="shared" si="12"/>
        <v>34</v>
      </c>
      <c r="O38" s="203">
        <f t="shared" si="12"/>
        <v>4071</v>
      </c>
      <c r="P38" s="203">
        <f t="shared" si="12"/>
        <v>3584</v>
      </c>
      <c r="Q38" s="203">
        <f t="shared" si="12"/>
        <v>352</v>
      </c>
      <c r="R38" s="203">
        <f t="shared" si="13"/>
        <v>1329</v>
      </c>
      <c r="S38" s="203">
        <f t="shared" si="13"/>
        <v>22072</v>
      </c>
      <c r="T38" s="203">
        <f t="shared" si="13"/>
        <v>130</v>
      </c>
      <c r="U38" s="203">
        <f t="shared" si="13"/>
        <v>8689</v>
      </c>
      <c r="V38" s="203">
        <f t="shared" si="13"/>
        <v>299</v>
      </c>
      <c r="W38" s="203">
        <f t="shared" si="13"/>
        <v>12</v>
      </c>
      <c r="X38" s="203">
        <f t="shared" si="13"/>
        <v>2358</v>
      </c>
      <c r="Y38" s="203">
        <f t="shared" si="13"/>
        <v>278</v>
      </c>
      <c r="Z38" s="203">
        <f t="shared" si="13"/>
        <v>6100</v>
      </c>
      <c r="AA38" s="203">
        <f t="shared" si="13"/>
        <v>439</v>
      </c>
      <c r="AB38" s="203">
        <f t="shared" si="13"/>
        <v>156</v>
      </c>
      <c r="AC38" s="203">
        <f t="shared" si="13"/>
        <v>132</v>
      </c>
      <c r="AD38" s="203">
        <f t="shared" si="13"/>
        <v>753</v>
      </c>
      <c r="AE38" s="203">
        <f t="shared" si="13"/>
        <v>25320</v>
      </c>
      <c r="AF38" s="203">
        <f t="shared" si="13"/>
        <v>658</v>
      </c>
      <c r="AG38" s="203">
        <f t="shared" si="13"/>
        <v>529</v>
      </c>
      <c r="AH38" s="203">
        <f t="shared" si="14"/>
        <v>179</v>
      </c>
      <c r="AI38" s="203">
        <f t="shared" si="14"/>
        <v>354</v>
      </c>
      <c r="AJ38" s="203">
        <f t="shared" si="14"/>
        <v>1378</v>
      </c>
      <c r="AK38" s="203">
        <f t="shared" si="14"/>
        <v>38945</v>
      </c>
      <c r="AL38" s="203">
        <f t="shared" si="14"/>
        <v>5565</v>
      </c>
      <c r="AM38" s="203">
        <f t="shared" si="14"/>
        <v>4</v>
      </c>
      <c r="AN38" s="203">
        <f t="shared" si="14"/>
        <v>51</v>
      </c>
      <c r="AO38" s="203">
        <f t="shared" si="14"/>
        <v>11395</v>
      </c>
      <c r="AP38" s="203">
        <f t="shared" si="14"/>
        <v>15210</v>
      </c>
      <c r="AQ38" s="203">
        <f t="shared" si="14"/>
        <v>3676</v>
      </c>
      <c r="AR38" s="203">
        <f t="shared" si="14"/>
        <v>3</v>
      </c>
      <c r="AS38" s="203">
        <f t="shared" si="14"/>
        <v>631679</v>
      </c>
      <c r="AT38" s="203">
        <f t="shared" si="14"/>
        <v>11520</v>
      </c>
      <c r="AU38" s="203">
        <f t="shared" si="14"/>
        <v>5742</v>
      </c>
      <c r="AV38" s="203">
        <f t="shared" si="14"/>
        <v>6125</v>
      </c>
      <c r="AW38" s="203">
        <f t="shared" si="14"/>
        <v>1085</v>
      </c>
      <c r="AX38" s="203">
        <f t="shared" si="15"/>
        <v>10439</v>
      </c>
      <c r="AY38" s="203">
        <f t="shared" si="15"/>
        <v>3202</v>
      </c>
      <c r="AZ38" s="203">
        <f t="shared" si="15"/>
        <v>14999</v>
      </c>
      <c r="BA38" s="203">
        <f t="shared" si="15"/>
        <v>11543</v>
      </c>
      <c r="BB38" s="203">
        <f t="shared" si="15"/>
        <v>527928</v>
      </c>
      <c r="BC38" s="203">
        <f t="shared" si="15"/>
        <v>1472831</v>
      </c>
      <c r="BD38" s="157"/>
      <c r="BE38" s="193" t="s">
        <v>20</v>
      </c>
      <c r="BF38" s="204">
        <v>96505</v>
      </c>
      <c r="BG38" s="204">
        <v>3681</v>
      </c>
      <c r="BH38" s="204">
        <v>920</v>
      </c>
      <c r="BI38" s="204">
        <v>126</v>
      </c>
      <c r="BJ38" s="204">
        <v>433</v>
      </c>
      <c r="BK38" s="204">
        <v>2049</v>
      </c>
      <c r="BL38" s="204">
        <v>58376</v>
      </c>
      <c r="BM38" s="204">
        <v>7259</v>
      </c>
      <c r="BN38" s="204">
        <v>210</v>
      </c>
      <c r="BO38" s="204">
        <v>8648</v>
      </c>
      <c r="BP38" s="204">
        <v>1763</v>
      </c>
      <c r="BQ38" s="204">
        <v>1706</v>
      </c>
      <c r="BR38" s="204">
        <v>30</v>
      </c>
      <c r="BS38" s="204">
        <v>2265</v>
      </c>
      <c r="BT38" s="204">
        <v>2104</v>
      </c>
      <c r="BU38" s="204">
        <v>156</v>
      </c>
      <c r="BV38" s="204">
        <v>559</v>
      </c>
      <c r="BW38" s="204">
        <v>3600</v>
      </c>
      <c r="BX38" s="204">
        <v>69</v>
      </c>
      <c r="BY38" s="204">
        <v>6232</v>
      </c>
      <c r="BZ38" s="204">
        <v>299</v>
      </c>
      <c r="CA38" s="204">
        <v>12</v>
      </c>
      <c r="CB38" s="204">
        <v>2321</v>
      </c>
      <c r="CC38" s="204">
        <v>278</v>
      </c>
      <c r="CD38" s="204">
        <v>715</v>
      </c>
      <c r="CE38" s="204">
        <v>365</v>
      </c>
      <c r="CF38" s="204">
        <v>153</v>
      </c>
      <c r="CG38" s="204">
        <v>16</v>
      </c>
      <c r="CH38" s="204">
        <v>753</v>
      </c>
      <c r="CI38" s="204">
        <v>25163</v>
      </c>
      <c r="CJ38" s="204">
        <v>658</v>
      </c>
      <c r="CK38" s="204">
        <v>529</v>
      </c>
      <c r="CL38" s="204">
        <v>178</v>
      </c>
      <c r="CM38" s="204">
        <v>354</v>
      </c>
      <c r="CN38" s="204">
        <v>1378</v>
      </c>
      <c r="CO38" s="204">
        <v>33172</v>
      </c>
      <c r="CP38" s="204">
        <v>5562</v>
      </c>
      <c r="CQ38" s="204">
        <v>4</v>
      </c>
      <c r="CR38" s="204">
        <v>51</v>
      </c>
      <c r="CS38" s="204">
        <v>11395</v>
      </c>
      <c r="CT38" s="204">
        <v>15210</v>
      </c>
      <c r="CU38" s="204">
        <v>3568</v>
      </c>
      <c r="CV38" s="204">
        <v>3</v>
      </c>
      <c r="CW38" s="204">
        <v>580901</v>
      </c>
      <c r="CX38" s="204">
        <v>3504</v>
      </c>
      <c r="CY38" s="204">
        <v>5741</v>
      </c>
      <c r="CZ38" s="204">
        <v>5294</v>
      </c>
      <c r="DA38" s="204">
        <v>134</v>
      </c>
      <c r="DB38" s="204">
        <v>7787</v>
      </c>
      <c r="DC38" s="204">
        <v>3064</v>
      </c>
      <c r="DD38" s="204">
        <v>14999</v>
      </c>
      <c r="DE38" s="204">
        <v>11540</v>
      </c>
      <c r="DF38" s="204">
        <v>527680</v>
      </c>
      <c r="DG38" s="204">
        <v>1329795</v>
      </c>
      <c r="DH38" s="204"/>
      <c r="DI38" s="205" t="s">
        <v>20</v>
      </c>
      <c r="DJ38" s="206">
        <v>72941</v>
      </c>
      <c r="DK38" s="206">
        <v>593</v>
      </c>
      <c r="DL38" s="206">
        <v>146</v>
      </c>
      <c r="DM38" s="206">
        <v>147</v>
      </c>
      <c r="DN38" s="206">
        <v>65</v>
      </c>
      <c r="DO38" s="206">
        <v>86</v>
      </c>
      <c r="DP38" s="206">
        <v>28153</v>
      </c>
      <c r="DQ38" s="206">
        <v>1869</v>
      </c>
      <c r="DR38" s="206">
        <v>216</v>
      </c>
      <c r="DS38" s="206">
        <v>12813</v>
      </c>
      <c r="DT38" s="206">
        <v>2943</v>
      </c>
      <c r="DU38" s="206">
        <v>1257</v>
      </c>
      <c r="DV38" s="206">
        <v>4</v>
      </c>
      <c r="DW38" s="206">
        <v>1806</v>
      </c>
      <c r="DX38" s="206">
        <v>1480</v>
      </c>
      <c r="DY38" s="206">
        <v>196</v>
      </c>
      <c r="DZ38" s="206">
        <v>770</v>
      </c>
      <c r="EA38" s="206">
        <v>18472</v>
      </c>
      <c r="EB38" s="206">
        <v>61</v>
      </c>
      <c r="EC38" s="206">
        <v>2457</v>
      </c>
      <c r="ED38" s="206">
        <v>0</v>
      </c>
      <c r="EE38" s="206">
        <v>0</v>
      </c>
      <c r="EF38" s="206">
        <v>37</v>
      </c>
      <c r="EG38" s="206">
        <v>0</v>
      </c>
      <c r="EH38" s="206">
        <v>5385</v>
      </c>
      <c r="EI38" s="206">
        <v>74</v>
      </c>
      <c r="EJ38" s="206">
        <v>3</v>
      </c>
      <c r="EK38" s="206">
        <v>116</v>
      </c>
      <c r="EL38" s="206">
        <v>0</v>
      </c>
      <c r="EM38" s="206">
        <v>157</v>
      </c>
      <c r="EN38" s="206">
        <v>0</v>
      </c>
      <c r="EO38" s="206">
        <v>0</v>
      </c>
      <c r="EP38" s="206">
        <v>1</v>
      </c>
      <c r="EQ38" s="206">
        <v>0</v>
      </c>
      <c r="ER38" s="206">
        <v>0</v>
      </c>
      <c r="ES38" s="206">
        <v>5773</v>
      </c>
      <c r="ET38" s="206">
        <v>3</v>
      </c>
      <c r="EU38" s="206">
        <v>0</v>
      </c>
      <c r="EV38" s="206">
        <v>0</v>
      </c>
      <c r="EW38" s="206">
        <v>0</v>
      </c>
      <c r="EX38" s="206">
        <v>0</v>
      </c>
      <c r="EY38" s="206">
        <v>108</v>
      </c>
      <c r="EZ38" s="206">
        <v>0</v>
      </c>
      <c r="FA38" s="206">
        <v>50778</v>
      </c>
      <c r="FB38" s="206">
        <v>8016</v>
      </c>
      <c r="FC38" s="206">
        <v>1</v>
      </c>
      <c r="FD38" s="206">
        <v>831</v>
      </c>
      <c r="FE38" s="206">
        <v>951</v>
      </c>
      <c r="FF38" s="206">
        <v>2652</v>
      </c>
      <c r="FG38" s="206">
        <v>138</v>
      </c>
      <c r="FH38" s="206">
        <v>0</v>
      </c>
      <c r="FI38" s="206">
        <v>3</v>
      </c>
      <c r="FJ38" s="206">
        <v>248</v>
      </c>
      <c r="FK38" s="206">
        <v>143036</v>
      </c>
    </row>
    <row r="39" spans="1:167" x14ac:dyDescent="0.25">
      <c r="A39" s="193" t="s">
        <v>19</v>
      </c>
      <c r="B39" s="203">
        <f t="shared" si="12"/>
        <v>26463</v>
      </c>
      <c r="C39" s="203">
        <f t="shared" si="12"/>
        <v>293</v>
      </c>
      <c r="D39" s="203">
        <f t="shared" si="12"/>
        <v>251</v>
      </c>
      <c r="E39" s="203">
        <f t="shared" si="12"/>
        <v>6</v>
      </c>
      <c r="F39" s="203">
        <f t="shared" si="12"/>
        <v>3</v>
      </c>
      <c r="G39" s="203">
        <f t="shared" si="12"/>
        <v>5</v>
      </c>
      <c r="H39" s="203">
        <f t="shared" si="12"/>
        <v>723</v>
      </c>
      <c r="I39" s="203">
        <f t="shared" si="12"/>
        <v>144</v>
      </c>
      <c r="J39" s="203">
        <f t="shared" si="12"/>
        <v>19</v>
      </c>
      <c r="K39" s="203">
        <f t="shared" si="12"/>
        <v>129</v>
      </c>
      <c r="L39" s="203">
        <f t="shared" si="12"/>
        <v>42</v>
      </c>
      <c r="M39" s="203">
        <f t="shared" si="12"/>
        <v>18</v>
      </c>
      <c r="N39" s="203">
        <f t="shared" si="12"/>
        <v>7</v>
      </c>
      <c r="O39" s="203">
        <f t="shared" si="12"/>
        <v>2</v>
      </c>
      <c r="P39" s="203">
        <f t="shared" si="12"/>
        <v>258</v>
      </c>
      <c r="Q39" s="203">
        <f t="shared" si="12"/>
        <v>31</v>
      </c>
      <c r="R39" s="203">
        <f t="shared" si="13"/>
        <v>2</v>
      </c>
      <c r="S39" s="203">
        <f t="shared" si="13"/>
        <v>24259</v>
      </c>
      <c r="T39" s="203">
        <f t="shared" si="13"/>
        <v>11</v>
      </c>
      <c r="U39" s="203">
        <f t="shared" si="13"/>
        <v>553</v>
      </c>
      <c r="V39" s="203">
        <f t="shared" si="13"/>
        <v>214</v>
      </c>
      <c r="W39" s="203">
        <f t="shared" si="13"/>
        <v>22</v>
      </c>
      <c r="X39" s="203">
        <f t="shared" si="13"/>
        <v>1925</v>
      </c>
      <c r="Y39" s="203">
        <f t="shared" si="13"/>
        <v>321</v>
      </c>
      <c r="Z39" s="203">
        <f t="shared" si="13"/>
        <v>1125</v>
      </c>
      <c r="AA39" s="203">
        <f t="shared" si="13"/>
        <v>90</v>
      </c>
      <c r="AB39" s="203">
        <f t="shared" si="13"/>
        <v>19</v>
      </c>
      <c r="AC39" s="203">
        <f t="shared" si="13"/>
        <v>17</v>
      </c>
      <c r="AD39" s="203">
        <f t="shared" si="13"/>
        <v>202</v>
      </c>
      <c r="AE39" s="203">
        <f t="shared" si="13"/>
        <v>5610</v>
      </c>
      <c r="AF39" s="203">
        <f t="shared" si="13"/>
        <v>165</v>
      </c>
      <c r="AG39" s="203">
        <f t="shared" si="13"/>
        <v>62</v>
      </c>
      <c r="AH39" s="203">
        <f t="shared" si="14"/>
        <v>48</v>
      </c>
      <c r="AI39" s="203">
        <f t="shared" si="14"/>
        <v>28</v>
      </c>
      <c r="AJ39" s="203">
        <f t="shared" si="14"/>
        <v>236</v>
      </c>
      <c r="AK39" s="203">
        <f t="shared" si="14"/>
        <v>10084</v>
      </c>
      <c r="AL39" s="203">
        <f t="shared" si="14"/>
        <v>997</v>
      </c>
      <c r="AM39" s="203">
        <f t="shared" si="14"/>
        <v>6</v>
      </c>
      <c r="AN39" s="203">
        <f t="shared" si="14"/>
        <v>13</v>
      </c>
      <c r="AO39" s="203">
        <f t="shared" si="14"/>
        <v>3676</v>
      </c>
      <c r="AP39" s="203">
        <f t="shared" si="14"/>
        <v>696</v>
      </c>
      <c r="AQ39" s="203">
        <f t="shared" si="14"/>
        <v>669</v>
      </c>
      <c r="AR39" s="203">
        <f t="shared" si="14"/>
        <v>-1</v>
      </c>
      <c r="AS39" s="203">
        <f t="shared" si="14"/>
        <v>3191762</v>
      </c>
      <c r="AT39" s="203">
        <f t="shared" si="14"/>
        <v>83470</v>
      </c>
      <c r="AU39" s="203">
        <f t="shared" si="14"/>
        <v>427</v>
      </c>
      <c r="AV39" s="203">
        <f t="shared" si="14"/>
        <v>229</v>
      </c>
      <c r="AW39" s="203">
        <f t="shared" si="14"/>
        <v>26</v>
      </c>
      <c r="AX39" s="203">
        <f t="shared" si="15"/>
        <v>722</v>
      </c>
      <c r="AY39" s="203">
        <f t="shared" si="15"/>
        <v>3</v>
      </c>
      <c r="AZ39" s="203">
        <f t="shared" si="15"/>
        <v>272</v>
      </c>
      <c r="BA39" s="203">
        <f t="shared" si="15"/>
        <v>4279</v>
      </c>
      <c r="BB39" s="203">
        <f t="shared" si="15"/>
        <v>63551</v>
      </c>
      <c r="BC39" s="203">
        <f t="shared" si="15"/>
        <v>3387637</v>
      </c>
      <c r="BD39" s="157"/>
      <c r="BE39" s="193" t="s">
        <v>19</v>
      </c>
      <c r="BF39" s="204">
        <v>3169</v>
      </c>
      <c r="BG39" s="204">
        <v>284</v>
      </c>
      <c r="BH39" s="204">
        <v>251</v>
      </c>
      <c r="BI39" s="204">
        <v>6</v>
      </c>
      <c r="BJ39" s="204">
        <v>3</v>
      </c>
      <c r="BK39" s="204">
        <v>5</v>
      </c>
      <c r="BL39" s="204">
        <v>723</v>
      </c>
      <c r="BM39" s="204">
        <v>144</v>
      </c>
      <c r="BN39" s="204">
        <v>2</v>
      </c>
      <c r="BO39" s="204">
        <v>11</v>
      </c>
      <c r="BP39" s="204">
        <v>30</v>
      </c>
      <c r="BQ39" s="204">
        <v>18</v>
      </c>
      <c r="BR39" s="204">
        <v>7</v>
      </c>
      <c r="BS39" s="204">
        <v>2</v>
      </c>
      <c r="BT39" s="204">
        <v>258</v>
      </c>
      <c r="BU39" s="204">
        <v>31</v>
      </c>
      <c r="BV39" s="204">
        <v>2</v>
      </c>
      <c r="BW39" s="204">
        <v>1112</v>
      </c>
      <c r="BX39" s="204">
        <v>11</v>
      </c>
      <c r="BY39" s="204">
        <v>553</v>
      </c>
      <c r="BZ39" s="204">
        <v>214</v>
      </c>
      <c r="CA39" s="204">
        <v>22</v>
      </c>
      <c r="CB39" s="204">
        <v>1925</v>
      </c>
      <c r="CC39" s="204">
        <v>321</v>
      </c>
      <c r="CD39" s="204">
        <v>159</v>
      </c>
      <c r="CE39" s="204">
        <v>90</v>
      </c>
      <c r="CF39" s="204">
        <v>19</v>
      </c>
      <c r="CG39" s="204">
        <v>17</v>
      </c>
      <c r="CH39" s="204">
        <v>202</v>
      </c>
      <c r="CI39" s="204">
        <v>5610</v>
      </c>
      <c r="CJ39" s="204">
        <v>165</v>
      </c>
      <c r="CK39" s="204">
        <v>62</v>
      </c>
      <c r="CL39" s="204">
        <v>48</v>
      </c>
      <c r="CM39" s="204">
        <v>28</v>
      </c>
      <c r="CN39" s="204">
        <v>236</v>
      </c>
      <c r="CO39" s="204">
        <v>9118</v>
      </c>
      <c r="CP39" s="204">
        <v>997</v>
      </c>
      <c r="CQ39" s="204">
        <v>6</v>
      </c>
      <c r="CR39" s="204">
        <v>13</v>
      </c>
      <c r="CS39" s="204">
        <v>3676</v>
      </c>
      <c r="CT39" s="204">
        <v>696</v>
      </c>
      <c r="CU39" s="204">
        <v>669</v>
      </c>
      <c r="CV39" s="204">
        <v>-1</v>
      </c>
      <c r="CW39" s="204">
        <v>2750489</v>
      </c>
      <c r="CX39" s="204">
        <v>41477</v>
      </c>
      <c r="CY39" s="204">
        <v>427</v>
      </c>
      <c r="CZ39" s="204">
        <v>229</v>
      </c>
      <c r="DA39" s="204">
        <v>11</v>
      </c>
      <c r="DB39" s="204">
        <v>722</v>
      </c>
      <c r="DC39" s="204">
        <v>3</v>
      </c>
      <c r="DD39" s="204">
        <v>272</v>
      </c>
      <c r="DE39" s="204">
        <v>4268</v>
      </c>
      <c r="DF39" s="204">
        <v>63551</v>
      </c>
      <c r="DG39" s="204">
        <v>2880076</v>
      </c>
      <c r="DH39" s="204"/>
      <c r="DI39" s="205" t="s">
        <v>19</v>
      </c>
      <c r="DJ39" s="206">
        <v>23294</v>
      </c>
      <c r="DK39" s="206">
        <v>9</v>
      </c>
      <c r="DL39" s="206">
        <v>0</v>
      </c>
      <c r="DM39" s="206">
        <v>0</v>
      </c>
      <c r="DN39" s="206">
        <v>0</v>
      </c>
      <c r="DO39" s="206">
        <v>0</v>
      </c>
      <c r="DP39" s="206">
        <v>0</v>
      </c>
      <c r="DQ39" s="206">
        <v>0</v>
      </c>
      <c r="DR39" s="206">
        <v>17</v>
      </c>
      <c r="DS39" s="206">
        <v>118</v>
      </c>
      <c r="DT39" s="206">
        <v>12</v>
      </c>
      <c r="DU39" s="206">
        <v>0</v>
      </c>
      <c r="DV39" s="206">
        <v>0</v>
      </c>
      <c r="DW39" s="206">
        <v>0</v>
      </c>
      <c r="DX39" s="206">
        <v>0</v>
      </c>
      <c r="DY39" s="206">
        <v>0</v>
      </c>
      <c r="DZ39" s="206">
        <v>0</v>
      </c>
      <c r="EA39" s="206">
        <v>23147</v>
      </c>
      <c r="EB39" s="206">
        <v>0</v>
      </c>
      <c r="EC39" s="206">
        <v>0</v>
      </c>
      <c r="ED39" s="206">
        <v>0</v>
      </c>
      <c r="EE39" s="206">
        <v>0</v>
      </c>
      <c r="EF39" s="206">
        <v>0</v>
      </c>
      <c r="EG39" s="206">
        <v>0</v>
      </c>
      <c r="EH39" s="206">
        <v>966</v>
      </c>
      <c r="EI39" s="206">
        <v>0</v>
      </c>
      <c r="EJ39" s="206">
        <v>0</v>
      </c>
      <c r="EK39" s="206">
        <v>0</v>
      </c>
      <c r="EL39" s="206">
        <v>0</v>
      </c>
      <c r="EM39" s="206">
        <v>0</v>
      </c>
      <c r="EN39" s="206">
        <v>0</v>
      </c>
      <c r="EO39" s="206">
        <v>0</v>
      </c>
      <c r="EP39" s="206">
        <v>0</v>
      </c>
      <c r="EQ39" s="206">
        <v>0</v>
      </c>
      <c r="ER39" s="206">
        <v>0</v>
      </c>
      <c r="ES39" s="206">
        <v>966</v>
      </c>
      <c r="ET39" s="206">
        <v>0</v>
      </c>
      <c r="EU39" s="206">
        <v>0</v>
      </c>
      <c r="EV39" s="206">
        <v>0</v>
      </c>
      <c r="EW39" s="206">
        <v>0</v>
      </c>
      <c r="EX39" s="206">
        <v>0</v>
      </c>
      <c r="EY39" s="206">
        <v>0</v>
      </c>
      <c r="EZ39" s="206">
        <v>0</v>
      </c>
      <c r="FA39" s="206">
        <v>441273</v>
      </c>
      <c r="FB39" s="206">
        <v>41993</v>
      </c>
      <c r="FC39" s="206">
        <v>0</v>
      </c>
      <c r="FD39" s="206">
        <v>0</v>
      </c>
      <c r="FE39" s="206">
        <v>15</v>
      </c>
      <c r="FF39" s="206">
        <v>0</v>
      </c>
      <c r="FG39" s="206">
        <v>0</v>
      </c>
      <c r="FH39" s="206">
        <v>0</v>
      </c>
      <c r="FI39" s="206">
        <v>11</v>
      </c>
      <c r="FJ39" s="206">
        <v>0</v>
      </c>
      <c r="FK39" s="206">
        <v>507561</v>
      </c>
    </row>
    <row r="40" spans="1:167" x14ac:dyDescent="0.25">
      <c r="A40" s="193" t="s">
        <v>18</v>
      </c>
      <c r="B40" s="203">
        <f t="shared" si="12"/>
        <v>69972</v>
      </c>
      <c r="C40" s="203">
        <f t="shared" si="12"/>
        <v>6178</v>
      </c>
      <c r="D40" s="203">
        <f t="shared" si="12"/>
        <v>7450</v>
      </c>
      <c r="E40" s="203">
        <f t="shared" si="12"/>
        <v>477</v>
      </c>
      <c r="F40" s="203">
        <f t="shared" si="12"/>
        <v>1023</v>
      </c>
      <c r="G40" s="203">
        <f t="shared" si="12"/>
        <v>310</v>
      </c>
      <c r="H40" s="203">
        <f t="shared" si="12"/>
        <v>1993</v>
      </c>
      <c r="I40" s="203">
        <f t="shared" si="12"/>
        <v>1456</v>
      </c>
      <c r="J40" s="203">
        <f t="shared" si="12"/>
        <v>251</v>
      </c>
      <c r="K40" s="203">
        <f t="shared" si="12"/>
        <v>3296</v>
      </c>
      <c r="L40" s="203">
        <f t="shared" si="12"/>
        <v>3916</v>
      </c>
      <c r="M40" s="203">
        <f t="shared" si="12"/>
        <v>2116</v>
      </c>
      <c r="N40" s="203">
        <f t="shared" si="12"/>
        <v>520</v>
      </c>
      <c r="O40" s="203">
        <f t="shared" si="12"/>
        <v>1196</v>
      </c>
      <c r="P40" s="203">
        <f t="shared" si="12"/>
        <v>9443</v>
      </c>
      <c r="Q40" s="203">
        <f t="shared" si="12"/>
        <v>1010</v>
      </c>
      <c r="R40" s="203">
        <f t="shared" si="13"/>
        <v>1723</v>
      </c>
      <c r="S40" s="203">
        <f t="shared" si="13"/>
        <v>28984</v>
      </c>
      <c r="T40" s="203">
        <f t="shared" si="13"/>
        <v>868</v>
      </c>
      <c r="U40" s="203">
        <f t="shared" si="13"/>
        <v>3940</v>
      </c>
      <c r="V40" s="203">
        <f t="shared" si="13"/>
        <v>855</v>
      </c>
      <c r="W40" s="203">
        <f t="shared" si="13"/>
        <v>226</v>
      </c>
      <c r="X40" s="203">
        <f t="shared" si="13"/>
        <v>5559</v>
      </c>
      <c r="Y40" s="203">
        <f t="shared" si="13"/>
        <v>2902</v>
      </c>
      <c r="Z40" s="203">
        <f t="shared" si="13"/>
        <v>8118</v>
      </c>
      <c r="AA40" s="203">
        <f t="shared" si="13"/>
        <v>511</v>
      </c>
      <c r="AB40" s="203">
        <f t="shared" si="13"/>
        <v>117</v>
      </c>
      <c r="AC40" s="203">
        <f t="shared" si="13"/>
        <v>152</v>
      </c>
      <c r="AD40" s="203">
        <f t="shared" si="13"/>
        <v>4882</v>
      </c>
      <c r="AE40" s="203">
        <f t="shared" si="13"/>
        <v>3453</v>
      </c>
      <c r="AF40" s="203">
        <f t="shared" si="13"/>
        <v>872</v>
      </c>
      <c r="AG40" s="203">
        <f t="shared" si="13"/>
        <v>1033</v>
      </c>
      <c r="AH40" s="203">
        <f t="shared" si="14"/>
        <v>136</v>
      </c>
      <c r="AI40" s="203">
        <f t="shared" si="14"/>
        <v>404</v>
      </c>
      <c r="AJ40" s="203">
        <f t="shared" si="14"/>
        <v>773</v>
      </c>
      <c r="AK40" s="203">
        <f t="shared" si="14"/>
        <v>29993</v>
      </c>
      <c r="AL40" s="203">
        <f t="shared" si="14"/>
        <v>5072</v>
      </c>
      <c r="AM40" s="203">
        <f t="shared" si="14"/>
        <v>489</v>
      </c>
      <c r="AN40" s="203">
        <f t="shared" si="14"/>
        <v>1742</v>
      </c>
      <c r="AO40" s="203">
        <f t="shared" si="14"/>
        <v>6867</v>
      </c>
      <c r="AP40" s="203">
        <f t="shared" si="14"/>
        <v>1542</v>
      </c>
      <c r="AQ40" s="203">
        <f t="shared" si="14"/>
        <v>2813</v>
      </c>
      <c r="AR40" s="203">
        <f t="shared" si="14"/>
        <v>512</v>
      </c>
      <c r="AS40" s="203">
        <f t="shared" si="14"/>
        <v>56909</v>
      </c>
      <c r="AT40" s="203">
        <f t="shared" si="14"/>
        <v>56255</v>
      </c>
      <c r="AU40" s="203">
        <f t="shared" si="14"/>
        <v>3555</v>
      </c>
      <c r="AV40" s="203">
        <f t="shared" si="14"/>
        <v>4632</v>
      </c>
      <c r="AW40" s="203">
        <f t="shared" si="14"/>
        <v>1815</v>
      </c>
      <c r="AX40" s="203">
        <f t="shared" si="15"/>
        <v>75140</v>
      </c>
      <c r="AY40" s="203">
        <f t="shared" si="15"/>
        <v>4958</v>
      </c>
      <c r="AZ40" s="203">
        <f t="shared" si="15"/>
        <v>93</v>
      </c>
      <c r="BA40" s="203">
        <f t="shared" si="15"/>
        <v>13177</v>
      </c>
      <c r="BB40" s="203">
        <f t="shared" si="15"/>
        <v>464992</v>
      </c>
      <c r="BC40" s="203">
        <f t="shared" si="15"/>
        <v>806706</v>
      </c>
      <c r="BD40" s="157"/>
      <c r="BE40" s="193" t="s">
        <v>18</v>
      </c>
      <c r="BF40" s="204">
        <v>34067</v>
      </c>
      <c r="BG40" s="204">
        <v>5369</v>
      </c>
      <c r="BH40" s="204">
        <v>6303</v>
      </c>
      <c r="BI40" s="204">
        <v>432</v>
      </c>
      <c r="BJ40" s="204">
        <v>957</v>
      </c>
      <c r="BK40" s="204">
        <v>306</v>
      </c>
      <c r="BL40" s="204">
        <v>1591</v>
      </c>
      <c r="BM40" s="204">
        <v>1371</v>
      </c>
      <c r="BN40" s="204">
        <v>22</v>
      </c>
      <c r="BO40" s="204">
        <v>2405</v>
      </c>
      <c r="BP40" s="204">
        <v>2752</v>
      </c>
      <c r="BQ40" s="204">
        <v>1839</v>
      </c>
      <c r="BR40" s="204">
        <v>466</v>
      </c>
      <c r="BS40" s="204">
        <v>208</v>
      </c>
      <c r="BT40" s="204">
        <v>7274</v>
      </c>
      <c r="BU40" s="204">
        <v>566</v>
      </c>
      <c r="BV40" s="204">
        <v>979</v>
      </c>
      <c r="BW40" s="204">
        <v>2754</v>
      </c>
      <c r="BX40" s="204">
        <v>509</v>
      </c>
      <c r="BY40" s="204">
        <v>3333</v>
      </c>
      <c r="BZ40" s="204">
        <v>855</v>
      </c>
      <c r="CA40" s="204">
        <v>226</v>
      </c>
      <c r="CB40" s="204">
        <v>5463</v>
      </c>
      <c r="CC40" s="204">
        <v>2342</v>
      </c>
      <c r="CD40" s="204">
        <v>859</v>
      </c>
      <c r="CE40" s="204">
        <v>508</v>
      </c>
      <c r="CF40" s="204">
        <v>115</v>
      </c>
      <c r="CG40" s="204">
        <v>146</v>
      </c>
      <c r="CH40" s="204">
        <v>4882</v>
      </c>
      <c r="CI40" s="204">
        <v>3345</v>
      </c>
      <c r="CJ40" s="204">
        <v>871</v>
      </c>
      <c r="CK40" s="204">
        <v>1033</v>
      </c>
      <c r="CL40" s="204">
        <v>135</v>
      </c>
      <c r="CM40" s="204">
        <v>404</v>
      </c>
      <c r="CN40" s="204">
        <v>770</v>
      </c>
      <c r="CO40" s="204">
        <v>21954</v>
      </c>
      <c r="CP40" s="204">
        <v>5062</v>
      </c>
      <c r="CQ40" s="204">
        <v>489</v>
      </c>
      <c r="CR40" s="204">
        <v>1741</v>
      </c>
      <c r="CS40" s="204">
        <v>6867</v>
      </c>
      <c r="CT40" s="204">
        <v>1542</v>
      </c>
      <c r="CU40" s="204">
        <v>2238</v>
      </c>
      <c r="CV40" s="204">
        <v>512</v>
      </c>
      <c r="CW40" s="204">
        <v>43076</v>
      </c>
      <c r="CX40" s="204">
        <v>46864</v>
      </c>
      <c r="CY40" s="204">
        <v>3501</v>
      </c>
      <c r="CZ40" s="204">
        <v>2881</v>
      </c>
      <c r="DA40" s="204">
        <v>1350</v>
      </c>
      <c r="DB40" s="204">
        <v>70169</v>
      </c>
      <c r="DC40" s="204">
        <v>4958</v>
      </c>
      <c r="DD40" s="204">
        <v>93</v>
      </c>
      <c r="DE40" s="204">
        <v>13156</v>
      </c>
      <c r="DF40" s="204">
        <v>464849</v>
      </c>
      <c r="DG40" s="204">
        <v>730738</v>
      </c>
      <c r="DH40" s="204"/>
      <c r="DI40" s="205" t="s">
        <v>18</v>
      </c>
      <c r="DJ40" s="206">
        <v>35905</v>
      </c>
      <c r="DK40" s="206">
        <v>809</v>
      </c>
      <c r="DL40" s="206">
        <v>1147</v>
      </c>
      <c r="DM40" s="206">
        <v>45</v>
      </c>
      <c r="DN40" s="206">
        <v>66</v>
      </c>
      <c r="DO40" s="206">
        <v>4</v>
      </c>
      <c r="DP40" s="206">
        <v>402</v>
      </c>
      <c r="DQ40" s="206">
        <v>85</v>
      </c>
      <c r="DR40" s="206">
        <v>229</v>
      </c>
      <c r="DS40" s="206">
        <v>891</v>
      </c>
      <c r="DT40" s="206">
        <v>1164</v>
      </c>
      <c r="DU40" s="206">
        <v>277</v>
      </c>
      <c r="DV40" s="206">
        <v>54</v>
      </c>
      <c r="DW40" s="206">
        <v>988</v>
      </c>
      <c r="DX40" s="206">
        <v>2169</v>
      </c>
      <c r="DY40" s="206">
        <v>444</v>
      </c>
      <c r="DZ40" s="206">
        <v>744</v>
      </c>
      <c r="EA40" s="206">
        <v>26230</v>
      </c>
      <c r="EB40" s="206">
        <v>359</v>
      </c>
      <c r="EC40" s="206">
        <v>607</v>
      </c>
      <c r="ED40" s="206">
        <v>0</v>
      </c>
      <c r="EE40" s="206">
        <v>0</v>
      </c>
      <c r="EF40" s="206">
        <v>96</v>
      </c>
      <c r="EG40" s="206">
        <v>560</v>
      </c>
      <c r="EH40" s="206">
        <v>7259</v>
      </c>
      <c r="EI40" s="206">
        <v>3</v>
      </c>
      <c r="EJ40" s="206">
        <v>2</v>
      </c>
      <c r="EK40" s="206">
        <v>6</v>
      </c>
      <c r="EL40" s="206">
        <v>0</v>
      </c>
      <c r="EM40" s="206">
        <v>108</v>
      </c>
      <c r="EN40" s="206">
        <v>1</v>
      </c>
      <c r="EO40" s="206">
        <v>0</v>
      </c>
      <c r="EP40" s="206">
        <v>1</v>
      </c>
      <c r="EQ40" s="206">
        <v>0</v>
      </c>
      <c r="ER40" s="206">
        <v>3</v>
      </c>
      <c r="ES40" s="206">
        <v>8039</v>
      </c>
      <c r="ET40" s="206">
        <v>10</v>
      </c>
      <c r="EU40" s="206">
        <v>0</v>
      </c>
      <c r="EV40" s="206">
        <v>1</v>
      </c>
      <c r="EW40" s="206">
        <v>0</v>
      </c>
      <c r="EX40" s="206">
        <v>0</v>
      </c>
      <c r="EY40" s="206">
        <v>575</v>
      </c>
      <c r="EZ40" s="206">
        <v>0</v>
      </c>
      <c r="FA40" s="206">
        <v>13833</v>
      </c>
      <c r="FB40" s="206">
        <v>9391</v>
      </c>
      <c r="FC40" s="206">
        <v>54</v>
      </c>
      <c r="FD40" s="206">
        <v>1751</v>
      </c>
      <c r="FE40" s="206">
        <v>465</v>
      </c>
      <c r="FF40" s="206">
        <v>4971</v>
      </c>
      <c r="FG40" s="206">
        <v>0</v>
      </c>
      <c r="FH40" s="206">
        <v>0</v>
      </c>
      <c r="FI40" s="206">
        <v>21</v>
      </c>
      <c r="FJ40" s="206">
        <v>143</v>
      </c>
      <c r="FK40" s="206">
        <v>75968</v>
      </c>
    </row>
    <row r="41" spans="1:167" x14ac:dyDescent="0.25">
      <c r="A41" s="193" t="s">
        <v>17</v>
      </c>
      <c r="B41" s="203">
        <f t="shared" si="12"/>
        <v>16446322</v>
      </c>
      <c r="C41" s="203">
        <f t="shared" si="12"/>
        <v>96239</v>
      </c>
      <c r="D41" s="203">
        <f t="shared" si="12"/>
        <v>313486</v>
      </c>
      <c r="E41" s="203">
        <f t="shared" si="12"/>
        <v>105428</v>
      </c>
      <c r="F41" s="203">
        <f t="shared" si="12"/>
        <v>113315</v>
      </c>
      <c r="G41" s="203">
        <f t="shared" si="12"/>
        <v>129120</v>
      </c>
      <c r="H41" s="203">
        <f t="shared" si="12"/>
        <v>1182139</v>
      </c>
      <c r="I41" s="203">
        <f t="shared" si="12"/>
        <v>246642</v>
      </c>
      <c r="J41" s="203">
        <f t="shared" si="12"/>
        <v>138529</v>
      </c>
      <c r="K41" s="203">
        <f t="shared" si="12"/>
        <v>499366</v>
      </c>
      <c r="L41" s="203">
        <f t="shared" si="12"/>
        <v>425791</v>
      </c>
      <c r="M41" s="203">
        <f t="shared" si="12"/>
        <v>704603</v>
      </c>
      <c r="N41" s="203">
        <f t="shared" si="12"/>
        <v>98507</v>
      </c>
      <c r="O41" s="203">
        <f t="shared" si="12"/>
        <v>70411</v>
      </c>
      <c r="P41" s="203">
        <f t="shared" si="12"/>
        <v>1137449</v>
      </c>
      <c r="Q41" s="203">
        <f t="shared" si="12"/>
        <v>326686</v>
      </c>
      <c r="R41" s="203">
        <f t="shared" si="13"/>
        <v>454085</v>
      </c>
      <c r="S41" s="203">
        <f t="shared" si="13"/>
        <v>9964935</v>
      </c>
      <c r="T41" s="203">
        <f t="shared" si="13"/>
        <v>63934</v>
      </c>
      <c r="U41" s="203">
        <f t="shared" si="13"/>
        <v>471896</v>
      </c>
      <c r="V41" s="203">
        <f t="shared" si="13"/>
        <v>274172</v>
      </c>
      <c r="W41" s="203">
        <f t="shared" si="13"/>
        <v>9392</v>
      </c>
      <c r="X41" s="203">
        <f t="shared" si="13"/>
        <v>300573</v>
      </c>
      <c r="Y41" s="203">
        <f t="shared" si="13"/>
        <v>63365</v>
      </c>
      <c r="Z41" s="203">
        <f t="shared" si="13"/>
        <v>1098569</v>
      </c>
      <c r="AA41" s="203">
        <f t="shared" si="13"/>
        <v>53920</v>
      </c>
      <c r="AB41" s="203">
        <f t="shared" si="13"/>
        <v>24425</v>
      </c>
      <c r="AC41" s="203">
        <f t="shared" si="13"/>
        <v>8203</v>
      </c>
      <c r="AD41" s="203">
        <f t="shared" si="13"/>
        <v>22621</v>
      </c>
      <c r="AE41" s="203">
        <f t="shared" si="13"/>
        <v>116020</v>
      </c>
      <c r="AF41" s="203">
        <f t="shared" si="13"/>
        <v>43351</v>
      </c>
      <c r="AG41" s="203">
        <f t="shared" si="13"/>
        <v>16188</v>
      </c>
      <c r="AH41" s="203">
        <f t="shared" si="14"/>
        <v>8324</v>
      </c>
      <c r="AI41" s="203">
        <f t="shared" si="14"/>
        <v>6195</v>
      </c>
      <c r="AJ41" s="203">
        <f t="shared" si="14"/>
        <v>11473</v>
      </c>
      <c r="AK41" s="203">
        <f t="shared" si="14"/>
        <v>2056791</v>
      </c>
      <c r="AL41" s="203">
        <f t="shared" si="14"/>
        <v>65725</v>
      </c>
      <c r="AM41" s="203">
        <f t="shared" si="14"/>
        <v>87465</v>
      </c>
      <c r="AN41" s="203">
        <f t="shared" si="14"/>
        <v>24746</v>
      </c>
      <c r="AO41" s="203">
        <f t="shared" si="14"/>
        <v>146168</v>
      </c>
      <c r="AP41" s="203">
        <f t="shared" si="14"/>
        <v>98936</v>
      </c>
      <c r="AQ41" s="203">
        <f t="shared" si="14"/>
        <v>316580</v>
      </c>
      <c r="AR41" s="203">
        <f t="shared" si="14"/>
        <v>152364</v>
      </c>
      <c r="AS41" s="203">
        <f t="shared" si="14"/>
        <v>4104303</v>
      </c>
      <c r="AT41" s="203">
        <f t="shared" si="14"/>
        <v>2799338</v>
      </c>
      <c r="AU41" s="203">
        <f t="shared" si="14"/>
        <v>84447</v>
      </c>
      <c r="AV41" s="203">
        <f t="shared" si="14"/>
        <v>897376</v>
      </c>
      <c r="AW41" s="203">
        <f t="shared" si="14"/>
        <v>152520</v>
      </c>
      <c r="AX41" s="203">
        <f t="shared" si="15"/>
        <v>1130956</v>
      </c>
      <c r="AY41" s="203">
        <f t="shared" si="15"/>
        <v>50785</v>
      </c>
      <c r="AZ41" s="203">
        <f t="shared" si="15"/>
        <v>18962</v>
      </c>
      <c r="BA41" s="203">
        <f t="shared" si="15"/>
        <v>82944</v>
      </c>
      <c r="BB41" s="203">
        <f t="shared" si="15"/>
        <v>1256561</v>
      </c>
      <c r="BC41" s="203">
        <f t="shared" si="15"/>
        <v>30069528</v>
      </c>
      <c r="BD41" s="157"/>
      <c r="BE41" s="193" t="s">
        <v>17</v>
      </c>
      <c r="BF41" s="204">
        <v>2046979</v>
      </c>
      <c r="BG41" s="204">
        <v>32841</v>
      </c>
      <c r="BH41" s="204">
        <v>66386</v>
      </c>
      <c r="BI41" s="204">
        <v>19120</v>
      </c>
      <c r="BJ41" s="204">
        <v>22821</v>
      </c>
      <c r="BK41" s="204">
        <v>74500</v>
      </c>
      <c r="BL41" s="204">
        <v>420801</v>
      </c>
      <c r="BM41" s="204">
        <v>52209</v>
      </c>
      <c r="BN41" s="204">
        <v>4529</v>
      </c>
      <c r="BO41" s="204">
        <v>65753</v>
      </c>
      <c r="BP41" s="204">
        <v>49024</v>
      </c>
      <c r="BQ41" s="204">
        <v>232879</v>
      </c>
      <c r="BR41" s="204">
        <v>40502</v>
      </c>
      <c r="BS41" s="204">
        <v>12134</v>
      </c>
      <c r="BT41" s="204">
        <v>267893</v>
      </c>
      <c r="BU41" s="204">
        <v>123321</v>
      </c>
      <c r="BV41" s="204">
        <v>127391</v>
      </c>
      <c r="BW41" s="204">
        <v>235208</v>
      </c>
      <c r="BX41" s="204">
        <v>42567</v>
      </c>
      <c r="BY41" s="204">
        <v>189941</v>
      </c>
      <c r="BZ41" s="204">
        <v>274172</v>
      </c>
      <c r="CA41" s="204">
        <v>9246</v>
      </c>
      <c r="CB41" s="204">
        <v>288874</v>
      </c>
      <c r="CC41" s="204">
        <v>29478</v>
      </c>
      <c r="CD41" s="204">
        <v>35123</v>
      </c>
      <c r="CE41" s="204">
        <v>43167</v>
      </c>
      <c r="CF41" s="204">
        <v>19760</v>
      </c>
      <c r="CG41" s="204">
        <v>2269</v>
      </c>
      <c r="CH41" s="204">
        <v>22621</v>
      </c>
      <c r="CI41" s="204">
        <v>110308</v>
      </c>
      <c r="CJ41" s="204">
        <v>38181</v>
      </c>
      <c r="CK41" s="204">
        <v>16188</v>
      </c>
      <c r="CL41" s="204">
        <v>5230</v>
      </c>
      <c r="CM41" s="204">
        <v>6195</v>
      </c>
      <c r="CN41" s="204">
        <v>10014</v>
      </c>
      <c r="CO41" s="204">
        <v>910826</v>
      </c>
      <c r="CP41" s="204">
        <v>59934</v>
      </c>
      <c r="CQ41" s="204">
        <v>87016</v>
      </c>
      <c r="CR41" s="204">
        <v>23595</v>
      </c>
      <c r="CS41" s="204">
        <v>146168</v>
      </c>
      <c r="CT41" s="204">
        <v>98936</v>
      </c>
      <c r="CU41" s="204">
        <v>260397</v>
      </c>
      <c r="CV41" s="204">
        <v>151605</v>
      </c>
      <c r="CW41" s="204">
        <v>3576745</v>
      </c>
      <c r="CX41" s="204">
        <v>1438342</v>
      </c>
      <c r="CY41" s="204">
        <v>74423</v>
      </c>
      <c r="CZ41" s="204">
        <v>603146</v>
      </c>
      <c r="DA41" s="204">
        <v>32053</v>
      </c>
      <c r="DB41" s="204">
        <v>465574</v>
      </c>
      <c r="DC41" s="204">
        <v>45429</v>
      </c>
      <c r="DD41" s="204">
        <v>18962</v>
      </c>
      <c r="DE41" s="204">
        <v>81844</v>
      </c>
      <c r="DF41" s="204">
        <v>1244742</v>
      </c>
      <c r="DG41" s="204">
        <v>11399557</v>
      </c>
      <c r="DH41" s="204"/>
      <c r="DI41" s="205" t="s">
        <v>17</v>
      </c>
      <c r="DJ41" s="206">
        <v>14399343</v>
      </c>
      <c r="DK41" s="206">
        <v>63398</v>
      </c>
      <c r="DL41" s="206">
        <v>247100</v>
      </c>
      <c r="DM41" s="206">
        <v>86308</v>
      </c>
      <c r="DN41" s="206">
        <v>90494</v>
      </c>
      <c r="DO41" s="206">
        <v>54620</v>
      </c>
      <c r="DP41" s="206">
        <v>761338</v>
      </c>
      <c r="DQ41" s="206">
        <v>194433</v>
      </c>
      <c r="DR41" s="206">
        <v>134000</v>
      </c>
      <c r="DS41" s="206">
        <v>433613</v>
      </c>
      <c r="DT41" s="206">
        <v>376767</v>
      </c>
      <c r="DU41" s="206">
        <v>471724</v>
      </c>
      <c r="DV41" s="206">
        <v>58005</v>
      </c>
      <c r="DW41" s="206">
        <v>58277</v>
      </c>
      <c r="DX41" s="206">
        <v>869556</v>
      </c>
      <c r="DY41" s="206">
        <v>203365</v>
      </c>
      <c r="DZ41" s="206">
        <v>326694</v>
      </c>
      <c r="EA41" s="206">
        <v>9729727</v>
      </c>
      <c r="EB41" s="206">
        <v>21367</v>
      </c>
      <c r="EC41" s="206">
        <v>281955</v>
      </c>
      <c r="ED41" s="206">
        <v>0</v>
      </c>
      <c r="EE41" s="206">
        <v>146</v>
      </c>
      <c r="EF41" s="206">
        <v>11699</v>
      </c>
      <c r="EG41" s="206">
        <v>33887</v>
      </c>
      <c r="EH41" s="206">
        <v>1063446</v>
      </c>
      <c r="EI41" s="206">
        <v>10753</v>
      </c>
      <c r="EJ41" s="206">
        <v>4665</v>
      </c>
      <c r="EK41" s="206">
        <v>5934</v>
      </c>
      <c r="EL41" s="206">
        <v>0</v>
      </c>
      <c r="EM41" s="206">
        <v>5712</v>
      </c>
      <c r="EN41" s="206">
        <v>5170</v>
      </c>
      <c r="EO41" s="206">
        <v>0</v>
      </c>
      <c r="EP41" s="206">
        <v>3094</v>
      </c>
      <c r="EQ41" s="206">
        <v>0</v>
      </c>
      <c r="ER41" s="206">
        <v>1459</v>
      </c>
      <c r="ES41" s="206">
        <v>1145965</v>
      </c>
      <c r="ET41" s="206">
        <v>5791</v>
      </c>
      <c r="EU41" s="206">
        <v>449</v>
      </c>
      <c r="EV41" s="206">
        <v>1151</v>
      </c>
      <c r="EW41" s="206">
        <v>0</v>
      </c>
      <c r="EX41" s="206">
        <v>0</v>
      </c>
      <c r="EY41" s="206">
        <v>56183</v>
      </c>
      <c r="EZ41" s="206">
        <v>759</v>
      </c>
      <c r="FA41" s="206">
        <v>527558</v>
      </c>
      <c r="FB41" s="206">
        <v>1360996</v>
      </c>
      <c r="FC41" s="206">
        <v>10024</v>
      </c>
      <c r="FD41" s="206">
        <v>294230</v>
      </c>
      <c r="FE41" s="206">
        <v>120467</v>
      </c>
      <c r="FF41" s="206">
        <v>665382</v>
      </c>
      <c r="FG41" s="206">
        <v>5356</v>
      </c>
      <c r="FH41" s="206">
        <v>0</v>
      </c>
      <c r="FI41" s="206">
        <v>1100</v>
      </c>
      <c r="FJ41" s="206">
        <v>11819</v>
      </c>
      <c r="FK41" s="206">
        <v>18669971</v>
      </c>
    </row>
    <row r="42" spans="1:167" x14ac:dyDescent="0.25">
      <c r="A42" s="193" t="s">
        <v>16</v>
      </c>
      <c r="B42" s="203">
        <f t="shared" si="12"/>
        <v>287831</v>
      </c>
      <c r="C42" s="203">
        <f t="shared" si="12"/>
        <v>20191</v>
      </c>
      <c r="D42" s="203">
        <f t="shared" si="12"/>
        <v>990</v>
      </c>
      <c r="E42" s="203">
        <f t="shared" si="12"/>
        <v>523</v>
      </c>
      <c r="F42" s="203">
        <f t="shared" si="12"/>
        <v>2487</v>
      </c>
      <c r="G42" s="203">
        <f t="shared" si="12"/>
        <v>1361</v>
      </c>
      <c r="H42" s="203">
        <f t="shared" si="12"/>
        <v>9356</v>
      </c>
      <c r="I42" s="203">
        <f t="shared" si="12"/>
        <v>6573</v>
      </c>
      <c r="J42" s="203">
        <f t="shared" si="12"/>
        <v>5905</v>
      </c>
      <c r="K42" s="203">
        <f t="shared" si="12"/>
        <v>2176</v>
      </c>
      <c r="L42" s="203">
        <f t="shared" si="12"/>
        <v>4540</v>
      </c>
      <c r="M42" s="203">
        <f t="shared" si="12"/>
        <v>7884</v>
      </c>
      <c r="N42" s="203">
        <f t="shared" si="12"/>
        <v>2953</v>
      </c>
      <c r="O42" s="203">
        <f t="shared" si="12"/>
        <v>418</v>
      </c>
      <c r="P42" s="203">
        <f t="shared" si="12"/>
        <v>67637</v>
      </c>
      <c r="Q42" s="203">
        <f t="shared" si="12"/>
        <v>1374</v>
      </c>
      <c r="R42" s="203">
        <f t="shared" si="13"/>
        <v>5661</v>
      </c>
      <c r="S42" s="203">
        <f t="shared" si="13"/>
        <v>159717</v>
      </c>
      <c r="T42" s="203">
        <f t="shared" si="13"/>
        <v>447</v>
      </c>
      <c r="U42" s="203">
        <f t="shared" si="13"/>
        <v>7829</v>
      </c>
      <c r="V42" s="203">
        <f t="shared" si="13"/>
        <v>2484</v>
      </c>
      <c r="W42" s="203">
        <f t="shared" si="13"/>
        <v>384</v>
      </c>
      <c r="X42" s="203">
        <f t="shared" si="13"/>
        <v>6253</v>
      </c>
      <c r="Y42" s="203">
        <f t="shared" si="13"/>
        <v>1621</v>
      </c>
      <c r="Z42" s="203">
        <f t="shared" si="13"/>
        <v>14530</v>
      </c>
      <c r="AA42" s="203">
        <f t="shared" si="13"/>
        <v>2040</v>
      </c>
      <c r="AB42" s="203">
        <f t="shared" si="13"/>
        <v>546</v>
      </c>
      <c r="AC42" s="203">
        <f t="shared" si="13"/>
        <v>448</v>
      </c>
      <c r="AD42" s="203">
        <f t="shared" si="13"/>
        <v>710</v>
      </c>
      <c r="AE42" s="203">
        <f t="shared" si="13"/>
        <v>20342</v>
      </c>
      <c r="AF42" s="203">
        <f t="shared" si="13"/>
        <v>1424</v>
      </c>
      <c r="AG42" s="203">
        <f t="shared" si="13"/>
        <v>420</v>
      </c>
      <c r="AH42" s="203">
        <f t="shared" si="14"/>
        <v>146</v>
      </c>
      <c r="AI42" s="203">
        <f t="shared" si="14"/>
        <v>206</v>
      </c>
      <c r="AJ42" s="203">
        <f t="shared" si="14"/>
        <v>939</v>
      </c>
      <c r="AK42" s="203">
        <f t="shared" si="14"/>
        <v>52493</v>
      </c>
      <c r="AL42" s="203">
        <f t="shared" si="14"/>
        <v>15665</v>
      </c>
      <c r="AM42" s="203">
        <f t="shared" si="14"/>
        <v>2940</v>
      </c>
      <c r="AN42" s="203">
        <f t="shared" si="14"/>
        <v>2076</v>
      </c>
      <c r="AO42" s="203">
        <f t="shared" si="14"/>
        <v>85917</v>
      </c>
      <c r="AP42" s="203">
        <f t="shared" si="14"/>
        <v>49260</v>
      </c>
      <c r="AQ42" s="203">
        <f t="shared" si="14"/>
        <v>16273</v>
      </c>
      <c r="AR42" s="203">
        <f t="shared" si="14"/>
        <v>20</v>
      </c>
      <c r="AS42" s="203">
        <f t="shared" si="14"/>
        <v>3330196</v>
      </c>
      <c r="AT42" s="203">
        <f t="shared" si="14"/>
        <v>2217190</v>
      </c>
      <c r="AU42" s="203">
        <f t="shared" si="14"/>
        <v>3334</v>
      </c>
      <c r="AV42" s="203">
        <f t="shared" si="14"/>
        <v>35156</v>
      </c>
      <c r="AW42" s="203">
        <f t="shared" si="14"/>
        <v>1608</v>
      </c>
      <c r="AX42" s="203">
        <f t="shared" si="15"/>
        <v>10189</v>
      </c>
      <c r="AY42" s="203">
        <f t="shared" si="15"/>
        <v>6635</v>
      </c>
      <c r="AZ42" s="203">
        <f t="shared" si="15"/>
        <v>290</v>
      </c>
      <c r="BA42" s="203">
        <f t="shared" si="15"/>
        <v>6933</v>
      </c>
      <c r="BB42" s="203">
        <f t="shared" si="15"/>
        <v>72616</v>
      </c>
      <c r="BC42" s="203">
        <f t="shared" si="15"/>
        <v>6216813</v>
      </c>
      <c r="BD42" s="157"/>
      <c r="BE42" s="193" t="s">
        <v>16</v>
      </c>
      <c r="BF42" s="204">
        <v>79395</v>
      </c>
      <c r="BG42" s="204">
        <v>19436</v>
      </c>
      <c r="BH42" s="204">
        <v>668</v>
      </c>
      <c r="BI42" s="204">
        <v>241</v>
      </c>
      <c r="BJ42" s="204">
        <v>1268</v>
      </c>
      <c r="BK42" s="204">
        <v>941</v>
      </c>
      <c r="BL42" s="204">
        <v>4157</v>
      </c>
      <c r="BM42" s="204">
        <v>1239</v>
      </c>
      <c r="BN42" s="204">
        <v>7</v>
      </c>
      <c r="BO42" s="204">
        <v>528</v>
      </c>
      <c r="BP42" s="204">
        <v>1299</v>
      </c>
      <c r="BQ42" s="204">
        <v>5442</v>
      </c>
      <c r="BR42" s="204">
        <v>2694</v>
      </c>
      <c r="BS42" s="204">
        <v>172</v>
      </c>
      <c r="BT42" s="204">
        <v>48837</v>
      </c>
      <c r="BU42" s="204">
        <v>877</v>
      </c>
      <c r="BV42" s="204">
        <v>1989</v>
      </c>
      <c r="BW42" s="204">
        <v>3300</v>
      </c>
      <c r="BX42" s="204">
        <v>444</v>
      </c>
      <c r="BY42" s="204">
        <v>5292</v>
      </c>
      <c r="BZ42" s="204">
        <v>2484</v>
      </c>
      <c r="CA42" s="204">
        <v>381</v>
      </c>
      <c r="CB42" s="204">
        <v>6168</v>
      </c>
      <c r="CC42" s="204">
        <v>1281</v>
      </c>
      <c r="CD42" s="204">
        <v>10808</v>
      </c>
      <c r="CE42" s="204">
        <v>2011</v>
      </c>
      <c r="CF42" s="204">
        <v>546</v>
      </c>
      <c r="CG42" s="204">
        <v>441</v>
      </c>
      <c r="CH42" s="204">
        <v>710</v>
      </c>
      <c r="CI42" s="204">
        <v>20312</v>
      </c>
      <c r="CJ42" s="204">
        <v>1347</v>
      </c>
      <c r="CK42" s="204">
        <v>420</v>
      </c>
      <c r="CL42" s="204">
        <v>143</v>
      </c>
      <c r="CM42" s="204">
        <v>206</v>
      </c>
      <c r="CN42" s="204">
        <v>934</v>
      </c>
      <c r="CO42" s="204">
        <v>48192</v>
      </c>
      <c r="CP42" s="204">
        <v>15622</v>
      </c>
      <c r="CQ42" s="204">
        <v>2940</v>
      </c>
      <c r="CR42" s="204">
        <v>2012</v>
      </c>
      <c r="CS42" s="204">
        <v>85917</v>
      </c>
      <c r="CT42" s="204">
        <v>49260</v>
      </c>
      <c r="CU42" s="204">
        <v>15442</v>
      </c>
      <c r="CV42" s="204">
        <v>20</v>
      </c>
      <c r="CW42" s="204">
        <v>2873231</v>
      </c>
      <c r="CX42" s="204">
        <v>1186548</v>
      </c>
      <c r="CY42" s="204">
        <v>3334</v>
      </c>
      <c r="CZ42" s="204">
        <v>33331</v>
      </c>
      <c r="DA42" s="204">
        <v>846</v>
      </c>
      <c r="DB42" s="204">
        <v>10189</v>
      </c>
      <c r="DC42" s="204">
        <v>6635</v>
      </c>
      <c r="DD42" s="204">
        <v>290</v>
      </c>
      <c r="DE42" s="204">
        <v>6922</v>
      </c>
      <c r="DF42" s="204">
        <v>71768</v>
      </c>
      <c r="DG42" s="204">
        <v>4511330</v>
      </c>
      <c r="DH42" s="204"/>
      <c r="DI42" s="205" t="s">
        <v>16</v>
      </c>
      <c r="DJ42" s="206">
        <v>208436</v>
      </c>
      <c r="DK42" s="206">
        <v>755</v>
      </c>
      <c r="DL42" s="206">
        <v>322</v>
      </c>
      <c r="DM42" s="206">
        <v>282</v>
      </c>
      <c r="DN42" s="206">
        <v>1219</v>
      </c>
      <c r="DO42" s="206">
        <v>420</v>
      </c>
      <c r="DP42" s="206">
        <v>5199</v>
      </c>
      <c r="DQ42" s="206">
        <v>5334</v>
      </c>
      <c r="DR42" s="206">
        <v>5898</v>
      </c>
      <c r="DS42" s="206">
        <v>1648</v>
      </c>
      <c r="DT42" s="206">
        <v>3241</v>
      </c>
      <c r="DU42" s="206">
        <v>2442</v>
      </c>
      <c r="DV42" s="206">
        <v>259</v>
      </c>
      <c r="DW42" s="206">
        <v>246</v>
      </c>
      <c r="DX42" s="206">
        <v>18800</v>
      </c>
      <c r="DY42" s="206">
        <v>497</v>
      </c>
      <c r="DZ42" s="206">
        <v>3672</v>
      </c>
      <c r="EA42" s="206">
        <v>156417</v>
      </c>
      <c r="EB42" s="206">
        <v>3</v>
      </c>
      <c r="EC42" s="206">
        <v>2537</v>
      </c>
      <c r="ED42" s="206">
        <v>0</v>
      </c>
      <c r="EE42" s="206">
        <v>3</v>
      </c>
      <c r="EF42" s="206">
        <v>85</v>
      </c>
      <c r="EG42" s="206">
        <v>340</v>
      </c>
      <c r="EH42" s="206">
        <v>3722</v>
      </c>
      <c r="EI42" s="206">
        <v>29</v>
      </c>
      <c r="EJ42" s="206">
        <v>0</v>
      </c>
      <c r="EK42" s="206">
        <v>7</v>
      </c>
      <c r="EL42" s="206">
        <v>0</v>
      </c>
      <c r="EM42" s="206">
        <v>30</v>
      </c>
      <c r="EN42" s="206">
        <v>77</v>
      </c>
      <c r="EO42" s="206">
        <v>0</v>
      </c>
      <c r="EP42" s="206">
        <v>3</v>
      </c>
      <c r="EQ42" s="206">
        <v>0</v>
      </c>
      <c r="ER42" s="206">
        <v>5</v>
      </c>
      <c r="ES42" s="206">
        <v>4301</v>
      </c>
      <c r="ET42" s="206">
        <v>43</v>
      </c>
      <c r="EU42" s="206">
        <v>0</v>
      </c>
      <c r="EV42" s="206">
        <v>64</v>
      </c>
      <c r="EW42" s="206">
        <v>0</v>
      </c>
      <c r="EX42" s="206">
        <v>0</v>
      </c>
      <c r="EY42" s="206">
        <v>831</v>
      </c>
      <c r="EZ42" s="206">
        <v>0</v>
      </c>
      <c r="FA42" s="206">
        <v>456965</v>
      </c>
      <c r="FB42" s="206">
        <v>1030642</v>
      </c>
      <c r="FC42" s="206">
        <v>0</v>
      </c>
      <c r="FD42" s="206">
        <v>1825</v>
      </c>
      <c r="FE42" s="206">
        <v>762</v>
      </c>
      <c r="FF42" s="206">
        <v>0</v>
      </c>
      <c r="FG42" s="206">
        <v>0</v>
      </c>
      <c r="FH42" s="206">
        <v>0</v>
      </c>
      <c r="FI42" s="206">
        <v>11</v>
      </c>
      <c r="FJ42" s="206">
        <v>848</v>
      </c>
      <c r="FK42" s="206">
        <v>1705483</v>
      </c>
    </row>
    <row r="43" spans="1:167" x14ac:dyDescent="0.25">
      <c r="A43" s="193" t="s">
        <v>15</v>
      </c>
      <c r="B43" s="203">
        <f t="shared" si="12"/>
        <v>0</v>
      </c>
      <c r="C43" s="203">
        <f t="shared" si="12"/>
        <v>0</v>
      </c>
      <c r="D43" s="203">
        <f t="shared" si="12"/>
        <v>0</v>
      </c>
      <c r="E43" s="203">
        <f t="shared" si="12"/>
        <v>0</v>
      </c>
      <c r="F43" s="203">
        <f t="shared" si="12"/>
        <v>0</v>
      </c>
      <c r="G43" s="203">
        <f t="shared" si="12"/>
        <v>0</v>
      </c>
      <c r="H43" s="203">
        <f t="shared" si="12"/>
        <v>0</v>
      </c>
      <c r="I43" s="203">
        <f t="shared" si="12"/>
        <v>0</v>
      </c>
      <c r="J43" s="203">
        <f t="shared" si="12"/>
        <v>0</v>
      </c>
      <c r="K43" s="203">
        <f t="shared" si="12"/>
        <v>0</v>
      </c>
      <c r="L43" s="203">
        <f t="shared" si="12"/>
        <v>0</v>
      </c>
      <c r="M43" s="203">
        <f t="shared" si="12"/>
        <v>0</v>
      </c>
      <c r="N43" s="203">
        <f t="shared" si="12"/>
        <v>0</v>
      </c>
      <c r="O43" s="203">
        <f t="shared" si="12"/>
        <v>0</v>
      </c>
      <c r="P43" s="203">
        <f t="shared" si="12"/>
        <v>0</v>
      </c>
      <c r="Q43" s="203">
        <f t="shared" si="12"/>
        <v>0</v>
      </c>
      <c r="R43" s="203">
        <f t="shared" si="13"/>
        <v>0</v>
      </c>
      <c r="S43" s="203">
        <f t="shared" si="13"/>
        <v>0</v>
      </c>
      <c r="T43" s="203">
        <f t="shared" si="13"/>
        <v>0</v>
      </c>
      <c r="U43" s="203">
        <f t="shared" si="13"/>
        <v>0</v>
      </c>
      <c r="V43" s="203">
        <f t="shared" si="13"/>
        <v>0</v>
      </c>
      <c r="W43" s="203">
        <f t="shared" si="13"/>
        <v>0</v>
      </c>
      <c r="X43" s="203">
        <f t="shared" si="13"/>
        <v>0</v>
      </c>
      <c r="Y43" s="203">
        <f t="shared" si="13"/>
        <v>0</v>
      </c>
      <c r="Z43" s="203">
        <f t="shared" si="13"/>
        <v>-484</v>
      </c>
      <c r="AA43" s="203">
        <f t="shared" si="13"/>
        <v>0</v>
      </c>
      <c r="AB43" s="203">
        <f t="shared" si="13"/>
        <v>0</v>
      </c>
      <c r="AC43" s="203">
        <f t="shared" si="13"/>
        <v>0</v>
      </c>
      <c r="AD43" s="203">
        <f t="shared" si="13"/>
        <v>0</v>
      </c>
      <c r="AE43" s="203">
        <f t="shared" si="13"/>
        <v>0</v>
      </c>
      <c r="AF43" s="203">
        <f t="shared" si="13"/>
        <v>0</v>
      </c>
      <c r="AG43" s="203">
        <f t="shared" si="13"/>
        <v>0</v>
      </c>
      <c r="AH43" s="203">
        <f t="shared" si="14"/>
        <v>0</v>
      </c>
      <c r="AI43" s="203">
        <f t="shared" si="14"/>
        <v>0</v>
      </c>
      <c r="AJ43" s="203">
        <f t="shared" si="14"/>
        <v>0</v>
      </c>
      <c r="AK43" s="203">
        <f t="shared" si="14"/>
        <v>-484</v>
      </c>
      <c r="AL43" s="203">
        <f t="shared" si="14"/>
        <v>0</v>
      </c>
      <c r="AM43" s="203">
        <f t="shared" si="14"/>
        <v>0</v>
      </c>
      <c r="AN43" s="203">
        <f t="shared" si="14"/>
        <v>0</v>
      </c>
      <c r="AO43" s="203">
        <f t="shared" si="14"/>
        <v>0</v>
      </c>
      <c r="AP43" s="203">
        <f t="shared" si="14"/>
        <v>0</v>
      </c>
      <c r="AQ43" s="203">
        <f t="shared" si="14"/>
        <v>0</v>
      </c>
      <c r="AR43" s="203">
        <f t="shared" si="14"/>
        <v>0</v>
      </c>
      <c r="AS43" s="203">
        <f t="shared" si="14"/>
        <v>0</v>
      </c>
      <c r="AT43" s="203">
        <f t="shared" si="14"/>
        <v>13</v>
      </c>
      <c r="AU43" s="203">
        <f t="shared" si="14"/>
        <v>0</v>
      </c>
      <c r="AV43" s="203">
        <f t="shared" si="14"/>
        <v>-2</v>
      </c>
      <c r="AW43" s="203">
        <f t="shared" si="14"/>
        <v>0</v>
      </c>
      <c r="AX43" s="203">
        <f t="shared" si="15"/>
        <v>0</v>
      </c>
      <c r="AY43" s="203">
        <f t="shared" si="15"/>
        <v>0</v>
      </c>
      <c r="AZ43" s="203">
        <f t="shared" si="15"/>
        <v>0</v>
      </c>
      <c r="BA43" s="203">
        <f t="shared" si="15"/>
        <v>-12</v>
      </c>
      <c r="BB43" s="203">
        <f t="shared" si="15"/>
        <v>0</v>
      </c>
      <c r="BC43" s="203">
        <f t="shared" si="15"/>
        <v>-485</v>
      </c>
      <c r="BD43" s="157"/>
      <c r="BE43" s="193" t="s">
        <v>15</v>
      </c>
      <c r="BF43" s="204">
        <v>0</v>
      </c>
      <c r="BG43" s="204">
        <v>0</v>
      </c>
      <c r="BH43" s="204">
        <v>0</v>
      </c>
      <c r="BI43" s="204">
        <v>0</v>
      </c>
      <c r="BJ43" s="204">
        <v>0</v>
      </c>
      <c r="BK43" s="204">
        <v>0</v>
      </c>
      <c r="BL43" s="204">
        <v>0</v>
      </c>
      <c r="BM43" s="204">
        <v>0</v>
      </c>
      <c r="BN43" s="204">
        <v>0</v>
      </c>
      <c r="BO43" s="204">
        <v>0</v>
      </c>
      <c r="BP43" s="204">
        <v>0</v>
      </c>
      <c r="BQ43" s="204">
        <v>0</v>
      </c>
      <c r="BR43" s="204">
        <v>0</v>
      </c>
      <c r="BS43" s="204">
        <v>0</v>
      </c>
      <c r="BT43" s="204">
        <v>0</v>
      </c>
      <c r="BU43" s="204">
        <v>0</v>
      </c>
      <c r="BV43" s="204">
        <v>0</v>
      </c>
      <c r="BW43" s="204">
        <v>0</v>
      </c>
      <c r="BX43" s="204">
        <v>0</v>
      </c>
      <c r="BY43" s="204">
        <v>0</v>
      </c>
      <c r="BZ43" s="204">
        <v>0</v>
      </c>
      <c r="CA43" s="204">
        <v>0</v>
      </c>
      <c r="CB43" s="204">
        <v>0</v>
      </c>
      <c r="CC43" s="204">
        <v>0</v>
      </c>
      <c r="CD43" s="204">
        <v>0</v>
      </c>
      <c r="CE43" s="204">
        <v>0</v>
      </c>
      <c r="CF43" s="204">
        <v>0</v>
      </c>
      <c r="CG43" s="204">
        <v>0</v>
      </c>
      <c r="CH43" s="204">
        <v>0</v>
      </c>
      <c r="CI43" s="204">
        <v>0</v>
      </c>
      <c r="CJ43" s="204">
        <v>0</v>
      </c>
      <c r="CK43" s="204">
        <v>0</v>
      </c>
      <c r="CL43" s="204">
        <v>0</v>
      </c>
      <c r="CM43" s="204">
        <v>0</v>
      </c>
      <c r="CN43" s="204">
        <v>0</v>
      </c>
      <c r="CO43" s="204">
        <v>0</v>
      </c>
      <c r="CP43" s="204">
        <v>0</v>
      </c>
      <c r="CQ43" s="204">
        <v>0</v>
      </c>
      <c r="CR43" s="204">
        <v>0</v>
      </c>
      <c r="CS43" s="204">
        <v>0</v>
      </c>
      <c r="CT43" s="204">
        <v>0</v>
      </c>
      <c r="CU43" s="204">
        <v>0</v>
      </c>
      <c r="CV43" s="204">
        <v>0</v>
      </c>
      <c r="CW43" s="204">
        <v>0</v>
      </c>
      <c r="CX43" s="204">
        <v>0</v>
      </c>
      <c r="CY43" s="204">
        <v>0</v>
      </c>
      <c r="CZ43" s="204">
        <v>0</v>
      </c>
      <c r="DA43" s="204">
        <v>0</v>
      </c>
      <c r="DB43" s="204">
        <v>0</v>
      </c>
      <c r="DC43" s="204">
        <v>0</v>
      </c>
      <c r="DD43" s="204">
        <v>0</v>
      </c>
      <c r="DE43" s="204">
        <v>0</v>
      </c>
      <c r="DF43" s="204">
        <v>0</v>
      </c>
      <c r="DG43" s="204">
        <v>0</v>
      </c>
      <c r="DH43" s="204"/>
      <c r="DI43" s="205" t="s">
        <v>15</v>
      </c>
      <c r="DJ43" s="206">
        <v>0</v>
      </c>
      <c r="DK43" s="206">
        <v>0</v>
      </c>
      <c r="DL43" s="206">
        <v>0</v>
      </c>
      <c r="DM43" s="206">
        <v>0</v>
      </c>
      <c r="DN43" s="206">
        <v>0</v>
      </c>
      <c r="DO43" s="206">
        <v>0</v>
      </c>
      <c r="DP43" s="206">
        <v>0</v>
      </c>
      <c r="DQ43" s="206">
        <v>0</v>
      </c>
      <c r="DR43" s="206">
        <v>0</v>
      </c>
      <c r="DS43" s="206">
        <v>0</v>
      </c>
      <c r="DT43" s="206">
        <v>0</v>
      </c>
      <c r="DU43" s="206">
        <v>0</v>
      </c>
      <c r="DV43" s="206">
        <v>0</v>
      </c>
      <c r="DW43" s="206">
        <v>0</v>
      </c>
      <c r="DX43" s="206">
        <v>0</v>
      </c>
      <c r="DY43" s="206">
        <v>0</v>
      </c>
      <c r="DZ43" s="206">
        <v>0</v>
      </c>
      <c r="EA43" s="206">
        <v>0</v>
      </c>
      <c r="EB43" s="206">
        <v>0</v>
      </c>
      <c r="EC43" s="206">
        <v>0</v>
      </c>
      <c r="ED43" s="206">
        <v>0</v>
      </c>
      <c r="EE43" s="206">
        <v>0</v>
      </c>
      <c r="EF43" s="206">
        <v>0</v>
      </c>
      <c r="EG43" s="206">
        <v>0</v>
      </c>
      <c r="EH43" s="206">
        <v>-484</v>
      </c>
      <c r="EI43" s="206">
        <v>0</v>
      </c>
      <c r="EJ43" s="206">
        <v>0</v>
      </c>
      <c r="EK43" s="206">
        <v>0</v>
      </c>
      <c r="EL43" s="206">
        <v>0</v>
      </c>
      <c r="EM43" s="206">
        <v>0</v>
      </c>
      <c r="EN43" s="206">
        <v>0</v>
      </c>
      <c r="EO43" s="206">
        <v>0</v>
      </c>
      <c r="EP43" s="206">
        <v>0</v>
      </c>
      <c r="EQ43" s="206">
        <v>0</v>
      </c>
      <c r="ER43" s="206">
        <v>0</v>
      </c>
      <c r="ES43" s="206">
        <v>-484</v>
      </c>
      <c r="ET43" s="206">
        <v>0</v>
      </c>
      <c r="EU43" s="206">
        <v>0</v>
      </c>
      <c r="EV43" s="206">
        <v>0</v>
      </c>
      <c r="EW43" s="206">
        <v>0</v>
      </c>
      <c r="EX43" s="206">
        <v>0</v>
      </c>
      <c r="EY43" s="206">
        <v>0</v>
      </c>
      <c r="EZ43" s="206">
        <v>0</v>
      </c>
      <c r="FA43" s="206">
        <v>0</v>
      </c>
      <c r="FB43" s="206">
        <v>13</v>
      </c>
      <c r="FC43" s="206">
        <v>0</v>
      </c>
      <c r="FD43" s="206">
        <v>-2</v>
      </c>
      <c r="FE43" s="206">
        <v>0</v>
      </c>
      <c r="FF43" s="206">
        <v>0</v>
      </c>
      <c r="FG43" s="206">
        <v>0</v>
      </c>
      <c r="FH43" s="206">
        <v>0</v>
      </c>
      <c r="FI43" s="206">
        <v>-12</v>
      </c>
      <c r="FJ43" s="206">
        <v>0</v>
      </c>
      <c r="FK43" s="206">
        <v>-485</v>
      </c>
    </row>
    <row r="44" spans="1:167" x14ac:dyDescent="0.25">
      <c r="A44" s="193" t="s">
        <v>14</v>
      </c>
      <c r="B44" s="203">
        <f t="shared" si="12"/>
        <v>3399</v>
      </c>
      <c r="C44" s="203">
        <f t="shared" si="12"/>
        <v>477</v>
      </c>
      <c r="D44" s="203">
        <f t="shared" si="12"/>
        <v>2</v>
      </c>
      <c r="E44" s="203">
        <f t="shared" si="12"/>
        <v>1</v>
      </c>
      <c r="F44" s="203">
        <f t="shared" si="12"/>
        <v>0</v>
      </c>
      <c r="G44" s="203">
        <f t="shared" si="12"/>
        <v>1</v>
      </c>
      <c r="H44" s="203">
        <f t="shared" si="12"/>
        <v>3</v>
      </c>
      <c r="I44" s="203">
        <f t="shared" si="12"/>
        <v>1</v>
      </c>
      <c r="J44" s="203">
        <f t="shared" si="12"/>
        <v>0</v>
      </c>
      <c r="K44" s="203">
        <f t="shared" si="12"/>
        <v>1</v>
      </c>
      <c r="L44" s="203">
        <f t="shared" si="12"/>
        <v>379</v>
      </c>
      <c r="M44" s="203">
        <f t="shared" si="12"/>
        <v>1</v>
      </c>
      <c r="N44" s="203">
        <f t="shared" si="12"/>
        <v>33</v>
      </c>
      <c r="O44" s="203">
        <f t="shared" si="12"/>
        <v>2</v>
      </c>
      <c r="P44" s="203">
        <f t="shared" si="12"/>
        <v>435</v>
      </c>
      <c r="Q44" s="203">
        <f t="shared" si="12"/>
        <v>1</v>
      </c>
      <c r="R44" s="203">
        <f t="shared" si="13"/>
        <v>91</v>
      </c>
      <c r="S44" s="203">
        <f t="shared" si="13"/>
        <v>2155</v>
      </c>
      <c r="T44" s="203">
        <f t="shared" si="13"/>
        <v>0</v>
      </c>
      <c r="U44" s="203">
        <f t="shared" si="13"/>
        <v>293</v>
      </c>
      <c r="V44" s="203">
        <f t="shared" si="13"/>
        <v>355</v>
      </c>
      <c r="W44" s="203">
        <f t="shared" si="13"/>
        <v>2</v>
      </c>
      <c r="X44" s="203">
        <f t="shared" si="13"/>
        <v>2874</v>
      </c>
      <c r="Y44" s="203">
        <f t="shared" si="13"/>
        <v>4</v>
      </c>
      <c r="Z44" s="203">
        <f t="shared" si="13"/>
        <v>38</v>
      </c>
      <c r="AA44" s="203">
        <f t="shared" si="13"/>
        <v>0</v>
      </c>
      <c r="AB44" s="203">
        <f t="shared" si="13"/>
        <v>0</v>
      </c>
      <c r="AC44" s="203">
        <f t="shared" si="13"/>
        <v>0</v>
      </c>
      <c r="AD44" s="203">
        <f t="shared" si="13"/>
        <v>78</v>
      </c>
      <c r="AE44" s="203">
        <f t="shared" si="13"/>
        <v>8929</v>
      </c>
      <c r="AF44" s="203">
        <f t="shared" si="13"/>
        <v>32</v>
      </c>
      <c r="AG44" s="203">
        <f t="shared" si="13"/>
        <v>52</v>
      </c>
      <c r="AH44" s="203">
        <f t="shared" si="14"/>
        <v>115</v>
      </c>
      <c r="AI44" s="203">
        <f t="shared" si="14"/>
        <v>5</v>
      </c>
      <c r="AJ44" s="203">
        <f t="shared" si="14"/>
        <v>8</v>
      </c>
      <c r="AK44" s="203">
        <f t="shared" si="14"/>
        <v>12492</v>
      </c>
      <c r="AL44" s="203">
        <f t="shared" si="14"/>
        <v>7720</v>
      </c>
      <c r="AM44" s="203">
        <f t="shared" si="14"/>
        <v>266</v>
      </c>
      <c r="AN44" s="203">
        <f t="shared" si="14"/>
        <v>3519</v>
      </c>
      <c r="AO44" s="203">
        <f t="shared" si="14"/>
        <v>113407</v>
      </c>
      <c r="AP44" s="203">
        <f t="shared" si="14"/>
        <v>33191</v>
      </c>
      <c r="AQ44" s="203">
        <f t="shared" si="14"/>
        <v>54</v>
      </c>
      <c r="AR44" s="203">
        <f t="shared" si="14"/>
        <v>0</v>
      </c>
      <c r="AS44" s="203">
        <f t="shared" si="14"/>
        <v>120834</v>
      </c>
      <c r="AT44" s="203">
        <f t="shared" si="14"/>
        <v>18855</v>
      </c>
      <c r="AU44" s="203">
        <f t="shared" si="14"/>
        <v>129</v>
      </c>
      <c r="AV44" s="203">
        <f t="shared" si="14"/>
        <v>10910</v>
      </c>
      <c r="AW44" s="203">
        <f t="shared" si="14"/>
        <v>668</v>
      </c>
      <c r="AX44" s="203">
        <f t="shared" si="15"/>
        <v>5493</v>
      </c>
      <c r="AY44" s="203">
        <f t="shared" si="15"/>
        <v>13</v>
      </c>
      <c r="AZ44" s="203">
        <f t="shared" si="15"/>
        <v>125</v>
      </c>
      <c r="BA44" s="203">
        <f t="shared" si="15"/>
        <v>751</v>
      </c>
      <c r="BB44" s="203">
        <f t="shared" si="15"/>
        <v>1334</v>
      </c>
      <c r="BC44" s="203">
        <f t="shared" si="15"/>
        <v>333637</v>
      </c>
      <c r="BD44" s="157"/>
      <c r="BE44" s="193" t="s">
        <v>14</v>
      </c>
      <c r="BF44" s="204">
        <v>1089</v>
      </c>
      <c r="BG44" s="204">
        <v>477</v>
      </c>
      <c r="BH44" s="204">
        <v>2</v>
      </c>
      <c r="BI44" s="204">
        <v>1</v>
      </c>
      <c r="BJ44" s="204">
        <v>0</v>
      </c>
      <c r="BK44" s="204">
        <v>1</v>
      </c>
      <c r="BL44" s="204">
        <v>3</v>
      </c>
      <c r="BM44" s="204">
        <v>1</v>
      </c>
      <c r="BN44" s="204">
        <v>0</v>
      </c>
      <c r="BO44" s="204">
        <v>1</v>
      </c>
      <c r="BP44" s="204">
        <v>379</v>
      </c>
      <c r="BQ44" s="204">
        <v>1</v>
      </c>
      <c r="BR44" s="204">
        <v>33</v>
      </c>
      <c r="BS44" s="204">
        <v>2</v>
      </c>
      <c r="BT44" s="204">
        <v>435</v>
      </c>
      <c r="BU44" s="204">
        <v>1</v>
      </c>
      <c r="BV44" s="204">
        <v>91</v>
      </c>
      <c r="BW44" s="204">
        <v>0</v>
      </c>
      <c r="BX44" s="204">
        <v>0</v>
      </c>
      <c r="BY44" s="204">
        <v>138</v>
      </c>
      <c r="BZ44" s="204">
        <v>355</v>
      </c>
      <c r="CA44" s="204">
        <v>2</v>
      </c>
      <c r="CB44" s="204">
        <v>2874</v>
      </c>
      <c r="CC44" s="204">
        <v>4</v>
      </c>
      <c r="CD44" s="204">
        <v>16</v>
      </c>
      <c r="CE44" s="204">
        <v>0</v>
      </c>
      <c r="CF44" s="204">
        <v>0</v>
      </c>
      <c r="CG44" s="204">
        <v>0</v>
      </c>
      <c r="CH44" s="204">
        <v>78</v>
      </c>
      <c r="CI44" s="204">
        <v>8929</v>
      </c>
      <c r="CJ44" s="204">
        <v>32</v>
      </c>
      <c r="CK44" s="204">
        <v>52</v>
      </c>
      <c r="CL44" s="204">
        <v>115</v>
      </c>
      <c r="CM44" s="204">
        <v>5</v>
      </c>
      <c r="CN44" s="204">
        <v>8</v>
      </c>
      <c r="CO44" s="204">
        <v>12470</v>
      </c>
      <c r="CP44" s="204">
        <v>7720</v>
      </c>
      <c r="CQ44" s="204">
        <v>266</v>
      </c>
      <c r="CR44" s="204">
        <v>3519</v>
      </c>
      <c r="CS44" s="204">
        <v>113407</v>
      </c>
      <c r="CT44" s="204">
        <v>33191</v>
      </c>
      <c r="CU44" s="204">
        <v>54</v>
      </c>
      <c r="CV44" s="204">
        <v>0</v>
      </c>
      <c r="CW44" s="204">
        <v>115954</v>
      </c>
      <c r="CX44" s="204">
        <v>17586</v>
      </c>
      <c r="CY44" s="204">
        <v>129</v>
      </c>
      <c r="CZ44" s="204">
        <v>8652</v>
      </c>
      <c r="DA44" s="204">
        <v>668</v>
      </c>
      <c r="DB44" s="204">
        <v>5493</v>
      </c>
      <c r="DC44" s="204">
        <v>13</v>
      </c>
      <c r="DD44" s="204">
        <v>125</v>
      </c>
      <c r="DE44" s="204">
        <v>751</v>
      </c>
      <c r="DF44" s="204">
        <v>1334</v>
      </c>
      <c r="DG44" s="204">
        <v>322898</v>
      </c>
      <c r="DH44" s="204"/>
      <c r="DI44" s="205" t="s">
        <v>14</v>
      </c>
      <c r="DJ44" s="206">
        <v>2310</v>
      </c>
      <c r="DK44" s="206">
        <v>0</v>
      </c>
      <c r="DL44" s="206">
        <v>0</v>
      </c>
      <c r="DM44" s="206">
        <v>0</v>
      </c>
      <c r="DN44" s="206">
        <v>0</v>
      </c>
      <c r="DO44" s="206">
        <v>0</v>
      </c>
      <c r="DP44" s="206">
        <v>0</v>
      </c>
      <c r="DQ44" s="206">
        <v>0</v>
      </c>
      <c r="DR44" s="206">
        <v>0</v>
      </c>
      <c r="DS44" s="206">
        <v>0</v>
      </c>
      <c r="DT44" s="206">
        <v>0</v>
      </c>
      <c r="DU44" s="206">
        <v>0</v>
      </c>
      <c r="DV44" s="206">
        <v>0</v>
      </c>
      <c r="DW44" s="206">
        <v>0</v>
      </c>
      <c r="DX44" s="206">
        <v>0</v>
      </c>
      <c r="DY44" s="206">
        <v>0</v>
      </c>
      <c r="DZ44" s="206">
        <v>0</v>
      </c>
      <c r="EA44" s="206">
        <v>2155</v>
      </c>
      <c r="EB44" s="206">
        <v>0</v>
      </c>
      <c r="EC44" s="206">
        <v>155</v>
      </c>
      <c r="ED44" s="206">
        <v>0</v>
      </c>
      <c r="EE44" s="206">
        <v>0</v>
      </c>
      <c r="EF44" s="206">
        <v>0</v>
      </c>
      <c r="EG44" s="206">
        <v>0</v>
      </c>
      <c r="EH44" s="206">
        <v>22</v>
      </c>
      <c r="EI44" s="206">
        <v>0</v>
      </c>
      <c r="EJ44" s="206">
        <v>0</v>
      </c>
      <c r="EK44" s="206">
        <v>0</v>
      </c>
      <c r="EL44" s="206">
        <v>0</v>
      </c>
      <c r="EM44" s="206">
        <v>0</v>
      </c>
      <c r="EN44" s="206">
        <v>0</v>
      </c>
      <c r="EO44" s="206">
        <v>0</v>
      </c>
      <c r="EP44" s="206">
        <v>0</v>
      </c>
      <c r="EQ44" s="206">
        <v>0</v>
      </c>
      <c r="ER44" s="206">
        <v>0</v>
      </c>
      <c r="ES44" s="206">
        <v>22</v>
      </c>
      <c r="ET44" s="206">
        <v>0</v>
      </c>
      <c r="EU44" s="206">
        <v>0</v>
      </c>
      <c r="EV44" s="206">
        <v>0</v>
      </c>
      <c r="EW44" s="206">
        <v>0</v>
      </c>
      <c r="EX44" s="206">
        <v>0</v>
      </c>
      <c r="EY44" s="206">
        <v>0</v>
      </c>
      <c r="EZ44" s="206">
        <v>0</v>
      </c>
      <c r="FA44" s="206">
        <v>4880</v>
      </c>
      <c r="FB44" s="206">
        <v>1269</v>
      </c>
      <c r="FC44" s="206">
        <v>0</v>
      </c>
      <c r="FD44" s="206">
        <v>2258</v>
      </c>
      <c r="FE44" s="206">
        <v>0</v>
      </c>
      <c r="FF44" s="206">
        <v>0</v>
      </c>
      <c r="FG44" s="206">
        <v>0</v>
      </c>
      <c r="FH44" s="206">
        <v>0</v>
      </c>
      <c r="FI44" s="206">
        <v>0</v>
      </c>
      <c r="FJ44" s="206">
        <v>0</v>
      </c>
      <c r="FK44" s="206">
        <v>10739</v>
      </c>
    </row>
    <row r="45" spans="1:167" x14ac:dyDescent="0.25">
      <c r="A45" s="193" t="s">
        <v>13</v>
      </c>
      <c r="B45" s="203">
        <f t="shared" si="12"/>
        <v>93237</v>
      </c>
      <c r="C45" s="203">
        <f t="shared" si="12"/>
        <v>32413</v>
      </c>
      <c r="D45" s="203">
        <f t="shared" si="12"/>
        <v>247</v>
      </c>
      <c r="E45" s="203">
        <f t="shared" si="12"/>
        <v>199</v>
      </c>
      <c r="F45" s="203">
        <f t="shared" si="12"/>
        <v>704</v>
      </c>
      <c r="G45" s="203">
        <f t="shared" si="12"/>
        <v>606</v>
      </c>
      <c r="H45" s="203">
        <f t="shared" si="12"/>
        <v>3883</v>
      </c>
      <c r="I45" s="203">
        <f t="shared" si="12"/>
        <v>323</v>
      </c>
      <c r="J45" s="203">
        <f t="shared" si="12"/>
        <v>56</v>
      </c>
      <c r="K45" s="203">
        <f t="shared" si="12"/>
        <v>819</v>
      </c>
      <c r="L45" s="203">
        <f t="shared" si="12"/>
        <v>6099</v>
      </c>
      <c r="M45" s="203">
        <f t="shared" si="12"/>
        <v>1658</v>
      </c>
      <c r="N45" s="203">
        <f t="shared" si="12"/>
        <v>2558</v>
      </c>
      <c r="O45" s="203">
        <f t="shared" si="12"/>
        <v>67</v>
      </c>
      <c r="P45" s="203">
        <f t="shared" si="12"/>
        <v>26518</v>
      </c>
      <c r="Q45" s="203">
        <f t="shared" si="12"/>
        <v>358</v>
      </c>
      <c r="R45" s="203">
        <f t="shared" si="13"/>
        <v>3076</v>
      </c>
      <c r="S45" s="203">
        <f t="shared" si="13"/>
        <v>42617</v>
      </c>
      <c r="T45" s="203">
        <f t="shared" si="13"/>
        <v>98</v>
      </c>
      <c r="U45" s="203">
        <f t="shared" si="13"/>
        <v>3351</v>
      </c>
      <c r="V45" s="203">
        <f t="shared" si="13"/>
        <v>6709</v>
      </c>
      <c r="W45" s="203">
        <f t="shared" si="13"/>
        <v>149</v>
      </c>
      <c r="X45" s="203">
        <f t="shared" si="13"/>
        <v>13801</v>
      </c>
      <c r="Y45" s="203">
        <f t="shared" si="13"/>
        <v>363</v>
      </c>
      <c r="Z45" s="203">
        <f t="shared" si="13"/>
        <v>246</v>
      </c>
      <c r="AA45" s="203">
        <f t="shared" si="13"/>
        <v>908</v>
      </c>
      <c r="AB45" s="203">
        <f t="shared" si="13"/>
        <v>576</v>
      </c>
      <c r="AC45" s="203">
        <f t="shared" si="13"/>
        <v>1022</v>
      </c>
      <c r="AD45" s="203">
        <f t="shared" si="13"/>
        <v>352</v>
      </c>
      <c r="AE45" s="203">
        <f t="shared" si="13"/>
        <v>1641</v>
      </c>
      <c r="AF45" s="203">
        <f t="shared" si="13"/>
        <v>484</v>
      </c>
      <c r="AG45" s="203">
        <f t="shared" si="13"/>
        <v>322</v>
      </c>
      <c r="AH45" s="203">
        <f t="shared" si="14"/>
        <v>0</v>
      </c>
      <c r="AI45" s="203">
        <f t="shared" si="14"/>
        <v>0</v>
      </c>
      <c r="AJ45" s="203">
        <f t="shared" si="14"/>
        <v>1503</v>
      </c>
      <c r="AK45" s="203">
        <f t="shared" si="14"/>
        <v>28076</v>
      </c>
      <c r="AL45" s="203">
        <f t="shared" si="14"/>
        <v>5552</v>
      </c>
      <c r="AM45" s="203">
        <f t="shared" si="14"/>
        <v>58</v>
      </c>
      <c r="AN45" s="203">
        <f t="shared" si="14"/>
        <v>289</v>
      </c>
      <c r="AO45" s="203">
        <f t="shared" si="14"/>
        <v>1338</v>
      </c>
      <c r="AP45" s="203">
        <f t="shared" si="14"/>
        <v>817</v>
      </c>
      <c r="AQ45" s="203">
        <f t="shared" si="14"/>
        <v>100</v>
      </c>
      <c r="AR45" s="203">
        <f t="shared" si="14"/>
        <v>15</v>
      </c>
      <c r="AS45" s="203">
        <f t="shared" si="14"/>
        <v>102704</v>
      </c>
      <c r="AT45" s="203">
        <f t="shared" si="14"/>
        <v>561843</v>
      </c>
      <c r="AU45" s="203">
        <f t="shared" si="14"/>
        <v>743</v>
      </c>
      <c r="AV45" s="203">
        <f t="shared" si="14"/>
        <v>746</v>
      </c>
      <c r="AW45" s="203">
        <f t="shared" si="14"/>
        <v>80</v>
      </c>
      <c r="AX45" s="203">
        <f t="shared" si="15"/>
        <v>74</v>
      </c>
      <c r="AY45" s="203">
        <f t="shared" si="15"/>
        <v>2</v>
      </c>
      <c r="AZ45" s="203">
        <f t="shared" si="15"/>
        <v>-3</v>
      </c>
      <c r="BA45" s="203">
        <f t="shared" si="15"/>
        <v>20</v>
      </c>
      <c r="BB45" s="203">
        <f t="shared" si="15"/>
        <v>1265</v>
      </c>
      <c r="BC45" s="203">
        <f t="shared" si="15"/>
        <v>829369</v>
      </c>
      <c r="BD45" s="157"/>
      <c r="BE45" s="193" t="s">
        <v>13</v>
      </c>
      <c r="BF45" s="204">
        <v>35001</v>
      </c>
      <c r="BG45" s="204">
        <v>32285</v>
      </c>
      <c r="BH45" s="204">
        <v>43</v>
      </c>
      <c r="BI45" s="204">
        <v>6</v>
      </c>
      <c r="BJ45" s="204">
        <v>514</v>
      </c>
      <c r="BK45" s="204">
        <v>281</v>
      </c>
      <c r="BL45" s="204">
        <v>2518</v>
      </c>
      <c r="BM45" s="204">
        <v>17</v>
      </c>
      <c r="BN45" s="204">
        <v>8</v>
      </c>
      <c r="BO45" s="204">
        <v>337</v>
      </c>
      <c r="BP45" s="204">
        <v>535</v>
      </c>
      <c r="BQ45" s="204">
        <v>764</v>
      </c>
      <c r="BR45" s="204">
        <v>2525</v>
      </c>
      <c r="BS45" s="204">
        <v>27</v>
      </c>
      <c r="BT45" s="204">
        <v>20947</v>
      </c>
      <c r="BU45" s="204">
        <v>53</v>
      </c>
      <c r="BV45" s="204">
        <v>2550</v>
      </c>
      <c r="BW45" s="204">
        <v>1182</v>
      </c>
      <c r="BX45" s="204">
        <v>6</v>
      </c>
      <c r="BY45" s="204">
        <v>2688</v>
      </c>
      <c r="BZ45" s="204">
        <v>6709</v>
      </c>
      <c r="CA45" s="204">
        <v>149</v>
      </c>
      <c r="CB45" s="204">
        <v>13801</v>
      </c>
      <c r="CC45" s="204">
        <v>363</v>
      </c>
      <c r="CD45" s="204">
        <v>0</v>
      </c>
      <c r="CE45" s="204">
        <v>908</v>
      </c>
      <c r="CF45" s="204">
        <v>576</v>
      </c>
      <c r="CG45" s="204">
        <v>1022</v>
      </c>
      <c r="CH45" s="204">
        <v>352</v>
      </c>
      <c r="CI45" s="204">
        <v>1641</v>
      </c>
      <c r="CJ45" s="204">
        <v>484</v>
      </c>
      <c r="CK45" s="204">
        <v>322</v>
      </c>
      <c r="CL45" s="204">
        <v>0</v>
      </c>
      <c r="CM45" s="204">
        <v>0</v>
      </c>
      <c r="CN45" s="204">
        <v>1503</v>
      </c>
      <c r="CO45" s="204">
        <v>27830</v>
      </c>
      <c r="CP45" s="204">
        <v>5552</v>
      </c>
      <c r="CQ45" s="204">
        <v>58</v>
      </c>
      <c r="CR45" s="204">
        <v>269</v>
      </c>
      <c r="CS45" s="204">
        <v>1338</v>
      </c>
      <c r="CT45" s="204">
        <v>817</v>
      </c>
      <c r="CU45" s="204">
        <v>100</v>
      </c>
      <c r="CV45" s="204">
        <v>15</v>
      </c>
      <c r="CW45" s="204">
        <v>88973</v>
      </c>
      <c r="CX45" s="204">
        <v>298853</v>
      </c>
      <c r="CY45" s="204">
        <v>743</v>
      </c>
      <c r="CZ45" s="204">
        <v>746</v>
      </c>
      <c r="DA45" s="204">
        <v>80</v>
      </c>
      <c r="DB45" s="204">
        <v>74</v>
      </c>
      <c r="DC45" s="204">
        <v>2</v>
      </c>
      <c r="DD45" s="204">
        <v>-3</v>
      </c>
      <c r="DE45" s="204">
        <v>20</v>
      </c>
      <c r="DF45" s="204">
        <v>1244</v>
      </c>
      <c r="DG45" s="204">
        <v>493997</v>
      </c>
      <c r="DH45" s="204"/>
      <c r="DI45" s="208" t="s">
        <v>13</v>
      </c>
      <c r="DJ45" s="206">
        <v>58236</v>
      </c>
      <c r="DK45" s="206">
        <v>128</v>
      </c>
      <c r="DL45" s="206">
        <v>204</v>
      </c>
      <c r="DM45" s="206">
        <v>193</v>
      </c>
      <c r="DN45" s="206">
        <v>190</v>
      </c>
      <c r="DO45" s="206">
        <v>325</v>
      </c>
      <c r="DP45" s="206">
        <v>1365</v>
      </c>
      <c r="DQ45" s="206">
        <v>306</v>
      </c>
      <c r="DR45" s="206">
        <v>48</v>
      </c>
      <c r="DS45" s="206">
        <v>482</v>
      </c>
      <c r="DT45" s="206">
        <v>5564</v>
      </c>
      <c r="DU45" s="206">
        <v>894</v>
      </c>
      <c r="DV45" s="206">
        <v>33</v>
      </c>
      <c r="DW45" s="206">
        <v>40</v>
      </c>
      <c r="DX45" s="206">
        <v>5571</v>
      </c>
      <c r="DY45" s="206">
        <v>305</v>
      </c>
      <c r="DZ45" s="206">
        <v>526</v>
      </c>
      <c r="EA45" s="206">
        <v>41435</v>
      </c>
      <c r="EB45" s="206">
        <v>92</v>
      </c>
      <c r="EC45" s="206">
        <v>663</v>
      </c>
      <c r="ED45" s="206">
        <v>0</v>
      </c>
      <c r="EE45" s="206">
        <v>0</v>
      </c>
      <c r="EF45" s="206">
        <v>0</v>
      </c>
      <c r="EG45" s="206">
        <v>0</v>
      </c>
      <c r="EH45" s="206">
        <v>246</v>
      </c>
      <c r="EI45" s="206">
        <v>0</v>
      </c>
      <c r="EJ45" s="206">
        <v>0</v>
      </c>
      <c r="EK45" s="206">
        <v>0</v>
      </c>
      <c r="EL45" s="206">
        <v>0</v>
      </c>
      <c r="EM45" s="206">
        <v>0</v>
      </c>
      <c r="EN45" s="206">
        <v>0</v>
      </c>
      <c r="EO45" s="206">
        <v>0</v>
      </c>
      <c r="EP45" s="206">
        <v>0</v>
      </c>
      <c r="EQ45" s="206">
        <v>0</v>
      </c>
      <c r="ER45" s="206">
        <v>0</v>
      </c>
      <c r="ES45" s="206">
        <v>246</v>
      </c>
      <c r="ET45" s="206">
        <v>0</v>
      </c>
      <c r="EU45" s="206">
        <v>0</v>
      </c>
      <c r="EV45" s="206">
        <v>20</v>
      </c>
      <c r="EW45" s="206">
        <v>0</v>
      </c>
      <c r="EX45" s="206">
        <v>0</v>
      </c>
      <c r="EY45" s="206">
        <v>0</v>
      </c>
      <c r="EZ45" s="206">
        <v>0</v>
      </c>
      <c r="FA45" s="206">
        <v>13731</v>
      </c>
      <c r="FB45" s="206">
        <v>262990</v>
      </c>
      <c r="FC45" s="206">
        <v>0</v>
      </c>
      <c r="FD45" s="206">
        <v>0</v>
      </c>
      <c r="FE45" s="206">
        <v>0</v>
      </c>
      <c r="FF45" s="206">
        <v>0</v>
      </c>
      <c r="FG45" s="206">
        <v>0</v>
      </c>
      <c r="FH45" s="206">
        <v>0</v>
      </c>
      <c r="FI45" s="206">
        <v>0</v>
      </c>
      <c r="FJ45" s="206">
        <v>21</v>
      </c>
      <c r="FK45" s="206">
        <v>335372</v>
      </c>
    </row>
    <row r="46" spans="1:167" s="157" customFormat="1" x14ac:dyDescent="0.25">
      <c r="A46" s="329" t="s">
        <v>12</v>
      </c>
      <c r="B46" s="209">
        <f t="shared" ref="B46:BC46" si="16">B19+B21+B22</f>
        <v>36537965</v>
      </c>
      <c r="C46" s="209">
        <f t="shared" si="16"/>
        <v>653766</v>
      </c>
      <c r="D46" s="209">
        <f t="shared" si="16"/>
        <v>1205363</v>
      </c>
      <c r="E46" s="209">
        <f t="shared" si="16"/>
        <v>443153</v>
      </c>
      <c r="F46" s="209">
        <f t="shared" si="16"/>
        <v>456219</v>
      </c>
      <c r="G46" s="209">
        <f t="shared" si="16"/>
        <v>462010</v>
      </c>
      <c r="H46" s="209">
        <f t="shared" si="16"/>
        <v>3037155</v>
      </c>
      <c r="I46" s="209">
        <f t="shared" si="16"/>
        <v>700988</v>
      </c>
      <c r="J46" s="209">
        <f t="shared" si="16"/>
        <v>229394</v>
      </c>
      <c r="K46" s="209">
        <f t="shared" si="16"/>
        <v>1357768</v>
      </c>
      <c r="L46" s="209">
        <f t="shared" si="16"/>
        <v>1486795</v>
      </c>
      <c r="M46" s="209">
        <f t="shared" si="16"/>
        <v>1900032</v>
      </c>
      <c r="N46" s="209">
        <f t="shared" si="16"/>
        <v>666437</v>
      </c>
      <c r="O46" s="209">
        <f t="shared" si="16"/>
        <v>290615</v>
      </c>
      <c r="P46" s="209">
        <f t="shared" si="16"/>
        <v>3489277</v>
      </c>
      <c r="Q46" s="209">
        <f t="shared" si="16"/>
        <v>819836</v>
      </c>
      <c r="R46" s="209">
        <f t="shared" si="16"/>
        <v>1367518</v>
      </c>
      <c r="S46" s="209">
        <f t="shared" si="16"/>
        <v>17346278</v>
      </c>
      <c r="T46" s="209">
        <f t="shared" si="16"/>
        <v>142812</v>
      </c>
      <c r="U46" s="209">
        <f t="shared" si="16"/>
        <v>1136315</v>
      </c>
      <c r="V46" s="209">
        <f t="shared" si="16"/>
        <v>3236137</v>
      </c>
      <c r="W46" s="209">
        <f t="shared" si="16"/>
        <v>375279</v>
      </c>
      <c r="X46" s="209">
        <f t="shared" si="16"/>
        <v>5582686</v>
      </c>
      <c r="Y46" s="209">
        <f t="shared" si="16"/>
        <v>729174</v>
      </c>
      <c r="Z46" s="209">
        <f t="shared" si="16"/>
        <v>1418903</v>
      </c>
      <c r="AA46" s="209">
        <f t="shared" si="16"/>
        <v>186838</v>
      </c>
      <c r="AB46" s="209">
        <f t="shared" si="16"/>
        <v>96162</v>
      </c>
      <c r="AC46" s="209">
        <f t="shared" si="16"/>
        <v>21208</v>
      </c>
      <c r="AD46" s="209">
        <f t="shared" si="16"/>
        <v>346516</v>
      </c>
      <c r="AE46" s="209">
        <f t="shared" si="16"/>
        <v>782230</v>
      </c>
      <c r="AF46" s="209">
        <f t="shared" si="16"/>
        <v>228387</v>
      </c>
      <c r="AG46" s="209">
        <f t="shared" si="16"/>
        <v>145088</v>
      </c>
      <c r="AH46" s="209">
        <f t="shared" si="16"/>
        <v>82531</v>
      </c>
      <c r="AI46" s="209">
        <f t="shared" si="16"/>
        <v>79096</v>
      </c>
      <c r="AJ46" s="209">
        <f t="shared" si="16"/>
        <v>158844</v>
      </c>
      <c r="AK46" s="209">
        <f t="shared" si="16"/>
        <v>13469079</v>
      </c>
      <c r="AL46" s="209">
        <f t="shared" si="16"/>
        <v>337589</v>
      </c>
      <c r="AM46" s="209">
        <f t="shared" si="16"/>
        <v>91283</v>
      </c>
      <c r="AN46" s="209">
        <f t="shared" si="16"/>
        <v>86509</v>
      </c>
      <c r="AO46" s="209">
        <f t="shared" si="16"/>
        <v>1157543</v>
      </c>
      <c r="AP46" s="209">
        <f t="shared" si="16"/>
        <v>395585</v>
      </c>
      <c r="AQ46" s="209">
        <f t="shared" si="16"/>
        <v>759851</v>
      </c>
      <c r="AR46" s="209">
        <f t="shared" si="16"/>
        <v>153052</v>
      </c>
      <c r="AS46" s="209">
        <f t="shared" si="16"/>
        <v>4049960</v>
      </c>
      <c r="AT46" s="209">
        <f t="shared" si="16"/>
        <v>3886702</v>
      </c>
      <c r="AU46" s="209">
        <f t="shared" si="16"/>
        <v>397505</v>
      </c>
      <c r="AV46" s="209">
        <f t="shared" si="16"/>
        <v>713945</v>
      </c>
      <c r="AW46" s="209">
        <f t="shared" si="16"/>
        <v>149404</v>
      </c>
      <c r="AX46" s="209">
        <f t="shared" si="16"/>
        <v>1669165</v>
      </c>
      <c r="AY46" s="209">
        <f t="shared" si="16"/>
        <v>43221</v>
      </c>
      <c r="AZ46" s="209">
        <f t="shared" si="16"/>
        <v>14112</v>
      </c>
      <c r="BA46" s="209">
        <f t="shared" si="16"/>
        <v>37452</v>
      </c>
      <c r="BB46" s="209">
        <f t="shared" si="16"/>
        <v>215263</v>
      </c>
      <c r="BC46" s="209">
        <f t="shared" si="16"/>
        <v>64818951</v>
      </c>
      <c r="BE46" s="195" t="s">
        <v>12</v>
      </c>
      <c r="BF46" s="209">
        <f t="shared" ref="BF46:DG46" si="17">BF19+BF21+BF22</f>
        <v>22070028</v>
      </c>
      <c r="BG46" s="209">
        <f t="shared" si="17"/>
        <v>598584</v>
      </c>
      <c r="BH46" s="209">
        <f t="shared" si="17"/>
        <v>954827</v>
      </c>
      <c r="BI46" s="209">
        <f t="shared" si="17"/>
        <v>353843</v>
      </c>
      <c r="BJ46" s="209">
        <f t="shared" si="17"/>
        <v>365287</v>
      </c>
      <c r="BK46" s="209">
        <f t="shared" si="17"/>
        <v>404393</v>
      </c>
      <c r="BL46" s="209">
        <f t="shared" si="17"/>
        <v>2287262</v>
      </c>
      <c r="BM46" s="209">
        <f t="shared" si="17"/>
        <v>516941</v>
      </c>
      <c r="BN46" s="209">
        <f t="shared" si="17"/>
        <v>108335</v>
      </c>
      <c r="BO46" s="209">
        <f t="shared" si="17"/>
        <v>932773</v>
      </c>
      <c r="BP46" s="209">
        <f t="shared" si="17"/>
        <v>1086400</v>
      </c>
      <c r="BQ46" s="209">
        <f t="shared" si="17"/>
        <v>1425004</v>
      </c>
      <c r="BR46" s="209">
        <f t="shared" si="17"/>
        <v>607081</v>
      </c>
      <c r="BS46" s="209">
        <f t="shared" si="17"/>
        <v>231640</v>
      </c>
      <c r="BT46" s="209">
        <f t="shared" si="17"/>
        <v>2592357</v>
      </c>
      <c r="BU46" s="209">
        <f t="shared" si="17"/>
        <v>617337</v>
      </c>
      <c r="BV46" s="209">
        <f t="shared" si="17"/>
        <v>1029649</v>
      </c>
      <c r="BW46" s="209">
        <f t="shared" si="17"/>
        <v>7578816</v>
      </c>
      <c r="BX46" s="209">
        <f t="shared" si="17"/>
        <v>121365</v>
      </c>
      <c r="BY46" s="209">
        <f t="shared" si="17"/>
        <v>856718</v>
      </c>
      <c r="BZ46" s="209">
        <f t="shared" si="17"/>
        <v>3236137</v>
      </c>
      <c r="CA46" s="209">
        <f t="shared" si="17"/>
        <v>375046</v>
      </c>
      <c r="CB46" s="209">
        <f t="shared" si="17"/>
        <v>5571198</v>
      </c>
      <c r="CC46" s="209">
        <f t="shared" si="17"/>
        <v>694925</v>
      </c>
      <c r="CD46" s="209">
        <f t="shared" si="17"/>
        <v>412739</v>
      </c>
      <c r="CE46" s="209">
        <f t="shared" si="17"/>
        <v>175891</v>
      </c>
      <c r="CF46" s="209">
        <f t="shared" si="17"/>
        <v>91556</v>
      </c>
      <c r="CG46" s="209">
        <f t="shared" si="17"/>
        <v>15631</v>
      </c>
      <c r="CH46" s="209">
        <f t="shared" si="17"/>
        <v>346516</v>
      </c>
      <c r="CI46" s="209">
        <f t="shared" si="17"/>
        <v>775838</v>
      </c>
      <c r="CJ46" s="209">
        <f t="shared" si="17"/>
        <v>223296</v>
      </c>
      <c r="CK46" s="209">
        <f t="shared" si="17"/>
        <v>145088</v>
      </c>
      <c r="CL46" s="209">
        <f t="shared" si="17"/>
        <v>79426</v>
      </c>
      <c r="CM46" s="209">
        <f t="shared" si="17"/>
        <v>79096</v>
      </c>
      <c r="CN46" s="209">
        <f t="shared" si="17"/>
        <v>157123</v>
      </c>
      <c r="CO46" s="209">
        <f t="shared" si="17"/>
        <v>12379506</v>
      </c>
      <c r="CP46" s="209">
        <f t="shared" si="17"/>
        <v>326040</v>
      </c>
      <c r="CQ46" s="209">
        <f t="shared" si="17"/>
        <v>91001</v>
      </c>
      <c r="CR46" s="209">
        <f t="shared" si="17"/>
        <v>85370</v>
      </c>
      <c r="CS46" s="209">
        <f t="shared" si="17"/>
        <v>1157543</v>
      </c>
      <c r="CT46" s="209">
        <f t="shared" si="17"/>
        <v>395585</v>
      </c>
      <c r="CU46" s="209">
        <f t="shared" si="17"/>
        <v>704370</v>
      </c>
      <c r="CV46" s="209">
        <f t="shared" si="17"/>
        <v>152270</v>
      </c>
      <c r="CW46" s="209">
        <f t="shared" si="17"/>
        <v>3502038</v>
      </c>
      <c r="CX46" s="209">
        <f t="shared" si="17"/>
        <v>2221801</v>
      </c>
      <c r="CY46" s="209">
        <f t="shared" si="17"/>
        <v>387672</v>
      </c>
      <c r="CZ46" s="209">
        <f t="shared" si="17"/>
        <v>503200</v>
      </c>
      <c r="DA46" s="209">
        <f t="shared" si="17"/>
        <v>36601</v>
      </c>
      <c r="DB46" s="209">
        <f t="shared" si="17"/>
        <v>932464</v>
      </c>
      <c r="DC46" s="209">
        <f t="shared" si="17"/>
        <v>40293</v>
      </c>
      <c r="DD46" s="209">
        <f t="shared" si="17"/>
        <v>14112</v>
      </c>
      <c r="DE46" s="209">
        <f t="shared" si="17"/>
        <v>35958</v>
      </c>
      <c r="DF46" s="209">
        <f t="shared" si="17"/>
        <v>203389</v>
      </c>
      <c r="DG46" s="209">
        <f t="shared" si="17"/>
        <v>45837825</v>
      </c>
      <c r="DH46" s="209"/>
      <c r="DI46" s="195" t="s">
        <v>12</v>
      </c>
      <c r="DJ46" s="209">
        <f t="shared" ref="DJ46:FK46" si="18">DJ19+DJ21+DJ22</f>
        <v>14467937</v>
      </c>
      <c r="DK46" s="209">
        <f t="shared" si="18"/>
        <v>55182</v>
      </c>
      <c r="DL46" s="209">
        <f t="shared" si="18"/>
        <v>250536</v>
      </c>
      <c r="DM46" s="209">
        <f t="shared" si="18"/>
        <v>89310</v>
      </c>
      <c r="DN46" s="209">
        <f t="shared" si="18"/>
        <v>90932</v>
      </c>
      <c r="DO46" s="209">
        <f t="shared" si="18"/>
        <v>57617</v>
      </c>
      <c r="DP46" s="209">
        <f t="shared" si="18"/>
        <v>749893</v>
      </c>
      <c r="DQ46" s="209">
        <f t="shared" si="18"/>
        <v>184047</v>
      </c>
      <c r="DR46" s="209">
        <f t="shared" si="18"/>
        <v>121059</v>
      </c>
      <c r="DS46" s="209">
        <f t="shared" si="18"/>
        <v>424995</v>
      </c>
      <c r="DT46" s="209">
        <f t="shared" si="18"/>
        <v>400395</v>
      </c>
      <c r="DU46" s="209">
        <f t="shared" si="18"/>
        <v>475028</v>
      </c>
      <c r="DV46" s="209">
        <f t="shared" si="18"/>
        <v>59356</v>
      </c>
      <c r="DW46" s="209">
        <f t="shared" si="18"/>
        <v>58975</v>
      </c>
      <c r="DX46" s="209">
        <f t="shared" si="18"/>
        <v>896920</v>
      </c>
      <c r="DY46" s="209">
        <f t="shared" si="18"/>
        <v>202499</v>
      </c>
      <c r="DZ46" s="209">
        <f t="shared" si="18"/>
        <v>337869</v>
      </c>
      <c r="EA46" s="209">
        <f t="shared" si="18"/>
        <v>9767462</v>
      </c>
      <c r="EB46" s="209">
        <f t="shared" si="18"/>
        <v>21447</v>
      </c>
      <c r="EC46" s="209">
        <f t="shared" si="18"/>
        <v>279597</v>
      </c>
      <c r="ED46" s="209">
        <f t="shared" si="18"/>
        <v>0</v>
      </c>
      <c r="EE46" s="209">
        <f t="shared" si="18"/>
        <v>233</v>
      </c>
      <c r="EF46" s="209">
        <f t="shared" si="18"/>
        <v>11488</v>
      </c>
      <c r="EG46" s="209">
        <f t="shared" si="18"/>
        <v>34249</v>
      </c>
      <c r="EH46" s="209">
        <f t="shared" si="18"/>
        <v>1006164</v>
      </c>
      <c r="EI46" s="209">
        <f t="shared" si="18"/>
        <v>10947</v>
      </c>
      <c r="EJ46" s="209">
        <f t="shared" si="18"/>
        <v>4606</v>
      </c>
      <c r="EK46" s="209">
        <f t="shared" si="18"/>
        <v>5577</v>
      </c>
      <c r="EL46" s="209">
        <f t="shared" si="18"/>
        <v>0</v>
      </c>
      <c r="EM46" s="209">
        <f t="shared" si="18"/>
        <v>6392</v>
      </c>
      <c r="EN46" s="209">
        <f t="shared" si="18"/>
        <v>5091</v>
      </c>
      <c r="EO46" s="209">
        <f t="shared" si="18"/>
        <v>0</v>
      </c>
      <c r="EP46" s="209">
        <f t="shared" si="18"/>
        <v>3105</v>
      </c>
      <c r="EQ46" s="209">
        <f t="shared" si="18"/>
        <v>0</v>
      </c>
      <c r="ER46" s="209">
        <f t="shared" si="18"/>
        <v>1721</v>
      </c>
      <c r="ES46" s="209">
        <f t="shared" si="18"/>
        <v>1089573</v>
      </c>
      <c r="ET46" s="209">
        <f t="shared" si="18"/>
        <v>11549</v>
      </c>
      <c r="EU46" s="209">
        <f t="shared" si="18"/>
        <v>282</v>
      </c>
      <c r="EV46" s="209">
        <f t="shared" si="18"/>
        <v>1139</v>
      </c>
      <c r="EW46" s="209">
        <f t="shared" si="18"/>
        <v>0</v>
      </c>
      <c r="EX46" s="209">
        <f t="shared" si="18"/>
        <v>0</v>
      </c>
      <c r="EY46" s="209">
        <f t="shared" si="18"/>
        <v>55481</v>
      </c>
      <c r="EZ46" s="209">
        <f t="shared" si="18"/>
        <v>782</v>
      </c>
      <c r="FA46" s="209">
        <f t="shared" si="18"/>
        <v>547922</v>
      </c>
      <c r="FB46" s="209">
        <f t="shared" si="18"/>
        <v>1664901</v>
      </c>
      <c r="FC46" s="209">
        <f t="shared" si="18"/>
        <v>9833</v>
      </c>
      <c r="FD46" s="209">
        <f t="shared" si="18"/>
        <v>210745</v>
      </c>
      <c r="FE46" s="209">
        <f t="shared" si="18"/>
        <v>112803</v>
      </c>
      <c r="FF46" s="209">
        <f t="shared" si="18"/>
        <v>736701</v>
      </c>
      <c r="FG46" s="209">
        <f t="shared" si="18"/>
        <v>2928</v>
      </c>
      <c r="FH46" s="209">
        <f t="shared" si="18"/>
        <v>0</v>
      </c>
      <c r="FI46" s="209">
        <f t="shared" si="18"/>
        <v>1494</v>
      </c>
      <c r="FJ46" s="209">
        <f t="shared" si="18"/>
        <v>11874</v>
      </c>
      <c r="FK46" s="209">
        <f t="shared" si="18"/>
        <v>18981126</v>
      </c>
    </row>
    <row r="47" spans="1:167" s="157" customFormat="1" x14ac:dyDescent="0.25">
      <c r="A47" s="195" t="s">
        <v>11</v>
      </c>
      <c r="B47" s="209">
        <f t="shared" ref="B47:BC47" si="19">B41+B43+B44+B45</f>
        <v>16542958</v>
      </c>
      <c r="C47" s="209">
        <f t="shared" si="19"/>
        <v>129129</v>
      </c>
      <c r="D47" s="209">
        <f t="shared" si="19"/>
        <v>313735</v>
      </c>
      <c r="E47" s="209">
        <f t="shared" si="19"/>
        <v>105628</v>
      </c>
      <c r="F47" s="209">
        <f t="shared" si="19"/>
        <v>114019</v>
      </c>
      <c r="G47" s="209">
        <f t="shared" si="19"/>
        <v>129727</v>
      </c>
      <c r="H47" s="209">
        <f t="shared" si="19"/>
        <v>1186025</v>
      </c>
      <c r="I47" s="209">
        <f t="shared" si="19"/>
        <v>246966</v>
      </c>
      <c r="J47" s="209">
        <f t="shared" si="19"/>
        <v>138585</v>
      </c>
      <c r="K47" s="209">
        <f t="shared" si="19"/>
        <v>500186</v>
      </c>
      <c r="L47" s="209">
        <f t="shared" si="19"/>
        <v>432269</v>
      </c>
      <c r="M47" s="209">
        <f t="shared" si="19"/>
        <v>706262</v>
      </c>
      <c r="N47" s="209">
        <f t="shared" si="19"/>
        <v>101098</v>
      </c>
      <c r="O47" s="209">
        <f t="shared" si="19"/>
        <v>70480</v>
      </c>
      <c r="P47" s="209">
        <f t="shared" si="19"/>
        <v>1164402</v>
      </c>
      <c r="Q47" s="209">
        <f t="shared" si="19"/>
        <v>327045</v>
      </c>
      <c r="R47" s="209">
        <f t="shared" si="19"/>
        <v>457252</v>
      </c>
      <c r="S47" s="209">
        <f t="shared" si="19"/>
        <v>10009707</v>
      </c>
      <c r="T47" s="209">
        <f t="shared" si="19"/>
        <v>64032</v>
      </c>
      <c r="U47" s="209">
        <f t="shared" si="19"/>
        <v>475540</v>
      </c>
      <c r="V47" s="209">
        <f t="shared" si="19"/>
        <v>281236</v>
      </c>
      <c r="W47" s="209">
        <f t="shared" si="19"/>
        <v>9543</v>
      </c>
      <c r="X47" s="209">
        <f t="shared" si="19"/>
        <v>317248</v>
      </c>
      <c r="Y47" s="209">
        <f t="shared" si="19"/>
        <v>63732</v>
      </c>
      <c r="Z47" s="209">
        <f t="shared" si="19"/>
        <v>1098369</v>
      </c>
      <c r="AA47" s="209">
        <f t="shared" si="19"/>
        <v>54828</v>
      </c>
      <c r="AB47" s="209">
        <f t="shared" si="19"/>
        <v>25001</v>
      </c>
      <c r="AC47" s="209">
        <f t="shared" si="19"/>
        <v>9225</v>
      </c>
      <c r="AD47" s="209">
        <f t="shared" si="19"/>
        <v>23051</v>
      </c>
      <c r="AE47" s="209">
        <f t="shared" si="19"/>
        <v>126590</v>
      </c>
      <c r="AF47" s="209">
        <f t="shared" si="19"/>
        <v>43867</v>
      </c>
      <c r="AG47" s="209">
        <f t="shared" si="19"/>
        <v>16562</v>
      </c>
      <c r="AH47" s="209">
        <f t="shared" si="19"/>
        <v>8439</v>
      </c>
      <c r="AI47" s="209">
        <f t="shared" si="19"/>
        <v>6200</v>
      </c>
      <c r="AJ47" s="209">
        <f t="shared" si="19"/>
        <v>12984</v>
      </c>
      <c r="AK47" s="209">
        <f t="shared" si="19"/>
        <v>2096875</v>
      </c>
      <c r="AL47" s="209">
        <f t="shared" si="19"/>
        <v>78997</v>
      </c>
      <c r="AM47" s="209">
        <f t="shared" si="19"/>
        <v>87789</v>
      </c>
      <c r="AN47" s="209">
        <f t="shared" si="19"/>
        <v>28554</v>
      </c>
      <c r="AO47" s="209">
        <f t="shared" si="19"/>
        <v>260913</v>
      </c>
      <c r="AP47" s="209">
        <f t="shared" si="19"/>
        <v>132944</v>
      </c>
      <c r="AQ47" s="209">
        <f t="shared" si="19"/>
        <v>316734</v>
      </c>
      <c r="AR47" s="209">
        <f t="shared" si="19"/>
        <v>152379</v>
      </c>
      <c r="AS47" s="209">
        <f t="shared" si="19"/>
        <v>4327841</v>
      </c>
      <c r="AT47" s="209">
        <f t="shared" si="19"/>
        <v>3380049</v>
      </c>
      <c r="AU47" s="209">
        <f t="shared" si="19"/>
        <v>85319</v>
      </c>
      <c r="AV47" s="209">
        <f t="shared" si="19"/>
        <v>909030</v>
      </c>
      <c r="AW47" s="209">
        <f t="shared" si="19"/>
        <v>153268</v>
      </c>
      <c r="AX47" s="209">
        <f t="shared" si="19"/>
        <v>1136523</v>
      </c>
      <c r="AY47" s="209">
        <f t="shared" si="19"/>
        <v>50800</v>
      </c>
      <c r="AZ47" s="209">
        <f t="shared" si="19"/>
        <v>19084</v>
      </c>
      <c r="BA47" s="209">
        <f t="shared" si="19"/>
        <v>83703</v>
      </c>
      <c r="BB47" s="209">
        <f t="shared" si="19"/>
        <v>1259160</v>
      </c>
      <c r="BC47" s="209">
        <f t="shared" si="19"/>
        <v>31232049</v>
      </c>
      <c r="BE47" s="195" t="s">
        <v>11</v>
      </c>
      <c r="BF47" s="209">
        <f t="shared" ref="BF47:DG47" si="20">BF41+BF43+BF44+BF45</f>
        <v>2083069</v>
      </c>
      <c r="BG47" s="209">
        <f t="shared" si="20"/>
        <v>65603</v>
      </c>
      <c r="BH47" s="209">
        <f t="shared" si="20"/>
        <v>66431</v>
      </c>
      <c r="BI47" s="209">
        <f t="shared" si="20"/>
        <v>19127</v>
      </c>
      <c r="BJ47" s="209">
        <f t="shared" si="20"/>
        <v>23335</v>
      </c>
      <c r="BK47" s="209">
        <f t="shared" si="20"/>
        <v>74782</v>
      </c>
      <c r="BL47" s="209">
        <f t="shared" si="20"/>
        <v>423322</v>
      </c>
      <c r="BM47" s="209">
        <f t="shared" si="20"/>
        <v>52227</v>
      </c>
      <c r="BN47" s="209">
        <f t="shared" si="20"/>
        <v>4537</v>
      </c>
      <c r="BO47" s="209">
        <f t="shared" si="20"/>
        <v>66091</v>
      </c>
      <c r="BP47" s="209">
        <f t="shared" si="20"/>
        <v>49938</v>
      </c>
      <c r="BQ47" s="209">
        <f t="shared" si="20"/>
        <v>233644</v>
      </c>
      <c r="BR47" s="209">
        <f t="shared" si="20"/>
        <v>43060</v>
      </c>
      <c r="BS47" s="209">
        <f t="shared" si="20"/>
        <v>12163</v>
      </c>
      <c r="BT47" s="209">
        <f t="shared" si="20"/>
        <v>289275</v>
      </c>
      <c r="BU47" s="209">
        <f t="shared" si="20"/>
        <v>123375</v>
      </c>
      <c r="BV47" s="209">
        <f t="shared" si="20"/>
        <v>130032</v>
      </c>
      <c r="BW47" s="209">
        <f t="shared" si="20"/>
        <v>236390</v>
      </c>
      <c r="BX47" s="209">
        <f t="shared" si="20"/>
        <v>42573</v>
      </c>
      <c r="BY47" s="209">
        <f t="shared" si="20"/>
        <v>192767</v>
      </c>
      <c r="BZ47" s="209">
        <f t="shared" si="20"/>
        <v>281236</v>
      </c>
      <c r="CA47" s="209">
        <f t="shared" si="20"/>
        <v>9397</v>
      </c>
      <c r="CB47" s="209">
        <f t="shared" si="20"/>
        <v>305549</v>
      </c>
      <c r="CC47" s="209">
        <f t="shared" si="20"/>
        <v>29845</v>
      </c>
      <c r="CD47" s="209">
        <f t="shared" si="20"/>
        <v>35139</v>
      </c>
      <c r="CE47" s="209">
        <f t="shared" si="20"/>
        <v>44075</v>
      </c>
      <c r="CF47" s="209">
        <f t="shared" si="20"/>
        <v>20336</v>
      </c>
      <c r="CG47" s="209">
        <f t="shared" si="20"/>
        <v>3291</v>
      </c>
      <c r="CH47" s="209">
        <f t="shared" si="20"/>
        <v>23051</v>
      </c>
      <c r="CI47" s="209">
        <f t="shared" si="20"/>
        <v>120878</v>
      </c>
      <c r="CJ47" s="209">
        <f t="shared" si="20"/>
        <v>38697</v>
      </c>
      <c r="CK47" s="209">
        <f t="shared" si="20"/>
        <v>16562</v>
      </c>
      <c r="CL47" s="209">
        <f t="shared" si="20"/>
        <v>5345</v>
      </c>
      <c r="CM47" s="209">
        <f t="shared" si="20"/>
        <v>6200</v>
      </c>
      <c r="CN47" s="209">
        <f t="shared" si="20"/>
        <v>11525</v>
      </c>
      <c r="CO47" s="209">
        <f t="shared" si="20"/>
        <v>951126</v>
      </c>
      <c r="CP47" s="209">
        <f t="shared" si="20"/>
        <v>73206</v>
      </c>
      <c r="CQ47" s="209">
        <f t="shared" si="20"/>
        <v>87340</v>
      </c>
      <c r="CR47" s="209">
        <f t="shared" si="20"/>
        <v>27383</v>
      </c>
      <c r="CS47" s="209">
        <f t="shared" si="20"/>
        <v>260913</v>
      </c>
      <c r="CT47" s="209">
        <f t="shared" si="20"/>
        <v>132944</v>
      </c>
      <c r="CU47" s="209">
        <f t="shared" si="20"/>
        <v>260551</v>
      </c>
      <c r="CV47" s="209">
        <f t="shared" si="20"/>
        <v>151620</v>
      </c>
      <c r="CW47" s="209">
        <f t="shared" si="20"/>
        <v>3781672</v>
      </c>
      <c r="CX47" s="209">
        <f t="shared" si="20"/>
        <v>1754781</v>
      </c>
      <c r="CY47" s="209">
        <f t="shared" si="20"/>
        <v>75295</v>
      </c>
      <c r="CZ47" s="209">
        <f t="shared" si="20"/>
        <v>612544</v>
      </c>
      <c r="DA47" s="209">
        <f t="shared" si="20"/>
        <v>32801</v>
      </c>
      <c r="DB47" s="209">
        <f t="shared" si="20"/>
        <v>471141</v>
      </c>
      <c r="DC47" s="209">
        <f t="shared" si="20"/>
        <v>45444</v>
      </c>
      <c r="DD47" s="209">
        <f t="shared" si="20"/>
        <v>19084</v>
      </c>
      <c r="DE47" s="209">
        <f t="shared" si="20"/>
        <v>82615</v>
      </c>
      <c r="DF47" s="209">
        <f t="shared" si="20"/>
        <v>1247320</v>
      </c>
      <c r="DG47" s="209">
        <f t="shared" si="20"/>
        <v>12216452</v>
      </c>
      <c r="DH47" s="209"/>
      <c r="DI47" s="195" t="s">
        <v>11</v>
      </c>
      <c r="DJ47" s="209">
        <f t="shared" ref="DJ47:FK47" si="21">DJ41+DJ43+DJ44+DJ45</f>
        <v>14459889</v>
      </c>
      <c r="DK47" s="209">
        <f t="shared" si="21"/>
        <v>63526</v>
      </c>
      <c r="DL47" s="209">
        <f t="shared" si="21"/>
        <v>247304</v>
      </c>
      <c r="DM47" s="209">
        <f t="shared" si="21"/>
        <v>86501</v>
      </c>
      <c r="DN47" s="209">
        <f t="shared" si="21"/>
        <v>90684</v>
      </c>
      <c r="DO47" s="209">
        <f t="shared" si="21"/>
        <v>54945</v>
      </c>
      <c r="DP47" s="209">
        <f t="shared" si="21"/>
        <v>762703</v>
      </c>
      <c r="DQ47" s="209">
        <f t="shared" si="21"/>
        <v>194739</v>
      </c>
      <c r="DR47" s="209">
        <f t="shared" si="21"/>
        <v>134048</v>
      </c>
      <c r="DS47" s="209">
        <f t="shared" si="21"/>
        <v>434095</v>
      </c>
      <c r="DT47" s="209">
        <f t="shared" si="21"/>
        <v>382331</v>
      </c>
      <c r="DU47" s="209">
        <f t="shared" si="21"/>
        <v>472618</v>
      </c>
      <c r="DV47" s="209">
        <f t="shared" si="21"/>
        <v>58038</v>
      </c>
      <c r="DW47" s="209">
        <f t="shared" si="21"/>
        <v>58317</v>
      </c>
      <c r="DX47" s="209">
        <f t="shared" si="21"/>
        <v>875127</v>
      </c>
      <c r="DY47" s="209">
        <f t="shared" si="21"/>
        <v>203670</v>
      </c>
      <c r="DZ47" s="209">
        <f t="shared" si="21"/>
        <v>327220</v>
      </c>
      <c r="EA47" s="209">
        <f t="shared" si="21"/>
        <v>9773317</v>
      </c>
      <c r="EB47" s="209">
        <f t="shared" si="21"/>
        <v>21459</v>
      </c>
      <c r="EC47" s="209">
        <f t="shared" si="21"/>
        <v>282773</v>
      </c>
      <c r="ED47" s="209">
        <f t="shared" si="21"/>
        <v>0</v>
      </c>
      <c r="EE47" s="209">
        <f t="shared" si="21"/>
        <v>146</v>
      </c>
      <c r="EF47" s="209">
        <f t="shared" si="21"/>
        <v>11699</v>
      </c>
      <c r="EG47" s="209">
        <f t="shared" si="21"/>
        <v>33887</v>
      </c>
      <c r="EH47" s="209">
        <f t="shared" si="21"/>
        <v>1063230</v>
      </c>
      <c r="EI47" s="209">
        <f t="shared" si="21"/>
        <v>10753</v>
      </c>
      <c r="EJ47" s="209">
        <f t="shared" si="21"/>
        <v>4665</v>
      </c>
      <c r="EK47" s="209">
        <f t="shared" si="21"/>
        <v>5934</v>
      </c>
      <c r="EL47" s="209">
        <f t="shared" si="21"/>
        <v>0</v>
      </c>
      <c r="EM47" s="209">
        <f t="shared" si="21"/>
        <v>5712</v>
      </c>
      <c r="EN47" s="209">
        <f t="shared" si="21"/>
        <v>5170</v>
      </c>
      <c r="EO47" s="209">
        <f t="shared" si="21"/>
        <v>0</v>
      </c>
      <c r="EP47" s="209">
        <f t="shared" si="21"/>
        <v>3094</v>
      </c>
      <c r="EQ47" s="209">
        <f t="shared" si="21"/>
        <v>0</v>
      </c>
      <c r="ER47" s="209">
        <f t="shared" si="21"/>
        <v>1459</v>
      </c>
      <c r="ES47" s="209">
        <f t="shared" si="21"/>
        <v>1145749</v>
      </c>
      <c r="ET47" s="209">
        <f t="shared" si="21"/>
        <v>5791</v>
      </c>
      <c r="EU47" s="209">
        <f t="shared" si="21"/>
        <v>449</v>
      </c>
      <c r="EV47" s="209">
        <f t="shared" si="21"/>
        <v>1171</v>
      </c>
      <c r="EW47" s="209">
        <f t="shared" si="21"/>
        <v>0</v>
      </c>
      <c r="EX47" s="209">
        <f t="shared" si="21"/>
        <v>0</v>
      </c>
      <c r="EY47" s="209">
        <f t="shared" si="21"/>
        <v>56183</v>
      </c>
      <c r="EZ47" s="209">
        <f t="shared" si="21"/>
        <v>759</v>
      </c>
      <c r="FA47" s="209">
        <f t="shared" si="21"/>
        <v>546169</v>
      </c>
      <c r="FB47" s="209">
        <f t="shared" si="21"/>
        <v>1625268</v>
      </c>
      <c r="FC47" s="209">
        <f t="shared" si="21"/>
        <v>10024</v>
      </c>
      <c r="FD47" s="209">
        <f t="shared" si="21"/>
        <v>296486</v>
      </c>
      <c r="FE47" s="209">
        <f t="shared" si="21"/>
        <v>120467</v>
      </c>
      <c r="FF47" s="209">
        <f t="shared" si="21"/>
        <v>665382</v>
      </c>
      <c r="FG47" s="209">
        <f t="shared" si="21"/>
        <v>5356</v>
      </c>
      <c r="FH47" s="209">
        <f t="shared" si="21"/>
        <v>0</v>
      </c>
      <c r="FI47" s="209">
        <f t="shared" si="21"/>
        <v>1088</v>
      </c>
      <c r="FJ47" s="209">
        <f t="shared" si="21"/>
        <v>11840</v>
      </c>
      <c r="FK47" s="209">
        <f t="shared" si="21"/>
        <v>19015597</v>
      </c>
    </row>
    <row r="48" spans="1:167" s="157" customFormat="1" x14ac:dyDescent="0.25">
      <c r="A48" s="195" t="s">
        <v>10</v>
      </c>
      <c r="B48" s="209">
        <f t="shared" ref="B48:BC48" si="22">B46-B47</f>
        <v>19995007</v>
      </c>
      <c r="C48" s="209">
        <f t="shared" si="22"/>
        <v>524637</v>
      </c>
      <c r="D48" s="209">
        <f t="shared" si="22"/>
        <v>891628</v>
      </c>
      <c r="E48" s="209">
        <f t="shared" si="22"/>
        <v>337525</v>
      </c>
      <c r="F48" s="209">
        <f t="shared" si="22"/>
        <v>342200</v>
      </c>
      <c r="G48" s="209">
        <f t="shared" si="22"/>
        <v>332283</v>
      </c>
      <c r="H48" s="209">
        <f t="shared" si="22"/>
        <v>1851130</v>
      </c>
      <c r="I48" s="209">
        <f t="shared" si="22"/>
        <v>454022</v>
      </c>
      <c r="J48" s="209">
        <f t="shared" si="22"/>
        <v>90809</v>
      </c>
      <c r="K48" s="209">
        <f t="shared" si="22"/>
        <v>857582</v>
      </c>
      <c r="L48" s="209">
        <f t="shared" si="22"/>
        <v>1054526</v>
      </c>
      <c r="M48" s="209">
        <f t="shared" si="22"/>
        <v>1193770</v>
      </c>
      <c r="N48" s="209">
        <f t="shared" si="22"/>
        <v>565339</v>
      </c>
      <c r="O48" s="209">
        <f t="shared" si="22"/>
        <v>220135</v>
      </c>
      <c r="P48" s="209">
        <f t="shared" si="22"/>
        <v>2324875</v>
      </c>
      <c r="Q48" s="209">
        <f t="shared" si="22"/>
        <v>492791</v>
      </c>
      <c r="R48" s="209">
        <f t="shared" si="22"/>
        <v>910266</v>
      </c>
      <c r="S48" s="209">
        <f t="shared" si="22"/>
        <v>7336571</v>
      </c>
      <c r="T48" s="209">
        <f t="shared" si="22"/>
        <v>78780</v>
      </c>
      <c r="U48" s="209">
        <f t="shared" si="22"/>
        <v>660775</v>
      </c>
      <c r="V48" s="209">
        <f t="shared" si="22"/>
        <v>2954901</v>
      </c>
      <c r="W48" s="209">
        <f t="shared" si="22"/>
        <v>365736</v>
      </c>
      <c r="X48" s="209">
        <f t="shared" si="22"/>
        <v>5265438</v>
      </c>
      <c r="Y48" s="209">
        <f t="shared" si="22"/>
        <v>665442</v>
      </c>
      <c r="Z48" s="209">
        <f t="shared" si="22"/>
        <v>320534</v>
      </c>
      <c r="AA48" s="209">
        <f t="shared" si="22"/>
        <v>132010</v>
      </c>
      <c r="AB48" s="209">
        <f t="shared" si="22"/>
        <v>71161</v>
      </c>
      <c r="AC48" s="209">
        <f t="shared" si="22"/>
        <v>11983</v>
      </c>
      <c r="AD48" s="209">
        <f t="shared" si="22"/>
        <v>323465</v>
      </c>
      <c r="AE48" s="209">
        <f t="shared" si="22"/>
        <v>655640</v>
      </c>
      <c r="AF48" s="209">
        <f t="shared" si="22"/>
        <v>184520</v>
      </c>
      <c r="AG48" s="209">
        <f t="shared" si="22"/>
        <v>128526</v>
      </c>
      <c r="AH48" s="209">
        <f t="shared" si="22"/>
        <v>74092</v>
      </c>
      <c r="AI48" s="209">
        <f t="shared" si="22"/>
        <v>72896</v>
      </c>
      <c r="AJ48" s="209">
        <f t="shared" si="22"/>
        <v>145860</v>
      </c>
      <c r="AK48" s="209">
        <f t="shared" si="22"/>
        <v>11372204</v>
      </c>
      <c r="AL48" s="209">
        <f t="shared" si="22"/>
        <v>258592</v>
      </c>
      <c r="AM48" s="209">
        <f t="shared" si="22"/>
        <v>3494</v>
      </c>
      <c r="AN48" s="209">
        <f t="shared" si="22"/>
        <v>57955</v>
      </c>
      <c r="AO48" s="209">
        <f t="shared" si="22"/>
        <v>896630</v>
      </c>
      <c r="AP48" s="209">
        <f t="shared" si="22"/>
        <v>262641</v>
      </c>
      <c r="AQ48" s="209">
        <f t="shared" si="22"/>
        <v>443117</v>
      </c>
      <c r="AR48" s="209">
        <f t="shared" si="22"/>
        <v>673</v>
      </c>
      <c r="AS48" s="209">
        <f t="shared" si="22"/>
        <v>-277881</v>
      </c>
      <c r="AT48" s="209">
        <f t="shared" si="22"/>
        <v>506653</v>
      </c>
      <c r="AU48" s="209">
        <f t="shared" si="22"/>
        <v>312186</v>
      </c>
      <c r="AV48" s="209">
        <f t="shared" si="22"/>
        <v>-195085</v>
      </c>
      <c r="AW48" s="209">
        <f t="shared" si="22"/>
        <v>-3864</v>
      </c>
      <c r="AX48" s="209">
        <f t="shared" si="22"/>
        <v>532642</v>
      </c>
      <c r="AY48" s="209">
        <f t="shared" si="22"/>
        <v>-7579</v>
      </c>
      <c r="AZ48" s="209">
        <f t="shared" si="22"/>
        <v>-4972</v>
      </c>
      <c r="BA48" s="209">
        <f t="shared" si="22"/>
        <v>-46251</v>
      </c>
      <c r="BB48" s="209">
        <f t="shared" si="22"/>
        <v>-1043897</v>
      </c>
      <c r="BC48" s="209">
        <f t="shared" si="22"/>
        <v>33586902</v>
      </c>
      <c r="BE48" s="195" t="s">
        <v>10</v>
      </c>
      <c r="BF48" s="209">
        <f t="shared" ref="BF48:DG48" si="23">BF46-BF47</f>
        <v>19986959</v>
      </c>
      <c r="BG48" s="209">
        <f t="shared" si="23"/>
        <v>532981</v>
      </c>
      <c r="BH48" s="209">
        <f t="shared" si="23"/>
        <v>888396</v>
      </c>
      <c r="BI48" s="209">
        <f t="shared" si="23"/>
        <v>334716</v>
      </c>
      <c r="BJ48" s="209">
        <f t="shared" si="23"/>
        <v>341952</v>
      </c>
      <c r="BK48" s="209">
        <f t="shared" si="23"/>
        <v>329611</v>
      </c>
      <c r="BL48" s="209">
        <f t="shared" si="23"/>
        <v>1863940</v>
      </c>
      <c r="BM48" s="209">
        <f t="shared" si="23"/>
        <v>464714</v>
      </c>
      <c r="BN48" s="209">
        <f t="shared" si="23"/>
        <v>103798</v>
      </c>
      <c r="BO48" s="209">
        <f t="shared" si="23"/>
        <v>866682</v>
      </c>
      <c r="BP48" s="209">
        <f t="shared" si="23"/>
        <v>1036462</v>
      </c>
      <c r="BQ48" s="209">
        <f t="shared" si="23"/>
        <v>1191360</v>
      </c>
      <c r="BR48" s="209">
        <f t="shared" si="23"/>
        <v>564021</v>
      </c>
      <c r="BS48" s="209">
        <f t="shared" si="23"/>
        <v>219477</v>
      </c>
      <c r="BT48" s="209">
        <f t="shared" si="23"/>
        <v>2303082</v>
      </c>
      <c r="BU48" s="209">
        <f t="shared" si="23"/>
        <v>493962</v>
      </c>
      <c r="BV48" s="209">
        <f t="shared" si="23"/>
        <v>899617</v>
      </c>
      <c r="BW48" s="209">
        <f t="shared" si="23"/>
        <v>7342426</v>
      </c>
      <c r="BX48" s="209">
        <f t="shared" si="23"/>
        <v>78792</v>
      </c>
      <c r="BY48" s="209">
        <f t="shared" si="23"/>
        <v>663951</v>
      </c>
      <c r="BZ48" s="209">
        <f t="shared" si="23"/>
        <v>2954901</v>
      </c>
      <c r="CA48" s="209">
        <f t="shared" si="23"/>
        <v>365649</v>
      </c>
      <c r="CB48" s="209">
        <f t="shared" si="23"/>
        <v>5265649</v>
      </c>
      <c r="CC48" s="209">
        <f t="shared" si="23"/>
        <v>665080</v>
      </c>
      <c r="CD48" s="209">
        <f t="shared" si="23"/>
        <v>377600</v>
      </c>
      <c r="CE48" s="209">
        <f t="shared" si="23"/>
        <v>131816</v>
      </c>
      <c r="CF48" s="209">
        <f t="shared" si="23"/>
        <v>71220</v>
      </c>
      <c r="CG48" s="209">
        <f t="shared" si="23"/>
        <v>12340</v>
      </c>
      <c r="CH48" s="209">
        <f t="shared" si="23"/>
        <v>323465</v>
      </c>
      <c r="CI48" s="209">
        <f t="shared" si="23"/>
        <v>654960</v>
      </c>
      <c r="CJ48" s="209">
        <f t="shared" si="23"/>
        <v>184599</v>
      </c>
      <c r="CK48" s="209">
        <f t="shared" si="23"/>
        <v>128526</v>
      </c>
      <c r="CL48" s="209">
        <f t="shared" si="23"/>
        <v>74081</v>
      </c>
      <c r="CM48" s="209">
        <f t="shared" si="23"/>
        <v>72896</v>
      </c>
      <c r="CN48" s="209">
        <f t="shared" si="23"/>
        <v>145598</v>
      </c>
      <c r="CO48" s="209">
        <f t="shared" si="23"/>
        <v>11428380</v>
      </c>
      <c r="CP48" s="209">
        <f t="shared" si="23"/>
        <v>252834</v>
      </c>
      <c r="CQ48" s="209">
        <f t="shared" si="23"/>
        <v>3661</v>
      </c>
      <c r="CR48" s="209">
        <f t="shared" si="23"/>
        <v>57987</v>
      </c>
      <c r="CS48" s="209">
        <f t="shared" si="23"/>
        <v>896630</v>
      </c>
      <c r="CT48" s="209">
        <f t="shared" si="23"/>
        <v>262641</v>
      </c>
      <c r="CU48" s="209">
        <f t="shared" si="23"/>
        <v>443819</v>
      </c>
      <c r="CV48" s="209">
        <f t="shared" si="23"/>
        <v>650</v>
      </c>
      <c r="CW48" s="209">
        <f t="shared" si="23"/>
        <v>-279634</v>
      </c>
      <c r="CX48" s="209">
        <f t="shared" si="23"/>
        <v>467020</v>
      </c>
      <c r="CY48" s="209">
        <f t="shared" si="23"/>
        <v>312377</v>
      </c>
      <c r="CZ48" s="209">
        <f t="shared" si="23"/>
        <v>-109344</v>
      </c>
      <c r="DA48" s="209">
        <f t="shared" si="23"/>
        <v>3800</v>
      </c>
      <c r="DB48" s="209">
        <f t="shared" si="23"/>
        <v>461323</v>
      </c>
      <c r="DC48" s="209">
        <f t="shared" si="23"/>
        <v>-5151</v>
      </c>
      <c r="DD48" s="209">
        <f t="shared" si="23"/>
        <v>-4972</v>
      </c>
      <c r="DE48" s="209">
        <f t="shared" si="23"/>
        <v>-46657</v>
      </c>
      <c r="DF48" s="209">
        <f t="shared" si="23"/>
        <v>-1043931</v>
      </c>
      <c r="DG48" s="209">
        <f t="shared" si="23"/>
        <v>33621373</v>
      </c>
      <c r="DH48" s="209"/>
      <c r="DI48" s="195" t="s">
        <v>10</v>
      </c>
      <c r="DJ48" s="209">
        <f t="shared" ref="DJ48:FK48" si="24">DJ46-DJ47</f>
        <v>8048</v>
      </c>
      <c r="DK48" s="209">
        <f t="shared" si="24"/>
        <v>-8344</v>
      </c>
      <c r="DL48" s="209">
        <f t="shared" si="24"/>
        <v>3232</v>
      </c>
      <c r="DM48" s="209">
        <f t="shared" si="24"/>
        <v>2809</v>
      </c>
      <c r="DN48" s="209">
        <f t="shared" si="24"/>
        <v>248</v>
      </c>
      <c r="DO48" s="209">
        <f t="shared" si="24"/>
        <v>2672</v>
      </c>
      <c r="DP48" s="209">
        <f t="shared" si="24"/>
        <v>-12810</v>
      </c>
      <c r="DQ48" s="209">
        <f t="shared" si="24"/>
        <v>-10692</v>
      </c>
      <c r="DR48" s="209">
        <f t="shared" si="24"/>
        <v>-12989</v>
      </c>
      <c r="DS48" s="209">
        <f t="shared" si="24"/>
        <v>-9100</v>
      </c>
      <c r="DT48" s="209">
        <f t="shared" si="24"/>
        <v>18064</v>
      </c>
      <c r="DU48" s="209">
        <f t="shared" si="24"/>
        <v>2410</v>
      </c>
      <c r="DV48" s="209">
        <f t="shared" si="24"/>
        <v>1318</v>
      </c>
      <c r="DW48" s="209">
        <f t="shared" si="24"/>
        <v>658</v>
      </c>
      <c r="DX48" s="209">
        <f t="shared" si="24"/>
        <v>21793</v>
      </c>
      <c r="DY48" s="209">
        <f t="shared" si="24"/>
        <v>-1171</v>
      </c>
      <c r="DZ48" s="209">
        <f t="shared" si="24"/>
        <v>10649</v>
      </c>
      <c r="EA48" s="209">
        <f t="shared" si="24"/>
        <v>-5855</v>
      </c>
      <c r="EB48" s="209">
        <f t="shared" si="24"/>
        <v>-12</v>
      </c>
      <c r="EC48" s="209">
        <f t="shared" si="24"/>
        <v>-3176</v>
      </c>
      <c r="ED48" s="209">
        <f t="shared" si="24"/>
        <v>0</v>
      </c>
      <c r="EE48" s="209">
        <f t="shared" si="24"/>
        <v>87</v>
      </c>
      <c r="EF48" s="209">
        <f t="shared" si="24"/>
        <v>-211</v>
      </c>
      <c r="EG48" s="209">
        <f t="shared" si="24"/>
        <v>362</v>
      </c>
      <c r="EH48" s="209">
        <f t="shared" si="24"/>
        <v>-57066</v>
      </c>
      <c r="EI48" s="209">
        <f t="shared" si="24"/>
        <v>194</v>
      </c>
      <c r="EJ48" s="209">
        <f t="shared" si="24"/>
        <v>-59</v>
      </c>
      <c r="EK48" s="209">
        <f t="shared" si="24"/>
        <v>-357</v>
      </c>
      <c r="EL48" s="209">
        <f t="shared" si="24"/>
        <v>0</v>
      </c>
      <c r="EM48" s="209">
        <f t="shared" si="24"/>
        <v>680</v>
      </c>
      <c r="EN48" s="209">
        <f t="shared" si="24"/>
        <v>-79</v>
      </c>
      <c r="EO48" s="209">
        <f t="shared" si="24"/>
        <v>0</v>
      </c>
      <c r="EP48" s="209">
        <f t="shared" si="24"/>
        <v>11</v>
      </c>
      <c r="EQ48" s="209">
        <f t="shared" si="24"/>
        <v>0</v>
      </c>
      <c r="ER48" s="209">
        <f t="shared" si="24"/>
        <v>262</v>
      </c>
      <c r="ES48" s="209">
        <f t="shared" si="24"/>
        <v>-56176</v>
      </c>
      <c r="ET48" s="209">
        <f t="shared" si="24"/>
        <v>5758</v>
      </c>
      <c r="EU48" s="209">
        <f t="shared" si="24"/>
        <v>-167</v>
      </c>
      <c r="EV48" s="209">
        <f t="shared" si="24"/>
        <v>-32</v>
      </c>
      <c r="EW48" s="209">
        <f t="shared" si="24"/>
        <v>0</v>
      </c>
      <c r="EX48" s="209">
        <f t="shared" si="24"/>
        <v>0</v>
      </c>
      <c r="EY48" s="209">
        <f t="shared" si="24"/>
        <v>-702</v>
      </c>
      <c r="EZ48" s="209">
        <f t="shared" si="24"/>
        <v>23</v>
      </c>
      <c r="FA48" s="209">
        <f t="shared" si="24"/>
        <v>1753</v>
      </c>
      <c r="FB48" s="209">
        <f t="shared" si="24"/>
        <v>39633</v>
      </c>
      <c r="FC48" s="209">
        <f t="shared" si="24"/>
        <v>-191</v>
      </c>
      <c r="FD48" s="209">
        <f t="shared" si="24"/>
        <v>-85741</v>
      </c>
      <c r="FE48" s="209">
        <f t="shared" si="24"/>
        <v>-7664</v>
      </c>
      <c r="FF48" s="209">
        <f t="shared" si="24"/>
        <v>71319</v>
      </c>
      <c r="FG48" s="209">
        <f t="shared" si="24"/>
        <v>-2428</v>
      </c>
      <c r="FH48" s="209">
        <f t="shared" si="24"/>
        <v>0</v>
      </c>
      <c r="FI48" s="209">
        <f t="shared" si="24"/>
        <v>406</v>
      </c>
      <c r="FJ48" s="209">
        <f t="shared" si="24"/>
        <v>34</v>
      </c>
      <c r="FK48" s="209">
        <f t="shared" si="24"/>
        <v>-34471</v>
      </c>
    </row>
    <row r="50" spans="1:72" x14ac:dyDescent="0.25">
      <c r="A50" s="191"/>
      <c r="B50" s="191"/>
      <c r="BF50" s="191"/>
      <c r="BT50" s="191"/>
    </row>
    <row r="51" spans="1:72" x14ac:dyDescent="0.25">
      <c r="B51" s="191"/>
      <c r="E51" s="191"/>
    </row>
    <row r="52" spans="1:72" x14ac:dyDescent="0.25">
      <c r="A52" s="210" t="s">
        <v>9</v>
      </c>
      <c r="B52" s="293"/>
      <c r="C52" s="293"/>
      <c r="D52" s="293"/>
      <c r="E52" s="293"/>
      <c r="F52" s="294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194"/>
      <c r="BF52" s="194"/>
    </row>
    <row r="53" spans="1:72" x14ac:dyDescent="0.25">
      <c r="A53" s="157" t="s">
        <v>573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94"/>
      <c r="BF53" s="194"/>
    </row>
    <row r="54" spans="1:72" x14ac:dyDescent="0.25">
      <c r="A54" s="157" t="s">
        <v>535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94"/>
      <c r="BF54" s="194"/>
    </row>
    <row r="55" spans="1:72" x14ac:dyDescent="0.25">
      <c r="BF55"/>
      <c r="BG55"/>
      <c r="BH55"/>
      <c r="BI55"/>
    </row>
    <row r="56" spans="1:72" x14ac:dyDescent="0.25">
      <c r="A56" s="198" t="s">
        <v>509</v>
      </c>
      <c r="B56" s="211" t="s">
        <v>510</v>
      </c>
      <c r="C56" s="211" t="s">
        <v>511</v>
      </c>
      <c r="BF56"/>
      <c r="BG56"/>
      <c r="BH56"/>
      <c r="BI56"/>
    </row>
    <row r="57" spans="1:72" x14ac:dyDescent="0.25">
      <c r="A57" s="193" t="s">
        <v>507</v>
      </c>
      <c r="B57" s="203">
        <f>SUM(P48:S48)</f>
        <v>11064503</v>
      </c>
      <c r="C57" s="290">
        <f>B57/$B$60</f>
        <v>0.58859411593104249</v>
      </c>
      <c r="D57" s="292"/>
      <c r="E57" s="291"/>
      <c r="F57" s="316"/>
      <c r="G57" s="212"/>
      <c r="BF57"/>
      <c r="BG57"/>
      <c r="BH57"/>
      <c r="BI57"/>
      <c r="BK57" s="191"/>
    </row>
    <row r="58" spans="1:72" x14ac:dyDescent="0.25">
      <c r="A58" s="193" t="s">
        <v>508</v>
      </c>
      <c r="B58" s="203">
        <f>SUM(G48:I48,B64)</f>
        <v>3711828</v>
      </c>
      <c r="C58" s="290">
        <f>B58/$B$60</f>
        <v>0.19745668830747204</v>
      </c>
      <c r="D58" s="292"/>
      <c r="E58" s="291"/>
      <c r="F58" s="316"/>
      <c r="G58" s="212"/>
      <c r="BF58"/>
      <c r="BG58"/>
      <c r="BH58"/>
      <c r="BI58"/>
      <c r="BK58" s="191"/>
    </row>
    <row r="59" spans="1:72" x14ac:dyDescent="0.25">
      <c r="A59" s="193" t="s">
        <v>512</v>
      </c>
      <c r="B59" s="213">
        <f>SUM(D48:F48,J48:L48,N48:O48,B65)-B69</f>
        <v>4021857.26</v>
      </c>
      <c r="C59" s="290">
        <f>B59/$B$60</f>
        <v>0.21394919576148561</v>
      </c>
      <c r="D59" s="292"/>
      <c r="E59" s="291"/>
      <c r="F59" s="316"/>
      <c r="G59" s="212"/>
      <c r="BF59"/>
      <c r="BG59"/>
      <c r="BH59"/>
      <c r="BI59"/>
      <c r="BK59" s="191"/>
    </row>
    <row r="60" spans="1:72" x14ac:dyDescent="0.25">
      <c r="A60" s="193" t="s">
        <v>0</v>
      </c>
      <c r="B60" s="209">
        <f>SUM(B57:B59)</f>
        <v>18798188.259999998</v>
      </c>
      <c r="C60" s="214">
        <f>SUM(C57:C59)</f>
        <v>1.0000000000000002</v>
      </c>
      <c r="D60" s="292"/>
      <c r="E60" s="291"/>
      <c r="BF60"/>
      <c r="BG60"/>
      <c r="BH60"/>
      <c r="BI60"/>
      <c r="BK60" s="191"/>
    </row>
    <row r="61" spans="1:72" x14ac:dyDescent="0.25">
      <c r="A61" s="194"/>
      <c r="B61" s="157"/>
      <c r="C61" s="157"/>
      <c r="D61" s="157"/>
      <c r="E61" s="203"/>
      <c r="BF61"/>
      <c r="BG61"/>
      <c r="BH61"/>
      <c r="BI61"/>
    </row>
    <row r="62" spans="1:72" x14ac:dyDescent="0.25">
      <c r="A62" s="248" t="s">
        <v>6</v>
      </c>
      <c r="B62" s="215" t="s">
        <v>510</v>
      </c>
      <c r="E62" s="291"/>
      <c r="BF62"/>
      <c r="BG62"/>
      <c r="BH62"/>
      <c r="BI62"/>
    </row>
    <row r="63" spans="1:72" x14ac:dyDescent="0.25">
      <c r="A63" s="194" t="s">
        <v>0</v>
      </c>
      <c r="B63" s="251">
        <f>M48</f>
        <v>1193770</v>
      </c>
      <c r="E63" s="291"/>
      <c r="BF63"/>
      <c r="BG63"/>
      <c r="BH63"/>
      <c r="BI63"/>
    </row>
    <row r="64" spans="1:72" x14ac:dyDescent="0.25">
      <c r="A64" s="249" t="s">
        <v>5</v>
      </c>
      <c r="B64" s="250">
        <f>B63*0.9</f>
        <v>1074393</v>
      </c>
      <c r="BF64"/>
      <c r="BG64"/>
      <c r="BH64"/>
      <c r="BI64"/>
    </row>
    <row r="65" spans="1:61" x14ac:dyDescent="0.25">
      <c r="A65" s="249" t="s">
        <v>4</v>
      </c>
      <c r="B65" s="250">
        <f>B63*0.1</f>
        <v>119377</v>
      </c>
      <c r="D65" s="213"/>
      <c r="E65" s="203"/>
      <c r="BF65"/>
      <c r="BG65"/>
      <c r="BH65"/>
      <c r="BI65"/>
    </row>
    <row r="66" spans="1:61" x14ac:dyDescent="0.25">
      <c r="A66" s="252"/>
      <c r="B66" s="253"/>
      <c r="D66" s="213"/>
      <c r="E66" s="203"/>
      <c r="BF66"/>
      <c r="BG66"/>
      <c r="BH66"/>
      <c r="BI66"/>
    </row>
    <row r="67" spans="1:61" x14ac:dyDescent="0.25">
      <c r="A67" s="192" t="s">
        <v>528</v>
      </c>
      <c r="B67" s="192" t="s">
        <v>510</v>
      </c>
      <c r="C67" s="192" t="s">
        <v>529</v>
      </c>
      <c r="BF67"/>
      <c r="BG67"/>
      <c r="BH67"/>
      <c r="BI67"/>
    </row>
    <row r="68" spans="1:61" x14ac:dyDescent="0.25">
      <c r="A68" s="194" t="s">
        <v>3</v>
      </c>
      <c r="B68" s="162">
        <f>N48</f>
        <v>565339</v>
      </c>
      <c r="C68" s="203" t="s">
        <v>584</v>
      </c>
      <c r="BF68"/>
      <c r="BG68"/>
      <c r="BH68"/>
      <c r="BI68"/>
    </row>
    <row r="69" spans="1:61" x14ac:dyDescent="0.25">
      <c r="A69" s="194" t="s">
        <v>536</v>
      </c>
      <c r="B69" s="162">
        <v>457263.74</v>
      </c>
      <c r="C69" s="203" t="s">
        <v>585</v>
      </c>
      <c r="D69" s="194"/>
      <c r="E69" s="346"/>
      <c r="BF69"/>
      <c r="BG69"/>
      <c r="BH69"/>
      <c r="BI69"/>
    </row>
    <row r="70" spans="1:61" x14ac:dyDescent="0.25">
      <c r="A70" s="157" t="s">
        <v>2</v>
      </c>
      <c r="B70" s="213">
        <f>T48</f>
        <v>78780</v>
      </c>
      <c r="C70" s="203" t="s">
        <v>584</v>
      </c>
      <c r="D70" s="194"/>
      <c r="E70" s="347"/>
      <c r="BF70"/>
      <c r="BG70"/>
      <c r="BH70"/>
      <c r="BI70"/>
    </row>
    <row r="71" spans="1:61" x14ac:dyDescent="0.25">
      <c r="A71" s="157" t="s">
        <v>1</v>
      </c>
      <c r="B71" s="213">
        <f>U48</f>
        <v>660775</v>
      </c>
      <c r="C71" s="203" t="s">
        <v>584</v>
      </c>
      <c r="D71" s="194"/>
      <c r="BF71"/>
      <c r="BG71"/>
      <c r="BH71"/>
      <c r="BI71"/>
    </row>
    <row r="72" spans="1:61" x14ac:dyDescent="0.25">
      <c r="A72" s="194"/>
      <c r="B72" s="194"/>
      <c r="C72" s="348"/>
      <c r="D72" s="194"/>
      <c r="BF72"/>
      <c r="BG72"/>
      <c r="BH72"/>
      <c r="BI72"/>
    </row>
    <row r="73" spans="1:61" x14ac:dyDescent="0.25">
      <c r="A73" s="150"/>
      <c r="B73" s="191"/>
      <c r="C73" s="162"/>
      <c r="D73" s="194"/>
    </row>
    <row r="74" spans="1:61" x14ac:dyDescent="0.25">
      <c r="B74" s="191"/>
      <c r="C74" s="191"/>
    </row>
    <row r="75" spans="1:61" x14ac:dyDescent="0.25">
      <c r="B75" s="317"/>
    </row>
    <row r="76" spans="1:61" x14ac:dyDescent="0.25">
      <c r="B76" s="191"/>
    </row>
    <row r="77" spans="1:61" x14ac:dyDescent="0.25">
      <c r="B77" s="191"/>
      <c r="D77" s="191"/>
    </row>
    <row r="78" spans="1:61" x14ac:dyDescent="0.25">
      <c r="B78" s="191"/>
    </row>
    <row r="79" spans="1:61" x14ac:dyDescent="0.25">
      <c r="B79" s="191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30"/>
  <sheetViews>
    <sheetView zoomScale="90" zoomScaleNormal="90" workbookViewId="0"/>
  </sheetViews>
  <sheetFormatPr defaultColWidth="8.625" defaultRowHeight="12.75" x14ac:dyDescent="0.2"/>
  <cols>
    <col min="1" max="1" width="5.625" style="357" customWidth="1"/>
    <col min="2" max="2" width="3.875" style="357" customWidth="1"/>
    <col min="3" max="3" width="10.375" style="357" customWidth="1"/>
    <col min="4" max="4" width="13.375" style="357" customWidth="1"/>
    <col min="5" max="5" width="12.625" style="357" customWidth="1"/>
    <col min="6" max="6" width="13.125" style="357" customWidth="1"/>
    <col min="7" max="7" width="14.125" style="357" customWidth="1"/>
    <col min="8" max="8" width="9.625" style="357" customWidth="1"/>
    <col min="9" max="9" width="2.75" style="357" customWidth="1"/>
    <col min="10" max="10" width="12" style="357" customWidth="1"/>
    <col min="11" max="11" width="10.625" style="357" customWidth="1"/>
    <col min="12" max="12" width="10" style="357" customWidth="1"/>
    <col min="13" max="13" width="10.875" style="357" customWidth="1"/>
    <col min="14" max="14" width="8.625" style="357"/>
    <col min="15" max="15" width="17.625" style="357" customWidth="1"/>
    <col min="16" max="16" width="12.125" style="357" customWidth="1"/>
    <col min="17" max="16384" width="8.625" style="357"/>
  </cols>
  <sheetData>
    <row r="1" spans="1:17" ht="23.25" x14ac:dyDescent="0.35">
      <c r="A1" s="333" t="s">
        <v>624</v>
      </c>
    </row>
    <row r="2" spans="1:17" ht="18" customHeight="1" x14ac:dyDescent="0.3">
      <c r="A2" s="298" t="s">
        <v>625</v>
      </c>
    </row>
    <row r="3" spans="1:17" ht="15" customHeight="1" x14ac:dyDescent="0.3">
      <c r="A3" s="298" t="s">
        <v>626</v>
      </c>
    </row>
    <row r="4" spans="1:17" ht="15.75" customHeight="1" x14ac:dyDescent="0.3">
      <c r="A4" s="298" t="s">
        <v>627</v>
      </c>
    </row>
    <row r="6" spans="1:17" x14ac:dyDescent="0.2">
      <c r="A6" s="368" t="s">
        <v>632</v>
      </c>
      <c r="B6" s="369"/>
      <c r="C6" s="369"/>
      <c r="D6" s="369"/>
      <c r="E6" s="368"/>
      <c r="F6" s="369"/>
      <c r="G6" s="369"/>
      <c r="H6" s="369"/>
      <c r="I6" s="369"/>
      <c r="J6" s="370"/>
      <c r="K6" s="370"/>
      <c r="L6" s="370"/>
    </row>
    <row r="7" spans="1:17" ht="38.25" x14ac:dyDescent="0.2">
      <c r="A7" s="362"/>
      <c r="B7" s="362" t="s">
        <v>586</v>
      </c>
      <c r="C7" s="362" t="s">
        <v>631</v>
      </c>
      <c r="D7" s="371" t="s">
        <v>133</v>
      </c>
      <c r="E7" s="362" t="s">
        <v>683</v>
      </c>
      <c r="F7" s="362" t="s">
        <v>628</v>
      </c>
      <c r="G7" s="362" t="s">
        <v>630</v>
      </c>
      <c r="H7" s="362" t="s">
        <v>629</v>
      </c>
      <c r="I7" s="362"/>
      <c r="J7" s="362" t="s">
        <v>633</v>
      </c>
      <c r="K7" s="362" t="s">
        <v>634</v>
      </c>
      <c r="L7" s="362" t="s">
        <v>635</v>
      </c>
      <c r="N7" s="381"/>
    </row>
    <row r="8" spans="1:17" x14ac:dyDescent="0.2">
      <c r="A8" s="357" t="s">
        <v>594</v>
      </c>
      <c r="B8" s="357">
        <v>31</v>
      </c>
      <c r="C8" s="357">
        <v>658457</v>
      </c>
      <c r="D8" s="357" t="s">
        <v>131</v>
      </c>
      <c r="E8" s="360">
        <f>'Soten ja pelan rahoitus yht.'!D10</f>
        <v>2365327638.833303</v>
      </c>
      <c r="F8" s="363">
        <v>222377938.9081912</v>
      </c>
      <c r="G8" s="360">
        <f>E8+F8</f>
        <v>2587705577.7414942</v>
      </c>
      <c r="H8" s="358">
        <f>G8/C8</f>
        <v>3929.9537824664239</v>
      </c>
      <c r="J8" s="360">
        <v>2473030439.3196907</v>
      </c>
      <c r="K8" s="360">
        <f>G8-J8</f>
        <v>114675138.42180347</v>
      </c>
      <c r="L8" s="358">
        <f>K8/C8</f>
        <v>174.15736854768568</v>
      </c>
      <c r="O8" s="360"/>
      <c r="P8" s="360"/>
      <c r="Q8" s="361"/>
    </row>
    <row r="9" spans="1:17" x14ac:dyDescent="0.2">
      <c r="A9" s="357" t="s">
        <v>595</v>
      </c>
      <c r="B9" s="357">
        <v>32</v>
      </c>
      <c r="C9" s="357">
        <v>276438</v>
      </c>
      <c r="D9" s="357" t="s">
        <v>130</v>
      </c>
      <c r="E9" s="360">
        <f>'Soten ja pelan rahoitus yht.'!D11</f>
        <v>957404734.38595307</v>
      </c>
      <c r="F9" s="363">
        <v>-12001391.672495365</v>
      </c>
      <c r="G9" s="360">
        <f t="shared" ref="G9:G30" si="0">E9+F9</f>
        <v>945403342.7134577</v>
      </c>
      <c r="H9" s="358">
        <f t="shared" ref="H9:H30" si="1">G9/C9</f>
        <v>3419.9471227308031</v>
      </c>
      <c r="J9" s="360">
        <v>893262634.76570797</v>
      </c>
      <c r="K9" s="360">
        <f t="shared" ref="K9:K30" si="2">G9-J9</f>
        <v>52140707.947749734</v>
      </c>
      <c r="L9" s="358">
        <f t="shared" ref="L9:L30" si="3">K9/C9</f>
        <v>188.6162826664559</v>
      </c>
      <c r="O9" s="360"/>
      <c r="Q9" s="361"/>
    </row>
    <row r="10" spans="1:17" x14ac:dyDescent="0.2">
      <c r="A10" s="357" t="s">
        <v>596</v>
      </c>
      <c r="B10" s="357">
        <v>33</v>
      </c>
      <c r="C10" s="357">
        <v>478919</v>
      </c>
      <c r="D10" s="357" t="s">
        <v>129</v>
      </c>
      <c r="E10" s="360">
        <f>'Soten ja pelan rahoitus yht.'!D12</f>
        <v>1637951957.1728268</v>
      </c>
      <c r="F10" s="363">
        <v>-5422201.6521091461</v>
      </c>
      <c r="G10" s="360">
        <f t="shared" si="0"/>
        <v>1632529755.5207176</v>
      </c>
      <c r="H10" s="358">
        <f t="shared" si="1"/>
        <v>3408.7805151199213</v>
      </c>
      <c r="J10" s="360">
        <v>1539663070.3413417</v>
      </c>
      <c r="K10" s="360">
        <f t="shared" si="2"/>
        <v>92866685.179375887</v>
      </c>
      <c r="L10" s="358">
        <f t="shared" si="3"/>
        <v>193.90895992720249</v>
      </c>
      <c r="O10" s="360"/>
      <c r="Q10" s="361"/>
    </row>
    <row r="11" spans="1:17" x14ac:dyDescent="0.2">
      <c r="A11" s="357" t="s">
        <v>597</v>
      </c>
      <c r="B11" s="357">
        <v>34</v>
      </c>
      <c r="C11" s="357">
        <v>99073</v>
      </c>
      <c r="D11" s="357" t="s">
        <v>128</v>
      </c>
      <c r="E11" s="360">
        <f>'Soten ja pelan rahoitus yht.'!D13</f>
        <v>384698649.46912432</v>
      </c>
      <c r="F11" s="363">
        <v>-25707823.06505394</v>
      </c>
      <c r="G11" s="360">
        <f t="shared" si="0"/>
        <v>358990826.40407038</v>
      </c>
      <c r="H11" s="358">
        <f t="shared" si="1"/>
        <v>3623.4980913474951</v>
      </c>
      <c r="J11" s="360">
        <v>338187708.36668003</v>
      </c>
      <c r="K11" s="360">
        <f t="shared" si="2"/>
        <v>20803118.037390351</v>
      </c>
      <c r="L11" s="358">
        <f t="shared" si="3"/>
        <v>209.97767340638066</v>
      </c>
      <c r="O11" s="360"/>
      <c r="Q11" s="361"/>
    </row>
    <row r="12" spans="1:17" x14ac:dyDescent="0.2">
      <c r="A12" s="357" t="s">
        <v>598</v>
      </c>
      <c r="B12" s="357">
        <v>35</v>
      </c>
      <c r="C12" s="357">
        <v>201854</v>
      </c>
      <c r="D12" s="357" t="s">
        <v>127</v>
      </c>
      <c r="E12" s="360">
        <f>'Soten ja pelan rahoitus yht.'!D14</f>
        <v>706631156.94754434</v>
      </c>
      <c r="F12" s="363">
        <v>33814128.555688143</v>
      </c>
      <c r="G12" s="360">
        <f t="shared" si="0"/>
        <v>740445285.50323248</v>
      </c>
      <c r="H12" s="358">
        <f t="shared" si="1"/>
        <v>3668.2220094882068</v>
      </c>
      <c r="J12" s="360">
        <v>698908432.4880197</v>
      </c>
      <c r="K12" s="360">
        <f t="shared" si="2"/>
        <v>41536853.015212774</v>
      </c>
      <c r="L12" s="358">
        <f t="shared" si="3"/>
        <v>205.77671492867506</v>
      </c>
      <c r="O12" s="360"/>
      <c r="Q12" s="361"/>
    </row>
    <row r="13" spans="1:17" x14ac:dyDescent="0.2">
      <c r="A13" s="357" t="s">
        <v>599</v>
      </c>
      <c r="B13" s="357">
        <v>2</v>
      </c>
      <c r="C13" s="357">
        <v>483477</v>
      </c>
      <c r="D13" s="357" t="s">
        <v>126</v>
      </c>
      <c r="E13" s="360">
        <f>'Soten ja pelan rahoitus yht.'!D15</f>
        <v>2013084298.7513487</v>
      </c>
      <c r="F13" s="363">
        <v>-102867635.78649187</v>
      </c>
      <c r="G13" s="360">
        <f t="shared" si="0"/>
        <v>1910216662.9648569</v>
      </c>
      <c r="H13" s="358">
        <f t="shared" si="1"/>
        <v>3950.9980060372195</v>
      </c>
      <c r="J13" s="360">
        <v>1807839324.8244114</v>
      </c>
      <c r="K13" s="360">
        <f t="shared" si="2"/>
        <v>102377338.14044547</v>
      </c>
      <c r="L13" s="358">
        <f t="shared" si="3"/>
        <v>211.75224083140557</v>
      </c>
      <c r="O13" s="360"/>
      <c r="Q13" s="361"/>
    </row>
    <row r="14" spans="1:17" x14ac:dyDescent="0.2">
      <c r="A14" s="357" t="s">
        <v>600</v>
      </c>
      <c r="B14" s="357">
        <v>4</v>
      </c>
      <c r="C14" s="357">
        <v>214281</v>
      </c>
      <c r="D14" s="357" t="s">
        <v>125</v>
      </c>
      <c r="E14" s="360">
        <f>'Soten ja pelan rahoitus yht.'!D16</f>
        <v>900687621.33615971</v>
      </c>
      <c r="F14" s="363">
        <v>25176456.273203135</v>
      </c>
      <c r="G14" s="360">
        <f t="shared" si="0"/>
        <v>925864077.60936284</v>
      </c>
      <c r="H14" s="358">
        <f t="shared" si="1"/>
        <v>4320.7940863135918</v>
      </c>
      <c r="J14" s="360">
        <v>887901055.93950152</v>
      </c>
      <c r="K14" s="360">
        <f t="shared" si="2"/>
        <v>37963021.669861317</v>
      </c>
      <c r="L14" s="358">
        <f t="shared" si="3"/>
        <v>177.16466541532529</v>
      </c>
      <c r="O14" s="360"/>
      <c r="Q14" s="361"/>
    </row>
    <row r="15" spans="1:17" x14ac:dyDescent="0.2">
      <c r="A15" s="357" t="s">
        <v>601</v>
      </c>
      <c r="B15" s="357">
        <v>5</v>
      </c>
      <c r="C15" s="357">
        <v>170213</v>
      </c>
      <c r="D15" s="357" t="s">
        <v>124</v>
      </c>
      <c r="E15" s="360">
        <f>'Soten ja pelan rahoitus yht.'!D17</f>
        <v>693932798.97157228</v>
      </c>
      <c r="F15" s="363">
        <v>-4315641.7688868046</v>
      </c>
      <c r="G15" s="360">
        <f t="shared" si="0"/>
        <v>689617157.20268548</v>
      </c>
      <c r="H15" s="358">
        <f t="shared" si="1"/>
        <v>4051.4952277598391</v>
      </c>
      <c r="J15" s="360">
        <v>658599173.76827157</v>
      </c>
      <c r="K15" s="360">
        <f t="shared" si="2"/>
        <v>31017983.43441391</v>
      </c>
      <c r="L15" s="358">
        <f t="shared" si="3"/>
        <v>182.23040211037883</v>
      </c>
      <c r="O15" s="360"/>
      <c r="Q15" s="361"/>
    </row>
    <row r="16" spans="1:17" x14ac:dyDescent="0.2">
      <c r="A16" s="357" t="s">
        <v>602</v>
      </c>
      <c r="B16" s="357">
        <v>6</v>
      </c>
      <c r="C16" s="357">
        <v>527478</v>
      </c>
      <c r="D16" s="357" t="s">
        <v>123</v>
      </c>
      <c r="E16" s="360">
        <f>'Soten ja pelan rahoitus yht.'!D18</f>
        <v>2109148987.2919645</v>
      </c>
      <c r="F16" s="363">
        <v>-34954572.562032223</v>
      </c>
      <c r="G16" s="360">
        <f t="shared" si="0"/>
        <v>2074194414.7299323</v>
      </c>
      <c r="H16" s="358">
        <f t="shared" si="1"/>
        <v>3932.2861137903992</v>
      </c>
      <c r="J16" s="360">
        <v>1958095489.9405127</v>
      </c>
      <c r="K16" s="360">
        <f t="shared" si="2"/>
        <v>116098924.78941965</v>
      </c>
      <c r="L16" s="358">
        <f t="shared" si="3"/>
        <v>220.10192802243819</v>
      </c>
      <c r="O16" s="360"/>
      <c r="Q16" s="361"/>
    </row>
    <row r="17" spans="1:17" x14ac:dyDescent="0.2">
      <c r="A17" s="357" t="s">
        <v>603</v>
      </c>
      <c r="B17" s="357">
        <v>7</v>
      </c>
      <c r="C17" s="357">
        <v>205124</v>
      </c>
      <c r="D17" s="357" t="s">
        <v>122</v>
      </c>
      <c r="E17" s="360">
        <f>'Soten ja pelan rahoitus yht.'!D19</f>
        <v>866631793.16710472</v>
      </c>
      <c r="F17" s="363">
        <v>-40475029.458380222</v>
      </c>
      <c r="G17" s="360">
        <f t="shared" si="0"/>
        <v>826156763.7087245</v>
      </c>
      <c r="H17" s="358">
        <f t="shared" si="1"/>
        <v>4027.5967888142027</v>
      </c>
      <c r="J17" s="360">
        <v>788130832.77518666</v>
      </c>
      <c r="K17" s="360">
        <f t="shared" si="2"/>
        <v>38025930.933537841</v>
      </c>
      <c r="L17" s="358">
        <f t="shared" si="3"/>
        <v>185.38021359537569</v>
      </c>
      <c r="O17" s="360"/>
      <c r="Q17" s="361"/>
    </row>
    <row r="18" spans="1:17" x14ac:dyDescent="0.2">
      <c r="A18" s="357" t="s">
        <v>604</v>
      </c>
      <c r="B18" s="357">
        <v>8</v>
      </c>
      <c r="C18" s="357">
        <v>161391</v>
      </c>
      <c r="D18" s="357" t="s">
        <v>121</v>
      </c>
      <c r="E18" s="360">
        <f>'Soten ja pelan rahoitus yht.'!D20</f>
        <v>729787330.89326727</v>
      </c>
      <c r="F18" s="363">
        <v>19356258.188262582</v>
      </c>
      <c r="G18" s="360">
        <f t="shared" si="0"/>
        <v>749143589.08152986</v>
      </c>
      <c r="H18" s="358">
        <f t="shared" si="1"/>
        <v>4641.7928452115038</v>
      </c>
      <c r="J18" s="360">
        <v>721294425.09414613</v>
      </c>
      <c r="K18" s="360">
        <f t="shared" si="2"/>
        <v>27849163.987383723</v>
      </c>
      <c r="L18" s="358">
        <f t="shared" si="3"/>
        <v>172.55710657585445</v>
      </c>
      <c r="O18" s="360"/>
      <c r="Q18" s="361"/>
    </row>
    <row r="19" spans="1:17" x14ac:dyDescent="0.2">
      <c r="A19" s="357" t="s">
        <v>605</v>
      </c>
      <c r="B19" s="357">
        <v>9</v>
      </c>
      <c r="C19" s="357">
        <v>126107</v>
      </c>
      <c r="D19" s="357" t="s">
        <v>120</v>
      </c>
      <c r="E19" s="360">
        <f>'Soten ja pelan rahoitus yht.'!D21</f>
        <v>521751240.84057415</v>
      </c>
      <c r="F19" s="363">
        <v>18465122.800962806</v>
      </c>
      <c r="G19" s="360">
        <f t="shared" si="0"/>
        <v>540216363.64153695</v>
      </c>
      <c r="H19" s="358">
        <f t="shared" si="1"/>
        <v>4283.793632720919</v>
      </c>
      <c r="J19" s="360">
        <v>518991905.9231379</v>
      </c>
      <c r="K19" s="360">
        <f t="shared" si="2"/>
        <v>21224457.718399048</v>
      </c>
      <c r="L19" s="358">
        <f t="shared" si="3"/>
        <v>168.30515132704011</v>
      </c>
      <c r="O19" s="360"/>
      <c r="Q19" s="361"/>
    </row>
    <row r="20" spans="1:17" x14ac:dyDescent="0.2">
      <c r="A20" s="357" t="s">
        <v>606</v>
      </c>
      <c r="B20" s="357">
        <v>10</v>
      </c>
      <c r="C20" s="357">
        <v>131688</v>
      </c>
      <c r="D20" s="357" t="s">
        <v>119</v>
      </c>
      <c r="E20" s="360">
        <f>'Soten ja pelan rahoitus yht.'!D22</f>
        <v>620015512.2789073</v>
      </c>
      <c r="F20" s="363">
        <v>42063435.199697018</v>
      </c>
      <c r="G20" s="360">
        <f t="shared" si="0"/>
        <v>662078947.47860432</v>
      </c>
      <c r="H20" s="358">
        <f t="shared" si="1"/>
        <v>5027.6330985253353</v>
      </c>
      <c r="J20" s="360">
        <v>637437808.62566769</v>
      </c>
      <c r="K20" s="360">
        <f t="shared" si="2"/>
        <v>24641138.852936625</v>
      </c>
      <c r="L20" s="358">
        <f t="shared" si="3"/>
        <v>187.11757223844714</v>
      </c>
      <c r="O20" s="360"/>
      <c r="Q20" s="361"/>
    </row>
    <row r="21" spans="1:17" x14ac:dyDescent="0.2">
      <c r="A21" s="357" t="s">
        <v>607</v>
      </c>
      <c r="B21" s="357">
        <v>11</v>
      </c>
      <c r="C21" s="357">
        <v>248363</v>
      </c>
      <c r="D21" s="357" t="s">
        <v>118</v>
      </c>
      <c r="E21" s="360">
        <f>'Soten ja pelan rahoitus yht.'!D23</f>
        <v>1146287626.2321897</v>
      </c>
      <c r="F21" s="363">
        <v>1651448.1116027832</v>
      </c>
      <c r="G21" s="360">
        <f t="shared" si="0"/>
        <v>1147939074.3437924</v>
      </c>
      <c r="H21" s="358">
        <f t="shared" si="1"/>
        <v>4622.0212928004266</v>
      </c>
      <c r="J21" s="360">
        <v>1093652848.1958928</v>
      </c>
      <c r="K21" s="360">
        <f t="shared" si="2"/>
        <v>54286226.147899628</v>
      </c>
      <c r="L21" s="358">
        <f t="shared" si="3"/>
        <v>218.57614116393998</v>
      </c>
      <c r="O21" s="360"/>
      <c r="Q21" s="361"/>
    </row>
    <row r="22" spans="1:17" x14ac:dyDescent="0.2">
      <c r="A22" s="357" t="s">
        <v>608</v>
      </c>
      <c r="B22" s="357">
        <v>12</v>
      </c>
      <c r="C22" s="357">
        <v>163281</v>
      </c>
      <c r="D22" s="357" t="s">
        <v>117</v>
      </c>
      <c r="E22" s="360">
        <f>'Soten ja pelan rahoitus yht.'!D24</f>
        <v>775380814.94921362</v>
      </c>
      <c r="F22" s="363">
        <v>-75360849.762497663</v>
      </c>
      <c r="G22" s="360">
        <f t="shared" si="0"/>
        <v>700019965.18671596</v>
      </c>
      <c r="H22" s="358">
        <f t="shared" si="1"/>
        <v>4287.2101786902085</v>
      </c>
      <c r="J22" s="360">
        <v>664493584.92984021</v>
      </c>
      <c r="K22" s="360">
        <f t="shared" si="2"/>
        <v>35526380.256875753</v>
      </c>
      <c r="L22" s="358">
        <f t="shared" si="3"/>
        <v>217.57816437231369</v>
      </c>
      <c r="O22" s="360"/>
      <c r="Q22" s="361"/>
    </row>
    <row r="23" spans="1:17" x14ac:dyDescent="0.2">
      <c r="A23" s="357" t="s">
        <v>609</v>
      </c>
      <c r="B23" s="357">
        <v>13</v>
      </c>
      <c r="C23" s="357">
        <v>272683</v>
      </c>
      <c r="D23" s="357" t="s">
        <v>116</v>
      </c>
      <c r="E23" s="360">
        <f>'Soten ja pelan rahoitus yht.'!D25</f>
        <v>1080416071.5976489</v>
      </c>
      <c r="F23" s="363">
        <v>-2887156.041601181</v>
      </c>
      <c r="G23" s="360">
        <f t="shared" si="0"/>
        <v>1077528915.5560477</v>
      </c>
      <c r="H23" s="358">
        <f t="shared" si="1"/>
        <v>3951.5808303269646</v>
      </c>
      <c r="J23" s="360">
        <v>1026659925.9289411</v>
      </c>
      <c r="K23" s="360">
        <f t="shared" si="2"/>
        <v>50868989.627106547</v>
      </c>
      <c r="L23" s="358">
        <f t="shared" si="3"/>
        <v>186.54991190175605</v>
      </c>
      <c r="O23" s="360"/>
      <c r="Q23" s="361"/>
    </row>
    <row r="24" spans="1:17" x14ac:dyDescent="0.2">
      <c r="A24" s="357" t="s">
        <v>610</v>
      </c>
      <c r="B24" s="357">
        <v>14</v>
      </c>
      <c r="C24" s="357">
        <v>191762</v>
      </c>
      <c r="D24" s="357" t="s">
        <v>132</v>
      </c>
      <c r="E24" s="360">
        <f>'Soten ja pelan rahoitus yht.'!D26</f>
        <v>840320903.26321912</v>
      </c>
      <c r="F24" s="363">
        <v>2064211.9910873175</v>
      </c>
      <c r="G24" s="360">
        <f t="shared" si="0"/>
        <v>842385115.25430644</v>
      </c>
      <c r="H24" s="358">
        <f t="shared" si="1"/>
        <v>4392.8678009944952</v>
      </c>
      <c r="J24" s="360">
        <v>804446625.16234541</v>
      </c>
      <c r="K24" s="360">
        <f t="shared" si="2"/>
        <v>37938490.091961026</v>
      </c>
      <c r="L24" s="358">
        <f t="shared" si="3"/>
        <v>197.8415436424371</v>
      </c>
      <c r="O24" s="360"/>
      <c r="Q24" s="361"/>
    </row>
    <row r="25" spans="1:17" x14ac:dyDescent="0.2">
      <c r="A25" s="357" t="s">
        <v>611</v>
      </c>
      <c r="B25" s="357">
        <v>15</v>
      </c>
      <c r="C25" s="357">
        <v>176041</v>
      </c>
      <c r="D25" s="357" t="s">
        <v>114</v>
      </c>
      <c r="E25" s="360">
        <f>'Soten ja pelan rahoitus yht.'!D27</f>
        <v>712709586.10099602</v>
      </c>
      <c r="F25" s="363">
        <v>12011604.787438869</v>
      </c>
      <c r="G25" s="360">
        <f t="shared" si="0"/>
        <v>724721190.88843489</v>
      </c>
      <c r="H25" s="358">
        <f t="shared" si="1"/>
        <v>4116.7750176858508</v>
      </c>
      <c r="J25" s="360">
        <v>690443212.31428003</v>
      </c>
      <c r="K25" s="360">
        <f t="shared" si="2"/>
        <v>34277978.574154854</v>
      </c>
      <c r="L25" s="358">
        <f t="shared" si="3"/>
        <v>194.71588194883495</v>
      </c>
      <c r="O25" s="360"/>
      <c r="Q25" s="361"/>
    </row>
    <row r="26" spans="1:17" x14ac:dyDescent="0.2">
      <c r="A26" s="357" t="s">
        <v>612</v>
      </c>
      <c r="B26" s="357">
        <v>16</v>
      </c>
      <c r="C26" s="357">
        <v>67915</v>
      </c>
      <c r="D26" s="357" t="s">
        <v>113</v>
      </c>
      <c r="E26" s="360">
        <f>'Soten ja pelan rahoitus yht.'!D28</f>
        <v>304677730.31831568</v>
      </c>
      <c r="F26" s="363">
        <v>-17187070.492419541</v>
      </c>
      <c r="G26" s="360">
        <f t="shared" si="0"/>
        <v>287490659.82589614</v>
      </c>
      <c r="H26" s="358">
        <f t="shared" si="1"/>
        <v>4233.0951899565061</v>
      </c>
      <c r="J26" s="360">
        <v>273492365.43318635</v>
      </c>
      <c r="K26" s="360">
        <f t="shared" si="2"/>
        <v>13998294.392709792</v>
      </c>
      <c r="L26" s="358">
        <f t="shared" si="3"/>
        <v>206.11491412368096</v>
      </c>
      <c r="O26" s="360"/>
      <c r="Q26" s="361"/>
    </row>
    <row r="27" spans="1:17" x14ac:dyDescent="0.2">
      <c r="A27" s="357" t="s">
        <v>613</v>
      </c>
      <c r="B27" s="357">
        <v>17</v>
      </c>
      <c r="C27" s="357">
        <v>415603</v>
      </c>
      <c r="D27" s="357" t="s">
        <v>112</v>
      </c>
      <c r="E27" s="360">
        <f>'Soten ja pelan rahoitus yht.'!D29</f>
        <v>1726806686.333955</v>
      </c>
      <c r="F27" s="363">
        <v>-56407202.491328001</v>
      </c>
      <c r="G27" s="360">
        <f t="shared" si="0"/>
        <v>1670399483.842627</v>
      </c>
      <c r="H27" s="358">
        <f t="shared" si="1"/>
        <v>4019.2190235456123</v>
      </c>
      <c r="J27" s="360">
        <v>1582431993.9958119</v>
      </c>
      <c r="K27" s="360">
        <f t="shared" si="2"/>
        <v>87967489.846815109</v>
      </c>
      <c r="L27" s="358">
        <f t="shared" si="3"/>
        <v>211.66230717010009</v>
      </c>
      <c r="O27" s="360"/>
      <c r="Q27" s="361"/>
    </row>
    <row r="28" spans="1:17" x14ac:dyDescent="0.2">
      <c r="A28" s="357" t="s">
        <v>614</v>
      </c>
      <c r="B28" s="357">
        <v>18</v>
      </c>
      <c r="C28" s="357">
        <v>71255</v>
      </c>
      <c r="D28" s="357" t="s">
        <v>111</v>
      </c>
      <c r="E28" s="360">
        <f>'Soten ja pelan rahoitus yht.'!D30</f>
        <v>349854968.09424555</v>
      </c>
      <c r="F28" s="363">
        <v>19206062.889309347</v>
      </c>
      <c r="G28" s="360">
        <f t="shared" si="0"/>
        <v>369061030.9835549</v>
      </c>
      <c r="H28" s="358">
        <f t="shared" si="1"/>
        <v>5179.440474121885</v>
      </c>
      <c r="J28" s="360">
        <v>354183816.26198155</v>
      </c>
      <c r="K28" s="360">
        <f t="shared" si="2"/>
        <v>14877214.721573353</v>
      </c>
      <c r="L28" s="358">
        <f t="shared" si="3"/>
        <v>208.78836182125258</v>
      </c>
      <c r="O28" s="360"/>
      <c r="Q28" s="361"/>
    </row>
    <row r="29" spans="1:17" x14ac:dyDescent="0.2">
      <c r="A29" s="357" t="s">
        <v>615</v>
      </c>
      <c r="B29" s="357">
        <v>19</v>
      </c>
      <c r="C29" s="357">
        <v>176494</v>
      </c>
      <c r="D29" s="357" t="s">
        <v>110</v>
      </c>
      <c r="E29" s="360">
        <f>'Soten ja pelan rahoitus yht.'!D31</f>
        <v>881772617.22880363</v>
      </c>
      <c r="F29" s="363">
        <v>-18600092.952148557</v>
      </c>
      <c r="G29" s="360">
        <f t="shared" si="0"/>
        <v>863172524.27665508</v>
      </c>
      <c r="H29" s="358">
        <f t="shared" si="1"/>
        <v>4890.6621430567329</v>
      </c>
      <c r="J29" s="360">
        <v>822434325.60544407</v>
      </c>
      <c r="K29" s="360">
        <f t="shared" si="2"/>
        <v>40738198.671211004</v>
      </c>
      <c r="L29" s="358">
        <f t="shared" si="3"/>
        <v>230.81917046024796</v>
      </c>
      <c r="O29" s="360"/>
      <c r="Q29" s="361"/>
    </row>
    <row r="30" spans="1:17" x14ac:dyDescent="0.2">
      <c r="A30" s="365"/>
      <c r="B30" s="365"/>
      <c r="C30" s="365">
        <v>5517897</v>
      </c>
      <c r="D30" s="365" t="s">
        <v>109</v>
      </c>
      <c r="E30" s="366">
        <f>'Soten ja pelan rahoitus yht.'!D32</f>
        <v>22325280724.458237</v>
      </c>
      <c r="F30" s="364">
        <v>0</v>
      </c>
      <c r="G30" s="366">
        <f t="shared" si="0"/>
        <v>22325280724.458237</v>
      </c>
      <c r="H30" s="367">
        <f t="shared" si="1"/>
        <v>4045.9763428817605</v>
      </c>
      <c r="I30" s="365"/>
      <c r="J30" s="366">
        <v>21233581000.000004</v>
      </c>
      <c r="K30" s="366">
        <f t="shared" si="2"/>
        <v>1091699724.4582329</v>
      </c>
      <c r="L30" s="367">
        <f t="shared" si="3"/>
        <v>197.84706464405423</v>
      </c>
      <c r="O30" s="360"/>
      <c r="Q30" s="36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N117"/>
  <sheetViews>
    <sheetView zoomScale="70" zoomScaleNormal="70" workbookViewId="0"/>
  </sheetViews>
  <sheetFormatPr defaultColWidth="8.375" defaultRowHeight="15.75" x14ac:dyDescent="0.25"/>
  <cols>
    <col min="1" max="1" width="18.125" style="7" customWidth="1"/>
    <col min="2" max="2" width="20.625" style="7" customWidth="1"/>
    <col min="3" max="3" width="14.375" style="7" customWidth="1"/>
    <col min="4" max="4" width="19.625" style="7" customWidth="1"/>
    <col min="5" max="5" width="21.625" style="7" customWidth="1"/>
    <col min="6" max="6" width="20.625" style="7" customWidth="1"/>
    <col min="7" max="7" width="17.5" style="7" customWidth="1"/>
    <col min="8" max="8" width="16.125" style="7" customWidth="1"/>
    <col min="9" max="9" width="13.875" style="7" customWidth="1"/>
    <col min="10" max="10" width="32.125" style="7" customWidth="1"/>
    <col min="11" max="11" width="36.875" style="7" customWidth="1"/>
    <col min="12" max="12" width="30" style="7" customWidth="1"/>
    <col min="13" max="13" width="35.375" style="7" customWidth="1"/>
    <col min="14" max="14" width="31.5" style="7" customWidth="1"/>
    <col min="15" max="15" width="32.375" style="7" customWidth="1"/>
    <col min="16" max="16" width="18.625" style="7" customWidth="1"/>
    <col min="17" max="17" width="17.375" style="7" customWidth="1"/>
    <col min="18" max="18" width="16.5" style="7" bestFit="1" customWidth="1"/>
    <col min="19" max="19" width="17.375" style="7" customWidth="1"/>
    <col min="20" max="20" width="18.875" style="7" bestFit="1" customWidth="1"/>
    <col min="21" max="21" width="14.625" style="7" customWidth="1"/>
    <col min="22" max="22" width="16.125" style="10" customWidth="1"/>
    <col min="23" max="23" width="10.375" style="10" customWidth="1"/>
    <col min="24" max="24" width="13.125" style="10" customWidth="1"/>
    <col min="25" max="25" width="13.875" style="10" customWidth="1"/>
    <col min="26" max="27" width="11.875" style="10" customWidth="1"/>
    <col min="28" max="28" width="11.125" style="10" customWidth="1"/>
    <col min="29" max="29" width="10.625" style="10" customWidth="1"/>
    <col min="30" max="30" width="11" style="10" customWidth="1"/>
    <col min="31" max="31" width="6.125" style="10" customWidth="1"/>
    <col min="32" max="32" width="10.5" style="10" customWidth="1"/>
    <col min="33" max="33" width="12.375" style="10" bestFit="1" customWidth="1"/>
    <col min="34" max="34" width="11.625" style="10" customWidth="1"/>
    <col min="35" max="35" width="9.625" style="10" customWidth="1"/>
    <col min="36" max="36" width="6.375" style="10" bestFit="1" customWidth="1"/>
    <col min="37" max="37" width="8.375" style="10"/>
    <col min="38" max="38" width="14.875" style="10" bestFit="1" customWidth="1"/>
    <col min="39" max="39" width="9.875" style="10" bestFit="1" customWidth="1"/>
    <col min="40" max="40" width="10.625" style="10" bestFit="1" customWidth="1"/>
    <col min="41" max="41" width="12.875" style="10" bestFit="1" customWidth="1"/>
    <col min="42" max="42" width="11.875" style="10" bestFit="1" customWidth="1"/>
    <col min="43" max="43" width="11.5" style="10" bestFit="1" customWidth="1"/>
    <col min="44" max="44" width="11.375" style="10" bestFit="1" customWidth="1"/>
    <col min="45" max="45" width="8.625" style="10" bestFit="1" customWidth="1"/>
    <col min="46" max="46" width="11.625" style="10" bestFit="1" customWidth="1"/>
    <col min="47" max="47" width="12.625" style="10" bestFit="1" customWidth="1"/>
    <col min="48" max="48" width="10.625" style="10" bestFit="1" customWidth="1"/>
    <col min="49" max="16384" width="8.375" style="10"/>
  </cols>
  <sheetData>
    <row r="1" spans="1:39" s="7" customFormat="1" ht="23.25" x14ac:dyDescent="0.35">
      <c r="A1" s="333" t="s">
        <v>472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s="7" customFormat="1" x14ac:dyDescent="0.25">
      <c r="A2" s="7" t="str">
        <f>INFO!A2</f>
        <v>VM/KAO 13.4.2022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s="7" customFormat="1" x14ac:dyDescent="0.25">
      <c r="A3" s="7" t="s">
        <v>473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s="7" customFormat="1" x14ac:dyDescent="0.25">
      <c r="A4" s="278" t="s">
        <v>520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s="7" customFormat="1" x14ac:dyDescent="0.25">
      <c r="A5" s="278" t="s">
        <v>521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s="7" customFormat="1" x14ac:dyDescent="0.25">
      <c r="A6" s="278" t="s">
        <v>522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16"/>
      <c r="L7" s="10"/>
      <c r="M7" s="10"/>
      <c r="N7" s="10"/>
      <c r="O7" s="10"/>
      <c r="P7" s="286"/>
      <c r="Q7" s="287"/>
      <c r="R7" s="287"/>
      <c r="S7" s="287"/>
      <c r="T7" s="287"/>
      <c r="U7" s="9"/>
    </row>
    <row r="8" spans="1:39" s="7" customFormat="1" x14ac:dyDescent="0.25">
      <c r="A8" s="14" t="s">
        <v>650</v>
      </c>
      <c r="B8" s="15"/>
      <c r="C8" s="15"/>
      <c r="D8" s="117"/>
      <c r="E8" s="118"/>
      <c r="F8" s="117"/>
      <c r="G8" s="117"/>
      <c r="H8" s="15"/>
      <c r="I8" s="15"/>
      <c r="J8" s="10"/>
      <c r="K8" s="10"/>
      <c r="L8" s="10"/>
      <c r="M8" s="10"/>
      <c r="N8" s="10"/>
      <c r="O8" s="10"/>
      <c r="P8" s="10"/>
      <c r="Q8" s="10"/>
      <c r="R8" s="287"/>
      <c r="S8" s="287"/>
      <c r="T8" s="287"/>
      <c r="U8" s="17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7" customFormat="1" ht="49.5" customHeight="1" x14ac:dyDescent="0.25">
      <c r="A9" s="279" t="s">
        <v>462</v>
      </c>
      <c r="B9" s="279" t="s">
        <v>133</v>
      </c>
      <c r="C9" s="279" t="s">
        <v>440</v>
      </c>
      <c r="D9" s="280" t="s">
        <v>651</v>
      </c>
      <c r="E9" s="281" t="s">
        <v>652</v>
      </c>
      <c r="F9" s="282" t="s">
        <v>653</v>
      </c>
      <c r="G9" s="282" t="s">
        <v>655</v>
      </c>
      <c r="H9" s="282" t="s">
        <v>654</v>
      </c>
      <c r="I9" s="282" t="s">
        <v>656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9" s="7" customFormat="1" x14ac:dyDescent="0.25">
      <c r="A10" s="68">
        <v>31</v>
      </c>
      <c r="B10" s="69" t="s">
        <v>131</v>
      </c>
      <c r="C10" s="119">
        <f>Määräytymistekijät!C5</f>
        <v>658457</v>
      </c>
      <c r="D10" s="31">
        <f t="shared" ref="D10:D31" si="0">O37</f>
        <v>2365327638.833303</v>
      </c>
      <c r="E10" s="32">
        <f t="shared" ref="E10:E32" si="1">D10/C10</f>
        <v>3592.2279493320034</v>
      </c>
      <c r="F10" s="31">
        <f>'SOTE laskennallinen rahoitus'!N49</f>
        <v>2319573160.7552576</v>
      </c>
      <c r="G10" s="124">
        <f>'SOTE laskennallinen rahoitus'!O49</f>
        <v>3522.7405293819606</v>
      </c>
      <c r="H10" s="31">
        <f>'PELA laskennallinen rahoitus'!F44</f>
        <v>45754478.078044876</v>
      </c>
      <c r="I10" s="31">
        <f>'PELA laskennallinen rahoitus'!G44</f>
        <v>69.48741995004211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9" s="7" customFormat="1" x14ac:dyDescent="0.25">
      <c r="A11" s="68">
        <v>32</v>
      </c>
      <c r="B11" s="69" t="s">
        <v>130</v>
      </c>
      <c r="C11" s="119">
        <f>Määräytymistekijät!C6</f>
        <v>276438</v>
      </c>
      <c r="D11" s="31">
        <f t="shared" si="0"/>
        <v>957404734.38595307</v>
      </c>
      <c r="E11" s="32">
        <f t="shared" si="1"/>
        <v>3463.3615291166666</v>
      </c>
      <c r="F11" s="31">
        <f>'SOTE laskennallinen rahoitus'!N50</f>
        <v>934945799.59010935</v>
      </c>
      <c r="G11" s="124">
        <f>'SOTE laskennallinen rahoitus'!O50</f>
        <v>3382.117507687472</v>
      </c>
      <c r="H11" s="31">
        <f>'PELA laskennallinen rahoitus'!F45</f>
        <v>22458934.795843683</v>
      </c>
      <c r="I11" s="31">
        <f>'PELA laskennallinen rahoitus'!G45</f>
        <v>81.244021429194547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9" s="7" customFormat="1" x14ac:dyDescent="0.25">
      <c r="A12" s="68">
        <v>33</v>
      </c>
      <c r="B12" s="69" t="s">
        <v>129</v>
      </c>
      <c r="C12" s="119">
        <f>Määräytymistekijät!C7</f>
        <v>478919</v>
      </c>
      <c r="D12" s="31">
        <f t="shared" si="0"/>
        <v>1637951957.1728268</v>
      </c>
      <c r="E12" s="32">
        <f t="shared" si="1"/>
        <v>3420.102266088476</v>
      </c>
      <c r="F12" s="31">
        <f>'SOTE laskennallinen rahoitus'!N51</f>
        <v>1598658169.7263017</v>
      </c>
      <c r="G12" s="124">
        <f>'SOTE laskennallinen rahoitus'!O51</f>
        <v>3338.0554326019674</v>
      </c>
      <c r="H12" s="31">
        <f>'PELA laskennallinen rahoitus'!F46</f>
        <v>39293787.446525149</v>
      </c>
      <c r="I12" s="31">
        <f>'PELA laskennallinen rahoitus'!G46</f>
        <v>82.046833486508461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9" s="7" customFormat="1" x14ac:dyDescent="0.25">
      <c r="A13" s="68">
        <v>34</v>
      </c>
      <c r="B13" s="69" t="s">
        <v>128</v>
      </c>
      <c r="C13" s="119">
        <f>Määräytymistekijät!C8</f>
        <v>99073</v>
      </c>
      <c r="D13" s="31">
        <f t="shared" si="0"/>
        <v>384698649.46912432</v>
      </c>
      <c r="E13" s="32">
        <f t="shared" si="1"/>
        <v>3882.9817353781991</v>
      </c>
      <c r="F13" s="31">
        <f>'SOTE laskennallinen rahoitus'!N52</f>
        <v>376154775.42424905</v>
      </c>
      <c r="G13" s="124">
        <f>'SOTE laskennallinen rahoitus'!O52</f>
        <v>3796.7435671095964</v>
      </c>
      <c r="H13" s="31">
        <f>'PELA laskennallinen rahoitus'!F47</f>
        <v>8543874.0448751897</v>
      </c>
      <c r="I13" s="31">
        <f>'PELA laskennallinen rahoitus'!G47</f>
        <v>86.238168268601839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9" s="9" customFormat="1" x14ac:dyDescent="0.25">
      <c r="A14" s="120">
        <v>35</v>
      </c>
      <c r="B14" s="71" t="s">
        <v>127</v>
      </c>
      <c r="C14" s="121">
        <f>Määräytymistekijät!C9</f>
        <v>201854</v>
      </c>
      <c r="D14" s="29">
        <f t="shared" si="0"/>
        <v>706631156.94754434</v>
      </c>
      <c r="E14" s="122">
        <f t="shared" si="1"/>
        <v>3500.7042562819875</v>
      </c>
      <c r="F14" s="31">
        <f>'SOTE laskennallinen rahoitus'!N53</f>
        <v>689252436.68655467</v>
      </c>
      <c r="G14" s="124">
        <f>'SOTE laskennallinen rahoitus'!O53</f>
        <v>3414.6087602254829</v>
      </c>
      <c r="H14" s="31">
        <f>'PELA laskennallinen rahoitus'!F48</f>
        <v>17378720.260989588</v>
      </c>
      <c r="I14" s="31">
        <f>'PELA laskennallinen rahoitus'!G48</f>
        <v>86.095496056504146</v>
      </c>
      <c r="J14" s="10"/>
      <c r="K14" s="10"/>
      <c r="L14" s="10"/>
      <c r="M14" s="10"/>
      <c r="N14" s="10"/>
      <c r="O14" s="10"/>
      <c r="P14" s="10"/>
      <c r="Q14" s="10"/>
    </row>
    <row r="15" spans="1:39" s="7" customFormat="1" x14ac:dyDescent="0.25">
      <c r="A15" s="7">
        <v>2</v>
      </c>
      <c r="B15" s="13" t="s">
        <v>126</v>
      </c>
      <c r="C15" s="119">
        <f>Määräytymistekijät!C10</f>
        <v>483477</v>
      </c>
      <c r="D15" s="31">
        <f t="shared" si="0"/>
        <v>2013084298.7513487</v>
      </c>
      <c r="E15" s="32">
        <f t="shared" si="1"/>
        <v>4163.764354356771</v>
      </c>
      <c r="F15" s="31">
        <f>'SOTE laskennallinen rahoitus'!N54</f>
        <v>1970592807.3605356</v>
      </c>
      <c r="G15" s="124">
        <f>'SOTE laskennallinen rahoitus'!O54</f>
        <v>4075.8770476372933</v>
      </c>
      <c r="H15" s="31">
        <f>'PELA laskennallinen rahoitus'!F49</f>
        <v>42491491.390812978</v>
      </c>
      <c r="I15" s="31">
        <f>'PELA laskennallinen rahoitus'!G49</f>
        <v>87.88730671947782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9" s="7" customFormat="1" x14ac:dyDescent="0.25">
      <c r="A16" s="7">
        <v>4</v>
      </c>
      <c r="B16" s="13" t="s">
        <v>125</v>
      </c>
      <c r="C16" s="119">
        <f>Määräytymistekijät!C11</f>
        <v>214281</v>
      </c>
      <c r="D16" s="31">
        <f t="shared" si="0"/>
        <v>900687621.33615971</v>
      </c>
      <c r="E16" s="32">
        <f t="shared" si="1"/>
        <v>4203.3013721989337</v>
      </c>
      <c r="F16" s="31">
        <f>'SOTE laskennallinen rahoitus'!N55</f>
        <v>879115945.09652197</v>
      </c>
      <c r="G16" s="124">
        <f>'SOTE laskennallinen rahoitus'!O55</f>
        <v>4102.6313350064729</v>
      </c>
      <c r="H16" s="31">
        <f>'PELA laskennallinen rahoitus'!F50</f>
        <v>21571676.239637796</v>
      </c>
      <c r="I16" s="31">
        <f>'PELA laskennallinen rahoitus'!G50</f>
        <v>100.67003719246128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57" s="7" customFormat="1" x14ac:dyDescent="0.25">
      <c r="A17" s="7">
        <v>5</v>
      </c>
      <c r="B17" s="13" t="s">
        <v>124</v>
      </c>
      <c r="C17" s="119">
        <f>Määräytymistekijät!C12</f>
        <v>170213</v>
      </c>
      <c r="D17" s="31">
        <f t="shared" si="0"/>
        <v>693932798.97157228</v>
      </c>
      <c r="E17" s="32">
        <f t="shared" si="1"/>
        <v>4076.8495882898033</v>
      </c>
      <c r="F17" s="31">
        <f>'SOTE laskennallinen rahoitus'!N56</f>
        <v>677983592.80963838</v>
      </c>
      <c r="G17" s="124">
        <f>'SOTE laskennallinen rahoitus'!O56</f>
        <v>3983.1481309279457</v>
      </c>
      <c r="H17" s="31">
        <f>'PELA laskennallinen rahoitus'!F51</f>
        <v>15949206.161933795</v>
      </c>
      <c r="I17" s="31">
        <f>'PELA laskennallinen rahoitus'!G51</f>
        <v>93.701457361857166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57" s="7" customFormat="1" x14ac:dyDescent="0.25">
      <c r="A18" s="7">
        <v>6</v>
      </c>
      <c r="B18" s="13" t="s">
        <v>123</v>
      </c>
      <c r="C18" s="119">
        <f>Määräytymistekijät!C13</f>
        <v>527478</v>
      </c>
      <c r="D18" s="31">
        <f t="shared" si="0"/>
        <v>2109148987.2919645</v>
      </c>
      <c r="E18" s="32">
        <f t="shared" si="1"/>
        <v>3998.5534700820972</v>
      </c>
      <c r="F18" s="31">
        <f>'SOTE laskennallinen rahoitus'!N57</f>
        <v>2062876856.9766741</v>
      </c>
      <c r="G18" s="124">
        <f>'SOTE laskennallinen rahoitus'!O57</f>
        <v>3910.8301331556463</v>
      </c>
      <c r="H18" s="31">
        <f>'PELA laskennallinen rahoitus'!F52</f>
        <v>46272130.315290272</v>
      </c>
      <c r="I18" s="31">
        <f>'PELA laskennallinen rahoitus'!G52</f>
        <v>87.723336926450528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57" s="7" customFormat="1" x14ac:dyDescent="0.25">
      <c r="A19" s="7">
        <v>7</v>
      </c>
      <c r="B19" s="13" t="s">
        <v>122</v>
      </c>
      <c r="C19" s="119">
        <f>Määräytymistekijät!C14</f>
        <v>205124</v>
      </c>
      <c r="D19" s="31">
        <f t="shared" si="0"/>
        <v>866631793.16710472</v>
      </c>
      <c r="E19" s="32">
        <f t="shared" si="1"/>
        <v>4224.9166024799861</v>
      </c>
      <c r="F19" s="31">
        <f>'SOTE laskennallinen rahoitus'!N58</f>
        <v>847669522.14276016</v>
      </c>
      <c r="G19" s="124">
        <f>'SOTE laskennallinen rahoitus'!O58</f>
        <v>4132.4736361554969</v>
      </c>
      <c r="H19" s="31">
        <f>'PELA laskennallinen rahoitus'!F53</f>
        <v>18962271.024344433</v>
      </c>
      <c r="I19" s="31">
        <f>'PELA laskennallinen rahoitus'!G53</f>
        <v>92.442966324488765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57" s="7" customFormat="1" x14ac:dyDescent="0.25">
      <c r="A20" s="7">
        <v>8</v>
      </c>
      <c r="B20" s="13" t="s">
        <v>121</v>
      </c>
      <c r="C20" s="119">
        <f>Määräytymistekijät!C15</f>
        <v>161391</v>
      </c>
      <c r="D20" s="31">
        <f t="shared" si="0"/>
        <v>729787330.89326727</v>
      </c>
      <c r="E20" s="32">
        <f t="shared" si="1"/>
        <v>4521.8589072083778</v>
      </c>
      <c r="F20" s="31">
        <f>'SOTE laskennallinen rahoitus'!N59</f>
        <v>713519360.90493798</v>
      </c>
      <c r="G20" s="124">
        <f>'SOTE laskennallinen rahoitus'!O59</f>
        <v>4421.060411701631</v>
      </c>
      <c r="H20" s="31">
        <f>'PELA laskennallinen rahoitus'!F54</f>
        <v>16267969.988329228</v>
      </c>
      <c r="I20" s="31">
        <f>'PELA laskennallinen rahoitus'!G54</f>
        <v>100.79849550674591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57" s="7" customFormat="1" x14ac:dyDescent="0.25">
      <c r="A21" s="7">
        <v>9</v>
      </c>
      <c r="B21" s="13" t="s">
        <v>120</v>
      </c>
      <c r="C21" s="119">
        <f>Määräytymistekijät!C16</f>
        <v>126107</v>
      </c>
      <c r="D21" s="31">
        <f t="shared" si="0"/>
        <v>521751240.84057415</v>
      </c>
      <c r="E21" s="32">
        <f t="shared" si="1"/>
        <v>4137.3693834646301</v>
      </c>
      <c r="F21" s="31">
        <f>'SOTE laskennallinen rahoitus'!N60</f>
        <v>508994303.96696633</v>
      </c>
      <c r="G21" s="124">
        <f>'SOTE laskennallinen rahoitus'!O60</f>
        <v>4036.2097581178391</v>
      </c>
      <c r="H21" s="31">
        <f>'PELA laskennallinen rahoitus'!F55</f>
        <v>12756936.87360777</v>
      </c>
      <c r="I21" s="31">
        <f>'PELA laskennallinen rahoitus'!G55</f>
        <v>101.15962534679097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57" x14ac:dyDescent="0.25">
      <c r="A22" s="10">
        <v>10</v>
      </c>
      <c r="B22" s="116" t="s">
        <v>119</v>
      </c>
      <c r="C22" s="119">
        <f>Määräytymistekijät!C17</f>
        <v>131688</v>
      </c>
      <c r="D22" s="31">
        <f t="shared" si="0"/>
        <v>620015512.2789073</v>
      </c>
      <c r="E22" s="123">
        <f t="shared" si="1"/>
        <v>4708.2157241275381</v>
      </c>
      <c r="F22" s="31">
        <f>'SOTE laskennallinen rahoitus'!N61</f>
        <v>606661141.96660936</v>
      </c>
      <c r="G22" s="124">
        <f>'SOTE laskennallinen rahoitus'!O61</f>
        <v>4606.8065576712333</v>
      </c>
      <c r="H22" s="31">
        <f>'PELA laskennallinen rahoitus'!F56</f>
        <v>13354370.312297957</v>
      </c>
      <c r="I22" s="31">
        <f>'PELA laskennallinen rahoitus'!G56</f>
        <v>101.40916645630548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57" x14ac:dyDescent="0.25">
      <c r="A23" s="10">
        <v>11</v>
      </c>
      <c r="B23" s="116" t="s">
        <v>118</v>
      </c>
      <c r="C23" s="119">
        <f>Määräytymistekijät!C18</f>
        <v>248363</v>
      </c>
      <c r="D23" s="31">
        <f t="shared" si="0"/>
        <v>1146287626.2321897</v>
      </c>
      <c r="E23" s="123">
        <f t="shared" si="1"/>
        <v>4615.371960526285</v>
      </c>
      <c r="F23" s="31">
        <f>'SOTE laskennallinen rahoitus'!N62</f>
        <v>1122934441.7820747</v>
      </c>
      <c r="G23" s="124">
        <f>'SOTE laskennallinen rahoitus'!O62</f>
        <v>4521.3435245269011</v>
      </c>
      <c r="H23" s="31">
        <f>'PELA laskennallinen rahoitus'!F57</f>
        <v>23353184.450114995</v>
      </c>
      <c r="I23" s="31">
        <f>'PELA laskennallinen rahoitus'!G57</f>
        <v>94.028435999383944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57" s="7" customFormat="1" x14ac:dyDescent="0.25">
      <c r="A24" s="7">
        <v>12</v>
      </c>
      <c r="B24" s="13" t="s">
        <v>117</v>
      </c>
      <c r="C24" s="119">
        <f>Määräytymistekijät!C19</f>
        <v>163281</v>
      </c>
      <c r="D24" s="31">
        <f t="shared" si="0"/>
        <v>775380814.94921362</v>
      </c>
      <c r="E24" s="32">
        <f t="shared" si="1"/>
        <v>4748.7510178723405</v>
      </c>
      <c r="F24" s="31">
        <f>'SOTE laskennallinen rahoitus'!N63</f>
        <v>759108295.50116992</v>
      </c>
      <c r="G24" s="124">
        <f>'SOTE laskennallinen rahoitus'!O63</f>
        <v>4649.0914160323</v>
      </c>
      <c r="H24" s="31">
        <f>'PELA laskennallinen rahoitus'!F58</f>
        <v>16272519.448043678</v>
      </c>
      <c r="I24" s="31">
        <f>'PELA laskennallinen rahoitus'!G58</f>
        <v>99.659601840040651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57" s="7" customFormat="1" x14ac:dyDescent="0.25">
      <c r="A25" s="7">
        <v>13</v>
      </c>
      <c r="B25" s="13" t="s">
        <v>116</v>
      </c>
      <c r="C25" s="119">
        <f>Määräytymistekijät!C20</f>
        <v>272683</v>
      </c>
      <c r="D25" s="31">
        <f t="shared" si="0"/>
        <v>1080416071.5976489</v>
      </c>
      <c r="E25" s="32">
        <f t="shared" si="1"/>
        <v>3962.1687879246188</v>
      </c>
      <c r="F25" s="31">
        <f>'SOTE laskennallinen rahoitus'!N64</f>
        <v>1056016017.7631512</v>
      </c>
      <c r="G25" s="124">
        <f>'SOTE laskennallinen rahoitus'!O64</f>
        <v>3872.6873980525047</v>
      </c>
      <c r="H25" s="31">
        <f>'PELA laskennallinen rahoitus'!F59</f>
        <v>24400053.834497828</v>
      </c>
      <c r="I25" s="31">
        <f>'PELA laskennallinen rahoitus'!G59</f>
        <v>89.481389872114605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57" s="7" customFormat="1" x14ac:dyDescent="0.25">
      <c r="A26" s="7">
        <v>14</v>
      </c>
      <c r="B26" s="13" t="s">
        <v>132</v>
      </c>
      <c r="C26" s="119">
        <f>Määräytymistekijät!C21</f>
        <v>191762</v>
      </c>
      <c r="D26" s="31">
        <f t="shared" si="0"/>
        <v>840320903.26321912</v>
      </c>
      <c r="E26" s="32">
        <f t="shared" si="1"/>
        <v>4382.1033534444732</v>
      </c>
      <c r="F26" s="31">
        <f>'SOTE laskennallinen rahoitus'!N65</f>
        <v>821532266.64432752</v>
      </c>
      <c r="G26" s="124">
        <f>'SOTE laskennallinen rahoitus'!O65</f>
        <v>4284.1244179990172</v>
      </c>
      <c r="H26" s="31">
        <f>'PELA laskennallinen rahoitus'!F60</f>
        <v>18788636.618891653</v>
      </c>
      <c r="I26" s="31">
        <f>'PELA laskennallinen rahoitus'!G60</f>
        <v>97.978935445456628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57" s="7" customFormat="1" x14ac:dyDescent="0.25">
      <c r="A27" s="7">
        <v>15</v>
      </c>
      <c r="B27" s="13" t="s">
        <v>114</v>
      </c>
      <c r="C27" s="119">
        <f>Määräytymistekijät!C22</f>
        <v>176041</v>
      </c>
      <c r="D27" s="31">
        <f t="shared" si="0"/>
        <v>712709586.10099602</v>
      </c>
      <c r="E27" s="32">
        <f t="shared" si="1"/>
        <v>4048.5431581335938</v>
      </c>
      <c r="F27" s="31">
        <f>'SOTE laskennallinen rahoitus'!N66</f>
        <v>696547298.03243208</v>
      </c>
      <c r="G27" s="124">
        <f>'SOTE laskennallinen rahoitus'!O66</f>
        <v>3956.7333634348365</v>
      </c>
      <c r="H27" s="31">
        <f>'PELA laskennallinen rahoitus'!F61</f>
        <v>16162288.068563912</v>
      </c>
      <c r="I27" s="31">
        <f>'PELA laskennallinen rahoitus'!G61</f>
        <v>91.809794698757173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57" s="7" customFormat="1" x14ac:dyDescent="0.25">
      <c r="A28" s="7">
        <v>16</v>
      </c>
      <c r="B28" s="13" t="s">
        <v>113</v>
      </c>
      <c r="C28" s="119">
        <f>Määräytymistekijät!C23</f>
        <v>67915</v>
      </c>
      <c r="D28" s="31">
        <f t="shared" si="0"/>
        <v>304677730.31831568</v>
      </c>
      <c r="E28" s="32">
        <f t="shared" si="1"/>
        <v>4486.1625608233189</v>
      </c>
      <c r="F28" s="31">
        <f>'SOTE laskennallinen rahoitus'!N67</f>
        <v>298177835.56599522</v>
      </c>
      <c r="G28" s="124">
        <f>'SOTE laskennallinen rahoitus'!O67</f>
        <v>4390.4562403886512</v>
      </c>
      <c r="H28" s="31">
        <f>'PELA laskennallinen rahoitus'!F62</f>
        <v>6499894.7523204703</v>
      </c>
      <c r="I28" s="31">
        <f>'PELA laskennallinen rahoitus'!G62</f>
        <v>95.706320434667902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57" s="7" customFormat="1" x14ac:dyDescent="0.25">
      <c r="A29" s="7">
        <v>17</v>
      </c>
      <c r="B29" s="13" t="s">
        <v>112</v>
      </c>
      <c r="C29" s="119">
        <f>Määräytymistekijät!C24</f>
        <v>415603</v>
      </c>
      <c r="D29" s="31">
        <f t="shared" si="0"/>
        <v>1726806686.333955</v>
      </c>
      <c r="E29" s="32">
        <f t="shared" si="1"/>
        <v>4154.9427851434066</v>
      </c>
      <c r="F29" s="31">
        <f>'SOTE laskennallinen rahoitus'!N68</f>
        <v>1688034875.7247632</v>
      </c>
      <c r="G29" s="124">
        <f>'SOTE laskennallinen rahoitus'!O68</f>
        <v>4061.6522876994709</v>
      </c>
      <c r="H29" s="31">
        <f>'PELA laskennallinen rahoitus'!F63</f>
        <v>38771810.609191701</v>
      </c>
      <c r="I29" s="31">
        <f>'PELA laskennallinen rahoitus'!G63</f>
        <v>93.290497443934953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57" s="7" customFormat="1" x14ac:dyDescent="0.25">
      <c r="A30" s="7">
        <v>18</v>
      </c>
      <c r="B30" s="13" t="s">
        <v>111</v>
      </c>
      <c r="C30" s="119">
        <f>Määräytymistekijät!C25</f>
        <v>71255</v>
      </c>
      <c r="D30" s="31">
        <f t="shared" si="0"/>
        <v>349854968.09424555</v>
      </c>
      <c r="E30" s="32">
        <f t="shared" si="1"/>
        <v>4909.900611806127</v>
      </c>
      <c r="F30" s="31">
        <f>'SOTE laskennallinen rahoitus'!N69</f>
        <v>341163996.09282899</v>
      </c>
      <c r="G30" s="124">
        <f>'SOTE laskennallinen rahoitus'!O69</f>
        <v>4787.9306166981823</v>
      </c>
      <c r="H30" s="31">
        <f>'PELA laskennallinen rahoitus'!F64</f>
        <v>8690972.0014165379</v>
      </c>
      <c r="I30" s="31">
        <f>'PELA laskennallinen rahoitus'!G64</f>
        <v>121.96999510794383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57" s="7" customFormat="1" x14ac:dyDescent="0.25">
      <c r="A31" s="7">
        <v>19</v>
      </c>
      <c r="B31" s="13" t="s">
        <v>110</v>
      </c>
      <c r="C31" s="119">
        <f>Määräytymistekijät!C26</f>
        <v>176494</v>
      </c>
      <c r="D31" s="31">
        <f t="shared" si="0"/>
        <v>881772617.22880363</v>
      </c>
      <c r="E31" s="32">
        <f t="shared" si="1"/>
        <v>4996.048688503879</v>
      </c>
      <c r="F31" s="31">
        <f>'SOTE laskennallinen rahoitus'!N70</f>
        <v>858455954.34437716</v>
      </c>
      <c r="G31" s="124">
        <f>'SOTE laskennallinen rahoitus'!O70</f>
        <v>4863.9384587826053</v>
      </c>
      <c r="H31" s="31">
        <f>'PELA laskennallinen rahoitus'!F65</f>
        <v>23316662.884426523</v>
      </c>
      <c r="I31" s="31">
        <f>'PELA laskennallinen rahoitus'!G65</f>
        <v>132.11022972127395</v>
      </c>
      <c r="J31" s="10"/>
      <c r="K31" s="10"/>
      <c r="L31" s="10"/>
      <c r="M31" s="10"/>
      <c r="N31" s="10"/>
      <c r="O31" s="10"/>
      <c r="P31" s="10"/>
      <c r="Q31" s="1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s="7" customFormat="1" x14ac:dyDescent="0.25">
      <c r="A32" s="17"/>
      <c r="B32" s="13" t="s">
        <v>109</v>
      </c>
      <c r="C32" s="48">
        <f>SUM(C10:C31)</f>
        <v>5517897</v>
      </c>
      <c r="D32" s="18">
        <f>SUM(D10:D31)</f>
        <v>22325280724.458237</v>
      </c>
      <c r="E32" s="390">
        <f t="shared" si="1"/>
        <v>4045.9763428817605</v>
      </c>
      <c r="F32" s="18">
        <f>'SOTE laskennallinen rahoitus'!N71</f>
        <v>21827968854.858231</v>
      </c>
      <c r="G32" s="391">
        <f>'SOTE laskennallinen rahoitus'!O71</f>
        <v>3955.8492764287248</v>
      </c>
      <c r="H32" s="18">
        <f>'PELA laskennallinen rahoitus'!F66</f>
        <v>497311869.60000002</v>
      </c>
      <c r="I32" s="18">
        <f>'PELA laskennallinen rahoitus'!G66</f>
        <v>90.127066453034558</v>
      </c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66" s="7" customFormat="1" x14ac:dyDescent="0.25">
      <c r="A33" s="17"/>
      <c r="B33" s="44"/>
      <c r="C33" s="44"/>
      <c r="D33" s="125"/>
      <c r="F33" s="125"/>
      <c r="Q33" s="288"/>
      <c r="R33" s="289"/>
      <c r="S33" s="289"/>
      <c r="T33" s="289"/>
      <c r="U33" s="17"/>
      <c r="V33" s="31"/>
      <c r="W33" s="31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6" s="7" customFormat="1" x14ac:dyDescent="0.25">
      <c r="A34" s="116"/>
      <c r="F34" s="136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6" x14ac:dyDescent="0.25">
      <c r="A35" s="14" t="s">
        <v>659</v>
      </c>
      <c r="B35" s="14"/>
      <c r="C35" s="14"/>
      <c r="D35" s="14"/>
      <c r="E35" s="14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0"/>
      <c r="Q35" s="10"/>
      <c r="R35" s="10"/>
      <c r="S35" s="10"/>
      <c r="T35" s="10"/>
      <c r="U35" s="10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</row>
    <row r="36" spans="1:66" s="7" customFormat="1" ht="47.25" x14ac:dyDescent="0.25">
      <c r="A36" s="279" t="s">
        <v>462</v>
      </c>
      <c r="B36" s="279" t="s">
        <v>133</v>
      </c>
      <c r="C36" s="38" t="s">
        <v>430</v>
      </c>
      <c r="D36" s="283" t="s">
        <v>499</v>
      </c>
      <c r="E36" s="283" t="s">
        <v>500</v>
      </c>
      <c r="F36" s="283" t="s">
        <v>501</v>
      </c>
      <c r="G36" s="38" t="s">
        <v>432</v>
      </c>
      <c r="H36" s="38" t="s">
        <v>429</v>
      </c>
      <c r="I36" s="38" t="s">
        <v>428</v>
      </c>
      <c r="J36" s="38" t="s">
        <v>469</v>
      </c>
      <c r="K36" s="38" t="s">
        <v>468</v>
      </c>
      <c r="L36" s="38" t="s">
        <v>513</v>
      </c>
      <c r="M36" s="39" t="s">
        <v>532</v>
      </c>
      <c r="N36" s="39" t="s">
        <v>646</v>
      </c>
      <c r="O36" s="276" t="s">
        <v>479</v>
      </c>
      <c r="P36" s="285" t="s">
        <v>480</v>
      </c>
      <c r="T36" s="11"/>
      <c r="W36" s="11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7"/>
      <c r="AK36" s="146"/>
      <c r="AL36" s="9"/>
      <c r="AM36" s="11"/>
      <c r="AN36" s="146"/>
      <c r="AO36" s="127"/>
      <c r="AP36" s="127"/>
      <c r="AQ36" s="127"/>
      <c r="AR36" s="127"/>
      <c r="AS36" s="127"/>
      <c r="AT36" s="127"/>
      <c r="AU36" s="127"/>
      <c r="AV36" s="127"/>
      <c r="AW36" s="12"/>
      <c r="AX36" s="128"/>
      <c r="AY36" s="126"/>
      <c r="AZ36" s="127"/>
      <c r="BA36" s="127"/>
      <c r="BB36" s="127"/>
      <c r="BC36" s="127"/>
      <c r="BD36" s="127"/>
      <c r="BE36" s="127"/>
      <c r="BF36" s="127"/>
      <c r="BG36" s="127"/>
      <c r="BH36" s="127"/>
      <c r="BI36" s="12"/>
      <c r="BJ36" s="17"/>
      <c r="BK36" s="17"/>
      <c r="BL36" s="17"/>
      <c r="BM36" s="17"/>
      <c r="BN36" s="17"/>
    </row>
    <row r="37" spans="1:66" s="7" customFormat="1" x14ac:dyDescent="0.25">
      <c r="A37" s="68">
        <v>31</v>
      </c>
      <c r="B37" s="69" t="s">
        <v>131</v>
      </c>
      <c r="C37" s="31">
        <f>'SOTE laskennallinen rahoitus'!C49+'PELA laskennallinen rahoitus'!C44</f>
        <v>343955787.8624382</v>
      </c>
      <c r="D37" s="27">
        <f>'SOTE laskennallinen rahoitus'!D49</f>
        <v>1109188202.5151377</v>
      </c>
      <c r="E37" s="27">
        <f>'SOTE laskennallinen rahoitus'!E49</f>
        <v>309286479.01647747</v>
      </c>
      <c r="F37" s="27">
        <f>'SOTE laskennallinen rahoitus'!F49</f>
        <v>371943710.84229136</v>
      </c>
      <c r="G37" s="27">
        <f>'SOTE laskennallinen rahoitus'!G49</f>
        <v>109444103.42772532</v>
      </c>
      <c r="H37" s="27">
        <f>'SOTE laskennallinen rahoitus'!H49</f>
        <v>15966443.725184871</v>
      </c>
      <c r="I37" s="31">
        <f>'SOTE laskennallinen rahoitus'!I49+'PELA laskennallinen rahoitus'!D44</f>
        <v>279034.03435829416</v>
      </c>
      <c r="J37" s="27">
        <f>'SOTE laskennallinen rahoitus'!J49</f>
        <v>0</v>
      </c>
      <c r="K37" s="27">
        <f>'SOTE laskennallinen rahoitus'!K49</f>
        <v>26047566.47009429</v>
      </c>
      <c r="L37" s="27">
        <f>'SOTE laskennallinen rahoitus'!L49</f>
        <v>0</v>
      </c>
      <c r="M37" s="31">
        <f>'PELA laskennallinen rahoitus'!E44</f>
        <v>7133241.5655753659</v>
      </c>
      <c r="N37" s="31">
        <f>'SOTE laskennallinen rahoitus'!M49</f>
        <v>72083069.374019474</v>
      </c>
      <c r="O37" s="135">
        <f>SUM(C37:N37)</f>
        <v>2365327638.833303</v>
      </c>
      <c r="P37" s="18">
        <f>O37/Määräytymistekijät!C5</f>
        <v>3592.2279493320034</v>
      </c>
      <c r="R37" s="27"/>
      <c r="T37" s="71"/>
      <c r="W37" s="71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/>
      <c r="AJ37" s="130"/>
      <c r="AK37" s="132"/>
      <c r="AL37" s="9"/>
      <c r="AM37" s="71"/>
      <c r="AN37" s="29"/>
      <c r="AO37" s="131"/>
      <c r="AP37" s="131"/>
      <c r="AQ37" s="131"/>
      <c r="AR37" s="131"/>
      <c r="AS37" s="131"/>
      <c r="AT37" s="131"/>
      <c r="AU37" s="131"/>
      <c r="AV37" s="131"/>
      <c r="AW37" s="131"/>
      <c r="AX37" s="17"/>
      <c r="AY37" s="7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7"/>
      <c r="BK37" s="17"/>
      <c r="BL37" s="17"/>
      <c r="BM37" s="17"/>
      <c r="BN37" s="17"/>
    </row>
    <row r="38" spans="1:66" s="7" customFormat="1" x14ac:dyDescent="0.25">
      <c r="A38" s="68">
        <v>32</v>
      </c>
      <c r="B38" s="69" t="s">
        <v>130</v>
      </c>
      <c r="C38" s="31">
        <f>'SOTE laskennallinen rahoitus'!C50+'PELA laskennallinen rahoitus'!C45</f>
        <v>144401912.47889641</v>
      </c>
      <c r="D38" s="27">
        <f>'SOTE laskennallinen rahoitus'!D50</f>
        <v>452950886.81416821</v>
      </c>
      <c r="E38" s="27">
        <f>'SOTE laskennallinen rahoitus'!E50</f>
        <v>96909000.610592514</v>
      </c>
      <c r="F38" s="27">
        <f>'SOTE laskennallinen rahoitus'!F50</f>
        <v>155252492.86019787</v>
      </c>
      <c r="G38" s="27">
        <f>'SOTE laskennallinen rahoitus'!G50</f>
        <v>57539266.097512275</v>
      </c>
      <c r="H38" s="27">
        <f>'SOTE laskennallinen rahoitus'!H50</f>
        <v>2597536.2648200695</v>
      </c>
      <c r="I38" s="31">
        <f>'SOTE laskennallinen rahoitus'!I50+'PELA laskennallinen rahoitus'!D45</f>
        <v>309128.85013640317</v>
      </c>
      <c r="J38" s="27">
        <f>'SOTE laskennallinen rahoitus'!J50</f>
        <v>0</v>
      </c>
      <c r="K38" s="27">
        <f>'SOTE laskennallinen rahoitus'!K50</f>
        <v>10935470.622774038</v>
      </c>
      <c r="L38" s="27">
        <f>'SOTE laskennallinen rahoitus'!L50</f>
        <v>0</v>
      </c>
      <c r="M38" s="31">
        <f>'PELA laskennallinen rahoitus'!E45</f>
        <v>6246623.9698541341</v>
      </c>
      <c r="N38" s="31">
        <f>'SOTE laskennallinen rahoitus'!M50</f>
        <v>30262415.817001257</v>
      </c>
      <c r="O38" s="135">
        <f t="shared" ref="O38:O59" si="2">SUM(C38:N38)</f>
        <v>957404734.38595307</v>
      </c>
      <c r="P38" s="18">
        <f>O38/Määräytymistekijät!C6</f>
        <v>3463.3615291166666</v>
      </c>
      <c r="R38" s="27"/>
      <c r="T38" s="71"/>
      <c r="W38" s="71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30"/>
      <c r="AJ38" s="130"/>
      <c r="AK38" s="132"/>
      <c r="AL38" s="9"/>
      <c r="AM38" s="71"/>
      <c r="AN38" s="29"/>
      <c r="AO38" s="131"/>
      <c r="AP38" s="131"/>
      <c r="AQ38" s="131"/>
      <c r="AR38" s="131"/>
      <c r="AS38" s="131"/>
      <c r="AT38" s="131"/>
      <c r="AU38" s="131"/>
      <c r="AV38" s="131"/>
      <c r="AW38" s="131"/>
      <c r="AX38" s="17"/>
      <c r="AY38" s="7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7"/>
      <c r="BK38" s="17"/>
      <c r="BL38" s="17"/>
      <c r="BM38" s="17"/>
      <c r="BN38" s="17"/>
    </row>
    <row r="39" spans="1:66" s="7" customFormat="1" x14ac:dyDescent="0.25">
      <c r="A39" s="68">
        <v>33</v>
      </c>
      <c r="B39" s="69" t="s">
        <v>129</v>
      </c>
      <c r="C39" s="31">
        <f>'SOTE laskennallinen rahoitus'!C51+'PELA laskennallinen rahoitus'!C46</f>
        <v>250171175.89651418</v>
      </c>
      <c r="D39" s="27">
        <f>'SOTE laskennallinen rahoitus'!D51</f>
        <v>769196582.4440707</v>
      </c>
      <c r="E39" s="27">
        <f>'SOTE laskennallinen rahoitus'!E51</f>
        <v>186539064.20969349</v>
      </c>
      <c r="F39" s="27">
        <f>'SOTE laskennallinen rahoitus'!F51</f>
        <v>251058521.25062865</v>
      </c>
      <c r="G39" s="27">
        <f>'SOTE laskennallinen rahoitus'!G51</f>
        <v>68978834.835613593</v>
      </c>
      <c r="H39" s="27">
        <f>'SOTE laskennallinen rahoitus'!H51</f>
        <v>24800059.798558123</v>
      </c>
      <c r="I39" s="31">
        <f>'SOTE laskennallinen rahoitus'!I51+'PELA laskennallinen rahoitus'!D46</f>
        <v>5113833.4544080682</v>
      </c>
      <c r="J39" s="27">
        <f>'SOTE laskennallinen rahoitus'!J51</f>
        <v>0</v>
      </c>
      <c r="K39" s="27">
        <f>'SOTE laskennallinen rahoitus'!K51</f>
        <v>18945313.796179686</v>
      </c>
      <c r="L39" s="27">
        <f>'SOTE laskennallinen rahoitus'!L51</f>
        <v>0</v>
      </c>
      <c r="M39" s="31">
        <f>'PELA laskennallinen rahoitus'!E46</f>
        <v>10720012.748265803</v>
      </c>
      <c r="N39" s="31">
        <f>'SOTE laskennallinen rahoitus'!M51</f>
        <v>52428558.738894165</v>
      </c>
      <c r="O39" s="135">
        <f t="shared" si="2"/>
        <v>1637951957.1728268</v>
      </c>
      <c r="P39" s="18">
        <f>O39/Määräytymistekijät!C7</f>
        <v>3420.102266088476</v>
      </c>
      <c r="R39" s="27"/>
      <c r="T39" s="71"/>
      <c r="W39" s="71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30"/>
      <c r="AJ39" s="130"/>
      <c r="AK39" s="132"/>
      <c r="AL39" s="9"/>
      <c r="AM39" s="71"/>
      <c r="AN39" s="29"/>
      <c r="AO39" s="131"/>
      <c r="AP39" s="131"/>
      <c r="AQ39" s="131"/>
      <c r="AR39" s="131"/>
      <c r="AS39" s="131"/>
      <c r="AT39" s="131"/>
      <c r="AU39" s="131"/>
      <c r="AV39" s="131"/>
      <c r="AW39" s="131"/>
      <c r="AX39" s="17"/>
      <c r="AY39" s="7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7"/>
      <c r="BK39" s="17"/>
      <c r="BL39" s="17"/>
      <c r="BM39" s="17"/>
      <c r="BN39" s="17"/>
    </row>
    <row r="40" spans="1:66" s="7" customFormat="1" x14ac:dyDescent="0.25">
      <c r="A40" s="68">
        <v>34</v>
      </c>
      <c r="B40" s="71" t="s">
        <v>128</v>
      </c>
      <c r="C40" s="31">
        <f>'SOTE laskennallinen rahoitus'!C52+'PELA laskennallinen rahoitus'!C47</f>
        <v>51752402.61838714</v>
      </c>
      <c r="D40" s="27">
        <f>'SOTE laskennallinen rahoitus'!D52</f>
        <v>179834791.00645697</v>
      </c>
      <c r="E40" s="27">
        <f>'SOTE laskennallinen rahoitus'!E52</f>
        <v>56653699.857179724</v>
      </c>
      <c r="F40" s="27">
        <f>'SOTE laskennallinen rahoitus'!F52</f>
        <v>57843665.169066608</v>
      </c>
      <c r="G40" s="27">
        <f>'SOTE laskennallinen rahoitus'!G52</f>
        <v>6091896.4306186745</v>
      </c>
      <c r="H40" s="27">
        <f>'SOTE laskennallinen rahoitus'!H52</f>
        <v>12091799.903878883</v>
      </c>
      <c r="I40" s="31">
        <f>'SOTE laskennallinen rahoitus'!I52+'PELA laskennallinen rahoitus'!D47</f>
        <v>3287679.3700230462</v>
      </c>
      <c r="J40" s="27">
        <f>'SOTE laskennallinen rahoitus'!J52</f>
        <v>0</v>
      </c>
      <c r="K40" s="27">
        <f>'SOTE laskennallinen rahoitus'!K52</f>
        <v>3919178.553636231</v>
      </c>
      <c r="L40" s="27">
        <f>'SOTE laskennallinen rahoitus'!L52</f>
        <v>0</v>
      </c>
      <c r="M40" s="31">
        <f>'PELA laskennallinen rahoitus'!E47</f>
        <v>2377747.1885251212</v>
      </c>
      <c r="N40" s="31">
        <f>'SOTE laskennallinen rahoitus'!M52</f>
        <v>10845789.37135186</v>
      </c>
      <c r="O40" s="135">
        <f t="shared" si="2"/>
        <v>384698649.46912432</v>
      </c>
      <c r="P40" s="18">
        <f>O40/Määräytymistekijät!C8</f>
        <v>3882.9817353781991</v>
      </c>
      <c r="R40" s="27"/>
      <c r="T40" s="71"/>
      <c r="W40" s="71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30"/>
      <c r="AJ40" s="130"/>
      <c r="AK40" s="132"/>
      <c r="AL40" s="9"/>
      <c r="AM40" s="71"/>
      <c r="AN40" s="29"/>
      <c r="AO40" s="131"/>
      <c r="AP40" s="131"/>
      <c r="AQ40" s="131"/>
      <c r="AR40" s="131"/>
      <c r="AS40" s="131"/>
      <c r="AT40" s="131"/>
      <c r="AU40" s="131"/>
      <c r="AV40" s="131"/>
      <c r="AW40" s="131"/>
      <c r="AX40" s="17"/>
      <c r="AY40" s="7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7"/>
      <c r="BK40" s="17"/>
      <c r="BL40" s="17"/>
      <c r="BM40" s="17"/>
      <c r="BN40" s="17"/>
    </row>
    <row r="41" spans="1:66" s="7" customFormat="1" x14ac:dyDescent="0.25">
      <c r="A41" s="70">
        <v>35</v>
      </c>
      <c r="B41" s="71" t="s">
        <v>127</v>
      </c>
      <c r="C41" s="29">
        <f>'SOTE laskennallinen rahoitus'!C53+'PELA laskennallinen rahoitus'!C48</f>
        <v>105441739.70841619</v>
      </c>
      <c r="D41" s="131">
        <f>'SOTE laskennallinen rahoitus'!D53</f>
        <v>343460730.57269865</v>
      </c>
      <c r="E41" s="131">
        <f>'SOTE laskennallinen rahoitus'!E53</f>
        <v>91232382.1600357</v>
      </c>
      <c r="F41" s="131">
        <f>'SOTE laskennallinen rahoitus'!F53</f>
        <v>116640956.70723659</v>
      </c>
      <c r="G41" s="131">
        <f>'SOTE laskennallinen rahoitus'!G53</f>
        <v>12412047.167044533</v>
      </c>
      <c r="H41" s="131">
        <f>'SOTE laskennallinen rahoitus'!H53</f>
        <v>0</v>
      </c>
      <c r="I41" s="29">
        <f>'SOTE laskennallinen rahoitus'!I53+'PELA laskennallinen rahoitus'!D48</f>
        <v>1920149.1245043257</v>
      </c>
      <c r="J41" s="131">
        <f>'SOTE laskennallinen rahoitus'!J53</f>
        <v>0</v>
      </c>
      <c r="K41" s="131">
        <f>'SOTE laskennallinen rahoitus'!K53</f>
        <v>7985039.9984424384</v>
      </c>
      <c r="L41" s="131">
        <f>'SOTE laskennallinen rahoitus'!L53</f>
        <v>0</v>
      </c>
      <c r="M41" s="29">
        <f>'PELA laskennallinen rahoitus'!E48</f>
        <v>5440607.9737439221</v>
      </c>
      <c r="N41" s="29">
        <f>'SOTE laskennallinen rahoitus'!M53</f>
        <v>22097503.535421945</v>
      </c>
      <c r="O41" s="135">
        <f t="shared" si="2"/>
        <v>706631156.94754434</v>
      </c>
      <c r="P41" s="72">
        <f>O41/Määräytymistekijät!C9</f>
        <v>3500.7042562819875</v>
      </c>
      <c r="R41" s="27"/>
      <c r="T41" s="71"/>
      <c r="W41" s="71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30"/>
      <c r="AJ41" s="130"/>
      <c r="AK41" s="132"/>
      <c r="AL41" s="9"/>
      <c r="AM41" s="71"/>
      <c r="AN41" s="29"/>
      <c r="AO41" s="131"/>
      <c r="AP41" s="131"/>
      <c r="AQ41" s="131"/>
      <c r="AR41" s="131"/>
      <c r="AS41" s="131"/>
      <c r="AT41" s="131"/>
      <c r="AU41" s="131"/>
      <c r="AV41" s="131"/>
      <c r="AW41" s="131"/>
      <c r="AX41" s="17"/>
      <c r="AY41" s="7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7"/>
      <c r="BK41" s="17"/>
      <c r="BL41" s="17"/>
      <c r="BM41" s="17"/>
      <c r="BN41" s="17"/>
    </row>
    <row r="42" spans="1:66" s="7" customFormat="1" x14ac:dyDescent="0.25">
      <c r="A42" s="7">
        <v>2</v>
      </c>
      <c r="B42" s="13" t="s">
        <v>126</v>
      </c>
      <c r="C42" s="31">
        <f>'SOTE laskennallinen rahoitus'!C54+'PELA laskennallinen rahoitus'!C49</f>
        <v>252552121.77616459</v>
      </c>
      <c r="D42" s="27">
        <f>'SOTE laskennallinen rahoitus'!D54</f>
        <v>930298949.36663878</v>
      </c>
      <c r="E42" s="27">
        <f>'SOTE laskennallinen rahoitus'!E54</f>
        <v>329824630.20975471</v>
      </c>
      <c r="F42" s="27">
        <f>'SOTE laskennallinen rahoitus'!F54</f>
        <v>336369359.76289666</v>
      </c>
      <c r="G42" s="27">
        <f>'SOTE laskennallinen rahoitus'!G54</f>
        <v>38437833.287589081</v>
      </c>
      <c r="H42" s="27">
        <f>'SOTE laskennallinen rahoitus'!H54</f>
        <v>11895555.086006386</v>
      </c>
      <c r="I42" s="31">
        <f>'SOTE laskennallinen rahoitus'!I54+'PELA laskennallinen rahoitus'!D49</f>
        <v>12903067.430784741</v>
      </c>
      <c r="J42" s="27">
        <f>'SOTE laskennallinen rahoitus'!J54</f>
        <v>15933970.755708989</v>
      </c>
      <c r="K42" s="27">
        <f>'SOTE laskennallinen rahoitus'!K54</f>
        <v>19125621.406199306</v>
      </c>
      <c r="L42" s="27">
        <f>'SOTE laskennallinen rahoitus'!L54</f>
        <v>0</v>
      </c>
      <c r="M42" s="31">
        <f>'PELA laskennallinen rahoitus'!E49</f>
        <v>12815654.338152351</v>
      </c>
      <c r="N42" s="31">
        <f>'SOTE laskennallinen rahoitus'!M54</f>
        <v>52927535.331453405</v>
      </c>
      <c r="O42" s="135">
        <f t="shared" si="2"/>
        <v>2013084298.7513487</v>
      </c>
      <c r="P42" s="18">
        <f>O42/Määräytymistekijät!C10</f>
        <v>4163.764354356771</v>
      </c>
      <c r="R42" s="27"/>
      <c r="T42" s="11"/>
      <c r="W42" s="11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30"/>
      <c r="AJ42" s="130"/>
      <c r="AK42" s="132"/>
      <c r="AL42" s="9"/>
      <c r="AM42" s="11"/>
      <c r="AN42" s="29"/>
      <c r="AO42" s="131"/>
      <c r="AP42" s="131"/>
      <c r="AQ42" s="131"/>
      <c r="AR42" s="131"/>
      <c r="AS42" s="131"/>
      <c r="AT42" s="131"/>
      <c r="AU42" s="131"/>
      <c r="AV42" s="131"/>
      <c r="AW42" s="131"/>
      <c r="AX42" s="17"/>
      <c r="AY42" s="126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7"/>
      <c r="BK42" s="17"/>
      <c r="BL42" s="17"/>
      <c r="BM42" s="17"/>
      <c r="BN42" s="17"/>
    </row>
    <row r="43" spans="1:66" s="7" customFormat="1" x14ac:dyDescent="0.25">
      <c r="A43" s="7">
        <v>4</v>
      </c>
      <c r="B43" s="13" t="s">
        <v>125</v>
      </c>
      <c r="C43" s="31">
        <f>'SOTE laskennallinen rahoitus'!C55+'PELA laskennallinen rahoitus'!C50</f>
        <v>111933186.49350089</v>
      </c>
      <c r="D43" s="27">
        <f>'SOTE laskennallinen rahoitus'!D55</f>
        <v>431361801.82493502</v>
      </c>
      <c r="E43" s="27">
        <f>'SOTE laskennallinen rahoitus'!E55</f>
        <v>160219305.18874231</v>
      </c>
      <c r="F43" s="27">
        <f>'SOTE laskennallinen rahoitus'!F55</f>
        <v>162423166.29869887</v>
      </c>
      <c r="G43" s="27">
        <f>'SOTE laskennallinen rahoitus'!G55</f>
        <v>8784913.6184614375</v>
      </c>
      <c r="H43" s="27">
        <f>'SOTE laskennallinen rahoitus'!H55</f>
        <v>0</v>
      </c>
      <c r="I43" s="31">
        <f>'SOTE laskennallinen rahoitus'!I55+'PELA laskennallinen rahoitus'!D50</f>
        <v>9226950.5636673123</v>
      </c>
      <c r="J43" s="27">
        <f>'SOTE laskennallinen rahoitus'!J55</f>
        <v>0</v>
      </c>
      <c r="K43" s="27">
        <f>'SOTE laskennallinen rahoitus'!K55</f>
        <v>8476633.388024237</v>
      </c>
      <c r="L43" s="27">
        <f>'SOTE laskennallinen rahoitus'!L55</f>
        <v>0</v>
      </c>
      <c r="M43" s="31">
        <f>'PELA laskennallinen rahoitus'!E50</f>
        <v>8261663.9601296606</v>
      </c>
      <c r="N43" s="31">
        <f>'SOTE laskennallinen rahoitus'!M55</f>
        <v>0</v>
      </c>
      <c r="O43" s="135">
        <f t="shared" si="2"/>
        <v>900687621.33615971</v>
      </c>
      <c r="P43" s="18">
        <f>O43/Määräytymistekijät!C11</f>
        <v>4203.3013721989337</v>
      </c>
      <c r="R43" s="27"/>
      <c r="T43" s="11"/>
      <c r="W43" s="11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30"/>
      <c r="AJ43" s="130"/>
      <c r="AK43" s="132"/>
      <c r="AL43" s="9"/>
      <c r="AM43" s="11"/>
      <c r="AN43" s="29"/>
      <c r="AO43" s="131"/>
      <c r="AP43" s="131"/>
      <c r="AQ43" s="131"/>
      <c r="AR43" s="131"/>
      <c r="AS43" s="131"/>
      <c r="AT43" s="131"/>
      <c r="AU43" s="131"/>
      <c r="AV43" s="131"/>
      <c r="AW43" s="131"/>
      <c r="AX43" s="17"/>
      <c r="AY43" s="126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7"/>
      <c r="BK43" s="17"/>
      <c r="BL43" s="17"/>
      <c r="BM43" s="17"/>
      <c r="BN43" s="17"/>
    </row>
    <row r="44" spans="1:66" s="7" customFormat="1" x14ac:dyDescent="0.25">
      <c r="A44" s="7">
        <v>5</v>
      </c>
      <c r="B44" s="13" t="s">
        <v>124</v>
      </c>
      <c r="C44" s="31">
        <f>'SOTE laskennallinen rahoitus'!C56+'PELA laskennallinen rahoitus'!C51</f>
        <v>88913545.636889249</v>
      </c>
      <c r="D44" s="27">
        <f>'SOTE laskennallinen rahoitus'!D56</f>
        <v>339301892.45342809</v>
      </c>
      <c r="E44" s="27">
        <f>'SOTE laskennallinen rahoitus'!E56</f>
        <v>120949830.75996576</v>
      </c>
      <c r="F44" s="27">
        <f>'SOTE laskennallinen rahoitus'!F56</f>
        <v>118955937.96743405</v>
      </c>
      <c r="G44" s="27">
        <f>'SOTE laskennallinen rahoitus'!G56</f>
        <v>7471012.7825125111</v>
      </c>
      <c r="H44" s="27">
        <f>'SOTE laskennallinen rahoitus'!H56</f>
        <v>0</v>
      </c>
      <c r="I44" s="31">
        <f>'SOTE laskennallinen rahoitus'!I56+'PELA laskennallinen rahoitus'!D51</f>
        <v>6005398.469488807</v>
      </c>
      <c r="J44" s="27">
        <f>'SOTE laskennallinen rahoitus'!J56</f>
        <v>0</v>
      </c>
      <c r="K44" s="27">
        <f>'SOTE laskennallinen rahoitus'!K56</f>
        <v>6733369.728887626</v>
      </c>
      <c r="L44" s="27">
        <f>'SOTE laskennallinen rahoitus'!L56</f>
        <v>0</v>
      </c>
      <c r="M44" s="31">
        <f>'PELA laskennallinen rahoitus'!E51</f>
        <v>5601811.1729659652</v>
      </c>
      <c r="N44" s="31">
        <f>'SOTE laskennallinen rahoitus'!M56</f>
        <v>0</v>
      </c>
      <c r="O44" s="135">
        <f t="shared" si="2"/>
        <v>693932798.97157228</v>
      </c>
      <c r="P44" s="18">
        <f>O44/Määräytymistekijät!C12</f>
        <v>4076.8495882898033</v>
      </c>
      <c r="R44" s="27"/>
      <c r="T44" s="11"/>
      <c r="W44" s="11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30"/>
      <c r="AJ44" s="130"/>
      <c r="AK44" s="132"/>
      <c r="AL44" s="9"/>
      <c r="AM44" s="11"/>
      <c r="AN44" s="29"/>
      <c r="AO44" s="131"/>
      <c r="AP44" s="131"/>
      <c r="AQ44" s="131"/>
      <c r="AR44" s="131"/>
      <c r="AS44" s="131"/>
      <c r="AT44" s="131"/>
      <c r="AU44" s="131"/>
      <c r="AV44" s="131"/>
      <c r="AW44" s="131"/>
      <c r="AX44" s="17"/>
      <c r="AY44" s="126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7"/>
      <c r="BK44" s="17"/>
      <c r="BL44" s="17"/>
      <c r="BM44" s="17"/>
      <c r="BN44" s="17"/>
    </row>
    <row r="45" spans="1:66" s="7" customFormat="1" x14ac:dyDescent="0.25">
      <c r="A45" s="7">
        <v>6</v>
      </c>
      <c r="B45" s="13" t="s">
        <v>123</v>
      </c>
      <c r="C45" s="31">
        <f>'SOTE laskennallinen rahoitus'!C57+'PELA laskennallinen rahoitus'!C52</f>
        <v>275536764.08649796</v>
      </c>
      <c r="D45" s="27">
        <f>'SOTE laskennallinen rahoitus'!D57</f>
        <v>1013734960.0076439</v>
      </c>
      <c r="E45" s="27">
        <f>'SOTE laskennallinen rahoitus'!E57</f>
        <v>337302629.10498261</v>
      </c>
      <c r="F45" s="27">
        <f>'SOTE laskennallinen rahoitus'!F57</f>
        <v>346790335.59346175</v>
      </c>
      <c r="G45" s="27">
        <f>'SOTE laskennallinen rahoitus'!G57</f>
        <v>27456691.264512282</v>
      </c>
      <c r="H45" s="27">
        <f>'SOTE laskennallinen rahoitus'!H57</f>
        <v>0</v>
      </c>
      <c r="I45" s="31">
        <f>'SOTE laskennallinen rahoitus'!I57+'PELA laskennallinen rahoitus'!D52</f>
        <v>15369844.003030216</v>
      </c>
      <c r="J45" s="27">
        <f>'SOTE laskennallinen rahoitus'!J57</f>
        <v>0</v>
      </c>
      <c r="K45" s="27">
        <f>'SOTE laskennallinen rahoitus'!K57</f>
        <v>20866234.646320712</v>
      </c>
      <c r="L45" s="27">
        <f>'SOTE laskennallinen rahoitus'!L57</f>
        <v>0</v>
      </c>
      <c r="M45" s="31">
        <f>'PELA laskennallinen rahoitus'!E52</f>
        <v>14347084.730761752</v>
      </c>
      <c r="N45" s="31">
        <f>'SOTE laskennallinen rahoitus'!M57</f>
        <v>57744443.854752921</v>
      </c>
      <c r="O45" s="135">
        <f t="shared" si="2"/>
        <v>2109148987.2919645</v>
      </c>
      <c r="P45" s="18">
        <f>O45/Määräytymistekijät!C13</f>
        <v>3998.5534700820972</v>
      </c>
      <c r="R45" s="27"/>
      <c r="T45" s="11"/>
      <c r="W45" s="11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30"/>
      <c r="AJ45" s="130"/>
      <c r="AK45" s="132"/>
      <c r="AL45" s="9"/>
      <c r="AM45" s="11"/>
      <c r="AN45" s="29"/>
      <c r="AO45" s="131"/>
      <c r="AP45" s="131"/>
      <c r="AQ45" s="131"/>
      <c r="AR45" s="131"/>
      <c r="AS45" s="131"/>
      <c r="AT45" s="131"/>
      <c r="AU45" s="131"/>
      <c r="AV45" s="131"/>
      <c r="AW45" s="131"/>
      <c r="AX45" s="17"/>
      <c r="AY45" s="126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7"/>
      <c r="BK45" s="17"/>
      <c r="BL45" s="17"/>
      <c r="BM45" s="17"/>
      <c r="BN45" s="17"/>
    </row>
    <row r="46" spans="1:66" s="7" customFormat="1" x14ac:dyDescent="0.25">
      <c r="A46" s="7">
        <v>7</v>
      </c>
      <c r="B46" s="13" t="s">
        <v>122</v>
      </c>
      <c r="C46" s="31">
        <f>'SOTE laskennallinen rahoitus'!C58+'PELA laskennallinen rahoitus'!C53</f>
        <v>107149877.71334311</v>
      </c>
      <c r="D46" s="27">
        <f>'SOTE laskennallinen rahoitus'!D58</f>
        <v>425029044.60383999</v>
      </c>
      <c r="E46" s="27">
        <f>'SOTE laskennallinen rahoitus'!E58</f>
        <v>150128483.10386252</v>
      </c>
      <c r="F46" s="27">
        <f>'SOTE laskennallinen rahoitus'!F58</f>
        <v>151555778.16694501</v>
      </c>
      <c r="G46" s="27">
        <f>'SOTE laskennallinen rahoitus'!G58</f>
        <v>11522047.184737524</v>
      </c>
      <c r="H46" s="27">
        <f>'SOTE laskennallinen rahoitus'!H58</f>
        <v>0</v>
      </c>
      <c r="I46" s="31">
        <f>'SOTE laskennallinen rahoitus'!I58+'PELA laskennallinen rahoitus'!D53</f>
        <v>6643737.3559075361</v>
      </c>
      <c r="J46" s="27">
        <f>'SOTE laskennallinen rahoitus'!J58</f>
        <v>0</v>
      </c>
      <c r="K46" s="27">
        <f>'SOTE laskennallinen rahoitus'!K58</f>
        <v>8114396.2697816584</v>
      </c>
      <c r="L46" s="27">
        <f>'SOTE laskennallinen rahoitus'!L58</f>
        <v>0</v>
      </c>
      <c r="M46" s="31">
        <f>'PELA laskennallinen rahoitus'!E53</f>
        <v>6488428.7686871961</v>
      </c>
      <c r="N46" s="31">
        <f>'SOTE laskennallinen rahoitus'!M58</f>
        <v>0</v>
      </c>
      <c r="O46" s="135">
        <f t="shared" si="2"/>
        <v>866631793.16710472</v>
      </c>
      <c r="P46" s="18">
        <f>O46/Määräytymistekijät!C14</f>
        <v>4224.9166024799861</v>
      </c>
      <c r="R46" s="27"/>
      <c r="T46" s="11"/>
      <c r="W46" s="11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30"/>
      <c r="AJ46" s="130"/>
      <c r="AK46" s="132"/>
      <c r="AL46" s="9"/>
      <c r="AM46" s="11"/>
      <c r="AN46" s="29"/>
      <c r="AO46" s="131"/>
      <c r="AP46" s="131"/>
      <c r="AQ46" s="131"/>
      <c r="AR46" s="131"/>
      <c r="AS46" s="131"/>
      <c r="AT46" s="131"/>
      <c r="AU46" s="131"/>
      <c r="AV46" s="131"/>
      <c r="AW46" s="131"/>
      <c r="AX46" s="17"/>
      <c r="AY46" s="126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7"/>
      <c r="BK46" s="17"/>
      <c r="BL46" s="17"/>
      <c r="BM46" s="17"/>
      <c r="BN46" s="17"/>
    </row>
    <row r="47" spans="1:66" s="7" customFormat="1" x14ac:dyDescent="0.25">
      <c r="A47" s="7">
        <v>8</v>
      </c>
      <c r="B47" s="13" t="s">
        <v>121</v>
      </c>
      <c r="C47" s="31">
        <f>'SOTE laskennallinen rahoitus'!C59+'PELA laskennallinen rahoitus'!C54</f>
        <v>84305229.588123083</v>
      </c>
      <c r="D47" s="27">
        <f>'SOTE laskennallinen rahoitus'!D59</f>
        <v>343148612.46297586</v>
      </c>
      <c r="E47" s="27">
        <f>'SOTE laskennallinen rahoitus'!E59</f>
        <v>144334858.61511135</v>
      </c>
      <c r="F47" s="27">
        <f>'SOTE laskennallinen rahoitus'!F59</f>
        <v>129552654.69060838</v>
      </c>
      <c r="G47" s="27">
        <f>'SOTE laskennallinen rahoitus'!G59</f>
        <v>9784245.4951466806</v>
      </c>
      <c r="H47" s="27">
        <f>'SOTE laskennallinen rahoitus'!H59</f>
        <v>528084.84102996404</v>
      </c>
      <c r="I47" s="31">
        <f>'SOTE laskennallinen rahoitus'!I59+'PELA laskennallinen rahoitus'!D54</f>
        <v>5381734.1252801586</v>
      </c>
      <c r="J47" s="27">
        <f>'SOTE laskennallinen rahoitus'!J59</f>
        <v>0</v>
      </c>
      <c r="K47" s="27">
        <f>'SOTE laskennallinen rahoitus'!K59</f>
        <v>6384384.705721084</v>
      </c>
      <c r="L47" s="27">
        <f>'SOTE laskennallinen rahoitus'!L59</f>
        <v>0</v>
      </c>
      <c r="M47" s="31">
        <f>'PELA laskennallinen rahoitus'!E54</f>
        <v>6367526.3692706637</v>
      </c>
      <c r="N47" s="31">
        <f>'SOTE laskennallinen rahoitus'!M59</f>
        <v>0</v>
      </c>
      <c r="O47" s="135">
        <f t="shared" si="2"/>
        <v>729787330.89326727</v>
      </c>
      <c r="P47" s="18">
        <f>O47/Määräytymistekijät!C15</f>
        <v>4521.8589072083778</v>
      </c>
      <c r="R47" s="27"/>
      <c r="T47" s="11"/>
      <c r="W47" s="11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30"/>
      <c r="AJ47" s="130"/>
      <c r="AK47" s="132"/>
      <c r="AL47" s="9"/>
      <c r="AM47" s="11"/>
      <c r="AN47" s="29"/>
      <c r="AO47" s="131"/>
      <c r="AP47" s="131"/>
      <c r="AQ47" s="131"/>
      <c r="AR47" s="131"/>
      <c r="AS47" s="131"/>
      <c r="AT47" s="131"/>
      <c r="AU47" s="131"/>
      <c r="AV47" s="131"/>
      <c r="AW47" s="131"/>
      <c r="AX47" s="17"/>
      <c r="AY47" s="126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7"/>
      <c r="BK47" s="17"/>
      <c r="BL47" s="17"/>
      <c r="BM47" s="17"/>
      <c r="BN47" s="17"/>
    </row>
    <row r="48" spans="1:66" s="7" customFormat="1" x14ac:dyDescent="0.25">
      <c r="A48" s="7">
        <v>9</v>
      </c>
      <c r="B48" s="13" t="s">
        <v>120</v>
      </c>
      <c r="C48" s="31">
        <f>'SOTE laskennallinen rahoitus'!C60+'PELA laskennallinen rahoitus'!C55</f>
        <v>65874054.858507827</v>
      </c>
      <c r="D48" s="27">
        <f>'SOTE laskennallinen rahoitus'!D60</f>
        <v>247045135.18227229</v>
      </c>
      <c r="E48" s="27">
        <f>'SOTE laskennallinen rahoitus'!E60</f>
        <v>97286940.216376036</v>
      </c>
      <c r="F48" s="27">
        <f>'SOTE laskennallinen rahoitus'!F60</f>
        <v>87205870.350689501</v>
      </c>
      <c r="G48" s="27">
        <f>'SOTE laskennallinen rahoitus'!G60</f>
        <v>8214277.8539434737</v>
      </c>
      <c r="H48" s="27">
        <f>'SOTE laskennallinen rahoitus'!H60</f>
        <v>0</v>
      </c>
      <c r="I48" s="31">
        <f>'SOTE laskennallinen rahoitus'!I60+'PELA laskennallinen rahoitus'!D55</f>
        <v>6219661.955486699</v>
      </c>
      <c r="J48" s="27">
        <f>'SOTE laskennallinen rahoitus'!J60</f>
        <v>0</v>
      </c>
      <c r="K48" s="27">
        <f>'SOTE laskennallinen rahoitus'!K60</f>
        <v>4988602.8470259728</v>
      </c>
      <c r="L48" s="27">
        <f>'SOTE laskennallinen rahoitus'!L60</f>
        <v>0</v>
      </c>
      <c r="M48" s="31">
        <f>'PELA laskennallinen rahoitus'!E55</f>
        <v>4916697.5762722855</v>
      </c>
      <c r="N48" s="31">
        <f>'SOTE laskennallinen rahoitus'!M60</f>
        <v>0</v>
      </c>
      <c r="O48" s="135">
        <f t="shared" si="2"/>
        <v>521751240.84057415</v>
      </c>
      <c r="P48" s="18">
        <f>O48/Määräytymistekijät!C16</f>
        <v>4137.3693834646301</v>
      </c>
      <c r="R48" s="27"/>
      <c r="T48" s="11"/>
      <c r="W48" s="11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30"/>
      <c r="AJ48" s="130"/>
      <c r="AK48" s="132"/>
      <c r="AL48" s="9"/>
      <c r="AM48" s="11"/>
      <c r="AN48" s="29"/>
      <c r="AO48" s="131"/>
      <c r="AP48" s="131"/>
      <c r="AQ48" s="131"/>
      <c r="AR48" s="131"/>
      <c r="AS48" s="131"/>
      <c r="AT48" s="131"/>
      <c r="AU48" s="131"/>
      <c r="AV48" s="131"/>
      <c r="AW48" s="131"/>
      <c r="AX48" s="17"/>
      <c r="AY48" s="126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7"/>
      <c r="BK48" s="17"/>
      <c r="BL48" s="17"/>
      <c r="BM48" s="17"/>
      <c r="BN48" s="17"/>
    </row>
    <row r="49" spans="1:66" s="7" customFormat="1" x14ac:dyDescent="0.25">
      <c r="A49" s="7">
        <v>10</v>
      </c>
      <c r="B49" s="13" t="s">
        <v>119</v>
      </c>
      <c r="C49" s="31">
        <f>'SOTE laskennallinen rahoitus'!C61+'PELA laskennallinen rahoitus'!C56</f>
        <v>68789381.526855603</v>
      </c>
      <c r="D49" s="27">
        <f>'SOTE laskennallinen rahoitus'!D61</f>
        <v>284727419.59053105</v>
      </c>
      <c r="E49" s="27">
        <f>'SOTE laskennallinen rahoitus'!E61</f>
        <v>122508960.97440203</v>
      </c>
      <c r="F49" s="27">
        <f>'SOTE laskennallinen rahoitus'!F61</f>
        <v>110694708.97768518</v>
      </c>
      <c r="G49" s="27">
        <f>'SOTE laskennallinen rahoitus'!G61</f>
        <v>4535355.5132864779</v>
      </c>
      <c r="H49" s="27">
        <f>'SOTE laskennallinen rahoitus'!H61</f>
        <v>0</v>
      </c>
      <c r="I49" s="31">
        <f>'SOTE laskennallinen rahoitus'!I61+'PELA laskennallinen rahoitus'!D56</f>
        <v>14824653.864170332</v>
      </c>
      <c r="J49" s="27">
        <f>'SOTE laskennallinen rahoitus'!J61</f>
        <v>4211963.4586159652</v>
      </c>
      <c r="K49" s="27">
        <f>'SOTE laskennallinen rahoitus'!K61</f>
        <v>5209378.7951434599</v>
      </c>
      <c r="L49" s="27">
        <f>'SOTE laskennallinen rahoitus'!L61</f>
        <v>0</v>
      </c>
      <c r="M49" s="31">
        <f>'PELA laskennallinen rahoitus'!E56</f>
        <v>4513689.5782171804</v>
      </c>
      <c r="N49" s="31">
        <f>'SOTE laskennallinen rahoitus'!M61</f>
        <v>0</v>
      </c>
      <c r="O49" s="135">
        <f t="shared" si="2"/>
        <v>620015512.2789073</v>
      </c>
      <c r="P49" s="18">
        <f>O49/Määräytymistekijät!C17</f>
        <v>4708.2157241275381</v>
      </c>
      <c r="R49" s="27"/>
      <c r="T49" s="11"/>
      <c r="W49" s="11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30"/>
      <c r="AJ49" s="130"/>
      <c r="AK49" s="132"/>
      <c r="AL49" s="9"/>
      <c r="AM49" s="11"/>
      <c r="AN49" s="29"/>
      <c r="AO49" s="131"/>
      <c r="AP49" s="131"/>
      <c r="AQ49" s="131"/>
      <c r="AR49" s="131"/>
      <c r="AS49" s="131"/>
      <c r="AT49" s="131"/>
      <c r="AU49" s="131"/>
      <c r="AV49" s="131"/>
      <c r="AW49" s="131"/>
      <c r="AX49" s="17"/>
      <c r="AY49" s="1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7"/>
      <c r="BK49" s="17"/>
      <c r="BL49" s="17"/>
      <c r="BM49" s="17"/>
      <c r="BN49" s="17"/>
    </row>
    <row r="50" spans="1:66" s="7" customFormat="1" x14ac:dyDescent="0.25">
      <c r="A50" s="7">
        <v>11</v>
      </c>
      <c r="B50" s="13" t="s">
        <v>118</v>
      </c>
      <c r="C50" s="31">
        <f>'SOTE laskennallinen rahoitus'!C62+'PELA laskennallinen rahoitus'!C57</f>
        <v>129736476.85555583</v>
      </c>
      <c r="D50" s="27">
        <f>'SOTE laskennallinen rahoitus'!D62</f>
        <v>535924221.73980516</v>
      </c>
      <c r="E50" s="27">
        <f>'SOTE laskennallinen rahoitus'!E62</f>
        <v>201560727.37239373</v>
      </c>
      <c r="F50" s="27">
        <f>'SOTE laskennallinen rahoitus'!F62</f>
        <v>206287317.77197102</v>
      </c>
      <c r="G50" s="27">
        <f>'SOTE laskennallinen rahoitus'!G62</f>
        <v>8181670.0959710181</v>
      </c>
      <c r="H50" s="27">
        <f>'SOTE laskennallinen rahoitus'!H62</f>
        <v>0</v>
      </c>
      <c r="I50" s="31">
        <f>'SOTE laskennallinen rahoitus'!I62+'PELA laskennallinen rahoitus'!D57</f>
        <v>20168029.689257257</v>
      </c>
      <c r="J50" s="27">
        <f>'SOTE laskennallinen rahoitus'!J62</f>
        <v>0</v>
      </c>
      <c r="K50" s="27">
        <f>'SOTE laskennallinen rahoitus'!K62</f>
        <v>9824865.9384166747</v>
      </c>
      <c r="L50" s="27">
        <f>'SOTE laskennallinen rahoitus'!L62</f>
        <v>0</v>
      </c>
      <c r="M50" s="31">
        <f>'PELA laskennallinen rahoitus'!E57</f>
        <v>7415347.1642139386</v>
      </c>
      <c r="N50" s="31">
        <f>'SOTE laskennallinen rahoitus'!M62</f>
        <v>27188969.60460531</v>
      </c>
      <c r="O50" s="135">
        <f t="shared" si="2"/>
        <v>1146287626.2321897</v>
      </c>
      <c r="P50" s="18">
        <f>O50/Määräytymistekijät!C18</f>
        <v>4615.371960526285</v>
      </c>
      <c r="R50" s="27"/>
      <c r="T50" s="11"/>
      <c r="W50" s="11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30"/>
      <c r="AJ50" s="130"/>
      <c r="AK50" s="132"/>
      <c r="AL50" s="9"/>
      <c r="AM50" s="11"/>
      <c r="AN50" s="29"/>
      <c r="AO50" s="131"/>
      <c r="AP50" s="131"/>
      <c r="AQ50" s="131"/>
      <c r="AR50" s="131"/>
      <c r="AS50" s="131"/>
      <c r="AT50" s="131"/>
      <c r="AU50" s="131"/>
      <c r="AV50" s="131"/>
      <c r="AW50" s="131"/>
      <c r="AX50" s="17"/>
      <c r="AY50" s="1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7"/>
      <c r="BK50" s="17"/>
      <c r="BL50" s="17"/>
      <c r="BM50" s="17"/>
      <c r="BN50" s="17"/>
    </row>
    <row r="51" spans="1:66" s="7" customFormat="1" x14ac:dyDescent="0.25">
      <c r="A51" s="7">
        <v>12</v>
      </c>
      <c r="B51" s="13" t="s">
        <v>117</v>
      </c>
      <c r="C51" s="31">
        <f>'SOTE laskennallinen rahoitus'!C63+'PELA laskennallinen rahoitus'!C58</f>
        <v>85292502.012989104</v>
      </c>
      <c r="D51" s="27">
        <f>'SOTE laskennallinen rahoitus'!D63</f>
        <v>368100982.13995576</v>
      </c>
      <c r="E51" s="27">
        <f>'SOTE laskennallinen rahoitus'!E63</f>
        <v>138904611.00917828</v>
      </c>
      <c r="F51" s="27">
        <f>'SOTE laskennallinen rahoitus'!F63</f>
        <v>142745550.27812564</v>
      </c>
      <c r="G51" s="27">
        <f>'SOTE laskennallinen rahoitus'!G63</f>
        <v>6822693.8298836974</v>
      </c>
      <c r="H51" s="27">
        <f>'SOTE laskennallinen rahoitus'!H63</f>
        <v>0</v>
      </c>
      <c r="I51" s="31">
        <f>'SOTE laskennallinen rahoitus'!I63+'PELA laskennallinen rahoitus'!D58</f>
        <v>21856522.247124571</v>
      </c>
      <c r="J51" s="27">
        <f>'SOTE laskennallinen rahoitus'!J63</f>
        <v>0</v>
      </c>
      <c r="K51" s="27">
        <f>'SOTE laskennallinen rahoitus'!K63</f>
        <v>6459150.2570455866</v>
      </c>
      <c r="L51" s="27">
        <f>'SOTE laskennallinen rahoitus'!L63</f>
        <v>0</v>
      </c>
      <c r="M51" s="31">
        <f>'PELA laskennallinen rahoitus'!E58</f>
        <v>5198803.1749108592</v>
      </c>
      <c r="N51" s="31">
        <f>'SOTE laskennallinen rahoitus'!M63</f>
        <v>0</v>
      </c>
      <c r="O51" s="135">
        <f t="shared" si="2"/>
        <v>775380814.94921362</v>
      </c>
      <c r="P51" s="18">
        <f>O51/Määräytymistekijät!C19</f>
        <v>4748.7510178723405</v>
      </c>
      <c r="R51" s="27"/>
      <c r="T51" s="11"/>
      <c r="W51" s="11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30"/>
      <c r="AJ51" s="130"/>
      <c r="AK51" s="132"/>
      <c r="AL51" s="9"/>
      <c r="AM51" s="11"/>
      <c r="AN51" s="29"/>
      <c r="AO51" s="131"/>
      <c r="AP51" s="131"/>
      <c r="AQ51" s="131"/>
      <c r="AR51" s="131"/>
      <c r="AS51" s="131"/>
      <c r="AT51" s="131"/>
      <c r="AU51" s="131"/>
      <c r="AV51" s="131"/>
      <c r="AW51" s="131"/>
      <c r="AX51" s="17"/>
      <c r="AY51" s="126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7"/>
      <c r="BK51" s="17"/>
      <c r="BL51" s="17"/>
      <c r="BM51" s="17"/>
      <c r="BN51" s="17"/>
    </row>
    <row r="52" spans="1:66" s="7" customFormat="1" x14ac:dyDescent="0.25">
      <c r="A52" s="7">
        <v>13</v>
      </c>
      <c r="B52" s="13" t="s">
        <v>116</v>
      </c>
      <c r="C52" s="31">
        <f>'SOTE laskennallinen rahoitus'!C64+'PELA laskennallinen rahoitus'!C59</f>
        <v>142440426.78822342</v>
      </c>
      <c r="D52" s="27">
        <f>'SOTE laskennallinen rahoitus'!D64</f>
        <v>515139791.79613674</v>
      </c>
      <c r="E52" s="27">
        <f>'SOTE laskennallinen rahoitus'!E64</f>
        <v>179421291.22188056</v>
      </c>
      <c r="F52" s="27">
        <f>'SOTE laskennallinen rahoitus'!F64</f>
        <v>196964303.69313663</v>
      </c>
      <c r="G52" s="27">
        <f>'SOTE laskennallinen rahoitus'!G64</f>
        <v>9867682.9934879635</v>
      </c>
      <c r="H52" s="27">
        <f>'SOTE laskennallinen rahoitus'!H64</f>
        <v>0</v>
      </c>
      <c r="I52" s="31">
        <f>'SOTE laskennallinen rahoitus'!I64+'PELA laskennallinen rahoitus'!D59</f>
        <v>18622104.256958559</v>
      </c>
      <c r="J52" s="27">
        <f>'SOTE laskennallinen rahoitus'!J64</f>
        <v>0</v>
      </c>
      <c r="K52" s="27">
        <f>'SOTE laskennallinen rahoitus'!K64</f>
        <v>10786928.482444141</v>
      </c>
      <c r="L52" s="27">
        <f>'SOTE laskennallinen rahoitus'!L64</f>
        <v>0</v>
      </c>
      <c r="M52" s="31">
        <f>'PELA laskennallinen rahoitus'!E59</f>
        <v>7173542.3653808758</v>
      </c>
      <c r="N52" s="31">
        <f>'SOTE laskennallinen rahoitus'!M64</f>
        <v>0</v>
      </c>
      <c r="O52" s="135">
        <f t="shared" si="2"/>
        <v>1080416071.5976489</v>
      </c>
      <c r="P52" s="18">
        <f>O52/Määräytymistekijät!C20</f>
        <v>3962.1687879246188</v>
      </c>
      <c r="R52" s="27"/>
      <c r="T52" s="11"/>
      <c r="W52" s="11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30"/>
      <c r="AJ52" s="130"/>
      <c r="AK52" s="132"/>
      <c r="AL52" s="9"/>
      <c r="AM52" s="11"/>
      <c r="AN52" s="29"/>
      <c r="AO52" s="131"/>
      <c r="AP52" s="131"/>
      <c r="AQ52" s="131"/>
      <c r="AR52" s="131"/>
      <c r="AS52" s="131"/>
      <c r="AT52" s="131"/>
      <c r="AU52" s="131"/>
      <c r="AV52" s="131"/>
      <c r="AW52" s="131"/>
      <c r="AX52" s="17"/>
      <c r="AY52" s="126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7"/>
      <c r="BK52" s="17"/>
      <c r="BL52" s="17"/>
      <c r="BM52" s="17"/>
      <c r="BN52" s="17"/>
    </row>
    <row r="53" spans="1:66" s="7" customFormat="1" x14ac:dyDescent="0.25">
      <c r="A53" s="7">
        <v>14</v>
      </c>
      <c r="B53" s="13" t="s">
        <v>115</v>
      </c>
      <c r="C53" s="31">
        <f>'SOTE laskennallinen rahoitus'!C65+'PELA laskennallinen rahoitus'!C60</f>
        <v>100170018.37944904</v>
      </c>
      <c r="D53" s="27">
        <f>'SOTE laskennallinen rahoitus'!D65</f>
        <v>400412713.43449593</v>
      </c>
      <c r="E53" s="27">
        <f>'SOTE laskennallinen rahoitus'!E65</f>
        <v>159280635.47400913</v>
      </c>
      <c r="F53" s="27">
        <f>'SOTE laskennallinen rahoitus'!F65</f>
        <v>145677231.91649696</v>
      </c>
      <c r="G53" s="27">
        <f>'SOTE laskennallinen rahoitus'!G65</f>
        <v>4699353.3548538266</v>
      </c>
      <c r="H53" s="27">
        <f>'SOTE laskennallinen rahoitus'!H65</f>
        <v>0</v>
      </c>
      <c r="I53" s="31">
        <f>'SOTE laskennallinen rahoitus'!I65+'PELA laskennallinen rahoitus'!D60</f>
        <v>15885803.846345155</v>
      </c>
      <c r="J53" s="27">
        <f>'SOTE laskennallinen rahoitus'!J65</f>
        <v>0</v>
      </c>
      <c r="K53" s="27">
        <f>'SOTE laskennallinen rahoitus'!K65</f>
        <v>7585815.6894652518</v>
      </c>
      <c r="L53" s="27">
        <f>'SOTE laskennallinen rahoitus'!L65</f>
        <v>0</v>
      </c>
      <c r="M53" s="31">
        <f>'PELA laskennallinen rahoitus'!E60</f>
        <v>6609331.1681037284</v>
      </c>
      <c r="N53" s="31">
        <f>'SOTE laskennallinen rahoitus'!M65</f>
        <v>0</v>
      </c>
      <c r="O53" s="135">
        <f t="shared" si="2"/>
        <v>840320903.26321912</v>
      </c>
      <c r="P53" s="18">
        <f>O53/Määräytymistekijät!C21</f>
        <v>4382.1033534444732</v>
      </c>
      <c r="R53" s="27"/>
      <c r="T53" s="11"/>
      <c r="W53" s="11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30"/>
      <c r="AJ53" s="130"/>
      <c r="AK53" s="132"/>
      <c r="AL53" s="9"/>
      <c r="AM53" s="11"/>
      <c r="AN53" s="29"/>
      <c r="AO53" s="131"/>
      <c r="AP53" s="131"/>
      <c r="AQ53" s="131"/>
      <c r="AR53" s="131"/>
      <c r="AS53" s="131"/>
      <c r="AT53" s="131"/>
      <c r="AU53" s="131"/>
      <c r="AV53" s="131"/>
      <c r="AW53" s="131"/>
      <c r="AX53" s="17"/>
      <c r="AY53" s="126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7"/>
      <c r="BK53" s="17"/>
      <c r="BL53" s="17"/>
      <c r="BM53" s="17"/>
      <c r="BN53" s="17"/>
    </row>
    <row r="54" spans="1:66" s="7" customFormat="1" x14ac:dyDescent="0.25">
      <c r="A54" s="7">
        <v>15</v>
      </c>
      <c r="B54" s="13" t="s">
        <v>114</v>
      </c>
      <c r="C54" s="31">
        <f>'SOTE laskennallinen rahoitus'!C66+'PELA laskennallinen rahoitus'!C61</f>
        <v>91957896.796740681</v>
      </c>
      <c r="D54" s="27">
        <f>'SOTE laskennallinen rahoitus'!D66</f>
        <v>326070614.39833111</v>
      </c>
      <c r="E54" s="27">
        <f>'SOTE laskennallinen rahoitus'!E66</f>
        <v>112821199.38575755</v>
      </c>
      <c r="F54" s="27">
        <f>'SOTE laskennallinen rahoitus'!F66</f>
        <v>105362249.29632699</v>
      </c>
      <c r="G54" s="27">
        <f>'SOTE laskennallinen rahoitus'!G66</f>
        <v>13191756.203268241</v>
      </c>
      <c r="H54" s="27">
        <f>'SOTE laskennallinen rahoitus'!H66</f>
        <v>38625572.199403301</v>
      </c>
      <c r="I54" s="31">
        <f>'SOTE laskennallinen rahoitus'!I66+'PELA laskennallinen rahoitus'!D61</f>
        <v>9188398.1756136157</v>
      </c>
      <c r="J54" s="27">
        <f>'SOTE laskennallinen rahoitus'!J66</f>
        <v>3853090.2433972945</v>
      </c>
      <c r="K54" s="27">
        <f>'SOTE laskennallinen rahoitus'!K66</f>
        <v>6963916.6247178921</v>
      </c>
      <c r="L54" s="27">
        <f>'SOTE laskennallinen rahoitus'!L66</f>
        <v>0</v>
      </c>
      <c r="M54" s="31">
        <f>'PELA laskennallinen rahoitus'!E61</f>
        <v>4674892.7774392227</v>
      </c>
      <c r="N54" s="31">
        <f>'SOTE laskennallinen rahoitus'!M66</f>
        <v>0</v>
      </c>
      <c r="O54" s="135">
        <f t="shared" si="2"/>
        <v>712709586.10099602</v>
      </c>
      <c r="P54" s="18">
        <f>O54/Määräytymistekijät!C22</f>
        <v>4048.5431581335938</v>
      </c>
      <c r="R54" s="27"/>
      <c r="T54" s="11"/>
      <c r="W54" s="11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30"/>
      <c r="AJ54" s="130"/>
      <c r="AK54" s="132"/>
      <c r="AL54" s="9"/>
      <c r="AM54" s="11"/>
      <c r="AN54" s="29"/>
      <c r="AO54" s="131"/>
      <c r="AP54" s="131"/>
      <c r="AQ54" s="131"/>
      <c r="AR54" s="131"/>
      <c r="AS54" s="131"/>
      <c r="AT54" s="131"/>
      <c r="AU54" s="131"/>
      <c r="AV54" s="131"/>
      <c r="AW54" s="131"/>
      <c r="AX54" s="17"/>
      <c r="AY54" s="126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7"/>
      <c r="BK54" s="17"/>
      <c r="BL54" s="17"/>
      <c r="BM54" s="17"/>
      <c r="BN54" s="17"/>
    </row>
    <row r="55" spans="1:66" s="7" customFormat="1" x14ac:dyDescent="0.25">
      <c r="A55" s="7">
        <v>16</v>
      </c>
      <c r="B55" s="13" t="s">
        <v>113</v>
      </c>
      <c r="C55" s="31">
        <f>'SOTE laskennallinen rahoitus'!C67+'PELA laskennallinen rahoitus'!C62</f>
        <v>35476511.499881521</v>
      </c>
      <c r="D55" s="27">
        <f>'SOTE laskennallinen rahoitus'!D67</f>
        <v>145973860.04845598</v>
      </c>
      <c r="E55" s="27">
        <f>'SOTE laskennallinen rahoitus'!E67</f>
        <v>53361339.242791839</v>
      </c>
      <c r="F55" s="27">
        <f>'SOTE laskennallinen rahoitus'!F67</f>
        <v>54419576.071658358</v>
      </c>
      <c r="G55" s="27">
        <f>'SOTE laskennallinen rahoitus'!G67</f>
        <v>2168415.9051682656</v>
      </c>
      <c r="H55" s="27">
        <f>'SOTE laskennallinen rahoitus'!H67</f>
        <v>2634792.4554095501</v>
      </c>
      <c r="I55" s="31">
        <f>'SOTE laskennallinen rahoitus'!I67+'PELA laskennallinen rahoitus'!D62</f>
        <v>5860978.4689770332</v>
      </c>
      <c r="J55" s="27">
        <f>'SOTE laskennallinen rahoitus'!J67</f>
        <v>0</v>
      </c>
      <c r="K55" s="27">
        <f>'SOTE laskennallinen rahoitus'!K67</f>
        <v>2686615.0360865686</v>
      </c>
      <c r="L55" s="27">
        <f>'SOTE laskennallinen rahoitus'!L67</f>
        <v>0</v>
      </c>
      <c r="M55" s="31">
        <f>'PELA laskennallinen rahoitus'!E62</f>
        <v>2095641.5898865478</v>
      </c>
      <c r="N55" s="31">
        <f>'SOTE laskennallinen rahoitus'!M67</f>
        <v>0</v>
      </c>
      <c r="O55" s="135">
        <f t="shared" si="2"/>
        <v>304677730.31831568</v>
      </c>
      <c r="P55" s="18">
        <f>O55/Määräytymistekijät!C23</f>
        <v>4486.1625608233189</v>
      </c>
      <c r="R55" s="27"/>
      <c r="T55" s="11"/>
      <c r="W55" s="11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30"/>
      <c r="AJ55" s="130"/>
      <c r="AK55" s="132"/>
      <c r="AL55" s="9"/>
      <c r="AM55" s="11"/>
      <c r="AN55" s="29"/>
      <c r="AO55" s="131"/>
      <c r="AP55" s="131"/>
      <c r="AQ55" s="131"/>
      <c r="AR55" s="131"/>
      <c r="AS55" s="131"/>
      <c r="AT55" s="131"/>
      <c r="AU55" s="131"/>
      <c r="AV55" s="131"/>
      <c r="AW55" s="131"/>
      <c r="AX55" s="17"/>
      <c r="AY55" s="126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7"/>
      <c r="BK55" s="17"/>
      <c r="BL55" s="17"/>
      <c r="BM55" s="17"/>
      <c r="BN55" s="17"/>
    </row>
    <row r="56" spans="1:66" s="7" customFormat="1" x14ac:dyDescent="0.25">
      <c r="A56" s="7">
        <v>17</v>
      </c>
      <c r="B56" s="13" t="s">
        <v>112</v>
      </c>
      <c r="C56" s="31">
        <f>'SOTE laskennallinen rahoitus'!C68+'PELA laskennallinen rahoitus'!C63</f>
        <v>217097027.29713997</v>
      </c>
      <c r="D56" s="27">
        <f>'SOTE laskennallinen rahoitus'!D68</f>
        <v>783199978.85233867</v>
      </c>
      <c r="E56" s="27">
        <f>'SOTE laskennallinen rahoitus'!E68</f>
        <v>262572743.22996178</v>
      </c>
      <c r="F56" s="27">
        <f>'SOTE laskennallinen rahoitus'!F68</f>
        <v>333684702.18520224</v>
      </c>
      <c r="G56" s="27">
        <f>'SOTE laskennallinen rahoitus'!G68</f>
        <v>13345204.476079794</v>
      </c>
      <c r="H56" s="27">
        <f>'SOTE laskennallinen rahoitus'!H68</f>
        <v>0</v>
      </c>
      <c r="I56" s="31">
        <f>'SOTE laskennallinen rahoitus'!I68+'PELA laskennallinen rahoitus'!D63</f>
        <v>42897510.426599845</v>
      </c>
      <c r="J56" s="27">
        <f>'SOTE laskennallinen rahoitus'!J68</f>
        <v>666580.34826755116</v>
      </c>
      <c r="K56" s="27">
        <f>'SOTE laskennallinen rahoitus'!K68</f>
        <v>16440628.268316075</v>
      </c>
      <c r="L56" s="27">
        <f>'SOTE laskennallinen rahoitus'!L68</f>
        <v>0</v>
      </c>
      <c r="M56" s="31">
        <f>'PELA laskennallinen rahoitus'!E63</f>
        <v>11405126.344959481</v>
      </c>
      <c r="N56" s="31">
        <f>'SOTE laskennallinen rahoitus'!M68</f>
        <v>45497184.905089654</v>
      </c>
      <c r="O56" s="135">
        <f t="shared" si="2"/>
        <v>1726806686.333955</v>
      </c>
      <c r="P56" s="18">
        <f>O56/Määräytymistekijät!C24</f>
        <v>4154.9427851434066</v>
      </c>
      <c r="R56" s="27"/>
      <c r="T56" s="11"/>
      <c r="W56" s="11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30"/>
      <c r="AJ56" s="130"/>
      <c r="AK56" s="132"/>
      <c r="AL56" s="9"/>
      <c r="AM56" s="11"/>
      <c r="AN56" s="29"/>
      <c r="AO56" s="131"/>
      <c r="AP56" s="131"/>
      <c r="AQ56" s="131"/>
      <c r="AR56" s="131"/>
      <c r="AS56" s="131"/>
      <c r="AT56" s="131"/>
      <c r="AU56" s="131"/>
      <c r="AV56" s="131"/>
      <c r="AW56" s="131"/>
      <c r="AX56" s="17"/>
      <c r="AY56" s="126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7"/>
      <c r="BK56" s="17"/>
      <c r="BL56" s="17"/>
      <c r="BM56" s="17"/>
      <c r="BN56" s="17"/>
    </row>
    <row r="57" spans="1:66" s="7" customFormat="1" x14ac:dyDescent="0.25">
      <c r="A57" s="7">
        <v>18</v>
      </c>
      <c r="B57" s="13" t="s">
        <v>111</v>
      </c>
      <c r="C57" s="31">
        <f>'SOTE laskennallinen rahoitus'!C69+'PELA laskennallinen rahoitus'!C64</f>
        <v>37221215.150173865</v>
      </c>
      <c r="D57" s="27">
        <f>'SOTE laskennallinen rahoitus'!D69</f>
        <v>154307951.14344919</v>
      </c>
      <c r="E57" s="27">
        <f>'SOTE laskennallinen rahoitus'!E69</f>
        <v>63628169.732025571</v>
      </c>
      <c r="F57" s="27">
        <f>'SOTE laskennallinen rahoitus'!F69</f>
        <v>63032135.78442432</v>
      </c>
      <c r="G57" s="27">
        <f>'SOTE laskennallinen rahoitus'!G69</f>
        <v>2460926.6752152895</v>
      </c>
      <c r="H57" s="27">
        <f>'SOTE laskennallinen rahoitus'!H69</f>
        <v>0</v>
      </c>
      <c r="I57" s="31">
        <f>'SOTE laskennallinen rahoitus'!I69+'PELA laskennallinen rahoitus'!D64</f>
        <v>23363269.221624676</v>
      </c>
      <c r="J57" s="27">
        <f>'SOTE laskennallinen rahoitus'!J69</f>
        <v>0</v>
      </c>
      <c r="K57" s="27">
        <f>'SOTE laskennallinen rahoitus'!K69</f>
        <v>2818740.4019192881</v>
      </c>
      <c r="L57" s="27">
        <f>'SOTE laskennallinen rahoitus'!L69</f>
        <v>0</v>
      </c>
      <c r="M57" s="31">
        <f>'PELA laskennallinen rahoitus'!E64</f>
        <v>3022559.9854132906</v>
      </c>
      <c r="N57" s="31">
        <f>'SOTE laskennallinen rahoitus'!M69</f>
        <v>0</v>
      </c>
      <c r="O57" s="135">
        <f t="shared" si="2"/>
        <v>349854968.09424555</v>
      </c>
      <c r="P57" s="18">
        <f>O57/Määräytymistekijät!C25</f>
        <v>4909.900611806127</v>
      </c>
      <c r="R57" s="27"/>
      <c r="T57" s="11"/>
      <c r="W57" s="11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30"/>
      <c r="AJ57" s="130"/>
      <c r="AK57" s="132"/>
      <c r="AL57" s="9"/>
      <c r="AM57" s="11"/>
      <c r="AN57" s="29"/>
      <c r="AO57" s="131"/>
      <c r="AP57" s="131"/>
      <c r="AQ57" s="131"/>
      <c r="AR57" s="131"/>
      <c r="AS57" s="131"/>
      <c r="AT57" s="131"/>
      <c r="AU57" s="131"/>
      <c r="AV57" s="131"/>
      <c r="AW57" s="131"/>
      <c r="AX57" s="17"/>
      <c r="AY57" s="126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7"/>
      <c r="BK57" s="17"/>
      <c r="BL57" s="17"/>
      <c r="BM57" s="17"/>
      <c r="BN57" s="17"/>
    </row>
    <row r="58" spans="1:66" s="7" customFormat="1" x14ac:dyDescent="0.25">
      <c r="A58" s="7">
        <v>19</v>
      </c>
      <c r="B58" s="13" t="s">
        <v>110</v>
      </c>
      <c r="C58" s="31">
        <f>'SOTE laskennallinen rahoitus'!C70+'PELA laskennallinen rahoitus'!C65</f>
        <v>92194528.758891106</v>
      </c>
      <c r="D58" s="27">
        <f>'SOTE laskennallinen rahoitus'!D70</f>
        <v>366135405.60381097</v>
      </c>
      <c r="E58" s="27">
        <f>'SOTE laskennallinen rahoitus'!E70</f>
        <v>135831910.76908952</v>
      </c>
      <c r="F58" s="27">
        <f>'SOTE laskennallinen rahoitus'!F70</f>
        <v>159316987.18101093</v>
      </c>
      <c r="G58" s="27">
        <f>'SOTE laskennallinen rahoitus'!G70</f>
        <v>5149148.6045326926</v>
      </c>
      <c r="H58" s="27">
        <f>'SOTE laskennallinen rahoitus'!H70</f>
        <v>0</v>
      </c>
      <c r="I58" s="31">
        <f>'SOTE laskennallinen rahoitus'!I70+'PELA laskennallinen rahoitus'!D65</f>
        <v>106957637.36912681</v>
      </c>
      <c r="J58" s="27">
        <f>'SOTE laskennallinen rahoitus'!J70</f>
        <v>0</v>
      </c>
      <c r="K58" s="27">
        <f>'SOTE laskennallinen rahoitus'!K70</f>
        <v>6981836.6219401145</v>
      </c>
      <c r="L58" s="27">
        <f>'SOTE laskennallinen rahoitus'!L70</f>
        <v>2837635.9511307729</v>
      </c>
      <c r="M58" s="31">
        <f>'PELA laskennallinen rahoitus'!E65</f>
        <v>6367526.3692706637</v>
      </c>
      <c r="N58" s="31">
        <f>'SOTE laskennallinen rahoitus'!M70</f>
        <v>0</v>
      </c>
      <c r="O58" s="135">
        <f t="shared" si="2"/>
        <v>881772617.22880363</v>
      </c>
      <c r="P58" s="18">
        <f>O58/Määräytymistekijät!C26</f>
        <v>4996.048688503879</v>
      </c>
      <c r="R58" s="27"/>
      <c r="T58" s="11"/>
      <c r="W58" s="11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30"/>
      <c r="AJ58" s="130"/>
      <c r="AK58" s="132"/>
      <c r="AL58" s="9"/>
      <c r="AM58" s="11"/>
      <c r="AN58" s="29"/>
      <c r="AO58" s="131"/>
      <c r="AP58" s="131"/>
      <c r="AQ58" s="131"/>
      <c r="AR58" s="131"/>
      <c r="AS58" s="131"/>
      <c r="AT58" s="131"/>
      <c r="AU58" s="131"/>
      <c r="AV58" s="131"/>
      <c r="AW58" s="131"/>
      <c r="AX58" s="17"/>
      <c r="AY58" s="126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7"/>
      <c r="BK58" s="17"/>
      <c r="BL58" s="17"/>
      <c r="BM58" s="17"/>
      <c r="BN58" s="17"/>
    </row>
    <row r="59" spans="1:66" s="7" customFormat="1" x14ac:dyDescent="0.25">
      <c r="B59" s="13" t="s">
        <v>109</v>
      </c>
      <c r="C59" s="48">
        <f t="shared" ref="C59:M59" si="3">SUM(C37:C58)</f>
        <v>2882363783.7835789</v>
      </c>
      <c r="D59" s="48">
        <f t="shared" si="3"/>
        <v>10464544528.001575</v>
      </c>
      <c r="E59" s="48">
        <f t="shared" si="3"/>
        <v>3510558891.4642639</v>
      </c>
      <c r="F59" s="48">
        <f t="shared" si="3"/>
        <v>3803777212.8161926</v>
      </c>
      <c r="G59" s="48">
        <f t="shared" si="3"/>
        <v>436559377.09716469</v>
      </c>
      <c r="H59" s="48">
        <f t="shared" si="3"/>
        <v>109139844.27429114</v>
      </c>
      <c r="I59" s="48">
        <f t="shared" si="3"/>
        <v>352285126.30287343</v>
      </c>
      <c r="J59" s="48">
        <f t="shared" si="3"/>
        <v>24665604.805989802</v>
      </c>
      <c r="K59" s="48">
        <f t="shared" si="3"/>
        <v>218279688.54858232</v>
      </c>
      <c r="L59" s="48">
        <f t="shared" si="3"/>
        <v>2837635.9511307729</v>
      </c>
      <c r="M59" s="48">
        <f t="shared" si="3"/>
        <v>149193560.87999997</v>
      </c>
      <c r="N59" s="48">
        <f>'SOTE laskennallinen rahoitus'!M71</f>
        <v>371075470.53258997</v>
      </c>
      <c r="O59" s="135">
        <f t="shared" si="2"/>
        <v>22325280724.458233</v>
      </c>
      <c r="P59" s="18">
        <f>O59/Määräytymistekijät!C27</f>
        <v>4045.9763428817596</v>
      </c>
      <c r="R59" s="27"/>
      <c r="T59" s="11"/>
      <c r="W59" s="11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30"/>
      <c r="AJ59" s="130"/>
      <c r="AK59" s="132"/>
      <c r="AL59" s="9"/>
      <c r="AM59" s="11"/>
      <c r="AN59" s="29"/>
      <c r="AO59" s="131"/>
      <c r="AP59" s="131"/>
      <c r="AQ59" s="131"/>
      <c r="AR59" s="131"/>
      <c r="AS59" s="131"/>
      <c r="AT59" s="131"/>
      <c r="AU59" s="131"/>
      <c r="AV59" s="131"/>
      <c r="AW59" s="131"/>
      <c r="AX59" s="17"/>
      <c r="AY59" s="126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7"/>
      <c r="BK59" s="17"/>
      <c r="BL59" s="17"/>
      <c r="BM59" s="17"/>
      <c r="BN59" s="17"/>
    </row>
    <row r="60" spans="1:66" ht="31.5" x14ac:dyDescent="0.25">
      <c r="B60" s="133" t="s">
        <v>487</v>
      </c>
      <c r="C60" s="73">
        <f t="shared" ref="C60:M60" si="4">C59/$O$59</f>
        <v>0.1291076165786276</v>
      </c>
      <c r="D60" s="73">
        <f t="shared" si="4"/>
        <v>0.46873070297106056</v>
      </c>
      <c r="E60" s="73">
        <f t="shared" si="4"/>
        <v>0.157245901397258</v>
      </c>
      <c r="F60" s="73">
        <f t="shared" si="4"/>
        <v>0.17037981558946327</v>
      </c>
      <c r="G60" s="73">
        <f t="shared" si="4"/>
        <v>1.9554485450160388E-2</v>
      </c>
      <c r="H60" s="73">
        <f t="shared" si="4"/>
        <v>4.8886213625400961E-3</v>
      </c>
      <c r="I60" s="73">
        <f t="shared" si="4"/>
        <v>1.5779650462219321E-2</v>
      </c>
      <c r="J60" s="73">
        <f t="shared" si="4"/>
        <v>1.1048284279340619E-3</v>
      </c>
      <c r="K60" s="73">
        <f t="shared" si="4"/>
        <v>9.7772427250801923E-3</v>
      </c>
      <c r="L60" s="73">
        <f t="shared" si="4"/>
        <v>1.2710415542600679E-4</v>
      </c>
      <c r="M60" s="73">
        <f t="shared" si="4"/>
        <v>6.6827182475941941E-3</v>
      </c>
      <c r="N60" s="73">
        <f>'SOTE laskennallinen rahoitus'!M72</f>
        <v>1.7000000000000001E-2</v>
      </c>
      <c r="O60" s="137">
        <f>O59/$O$59</f>
        <v>1</v>
      </c>
      <c r="P60" s="48"/>
      <c r="T60" s="11"/>
      <c r="V60" s="7"/>
      <c r="W60" s="1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2"/>
      <c r="AJ60" s="130"/>
      <c r="AK60" s="243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</row>
    <row r="61" spans="1:66" x14ac:dyDescent="0.25"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S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44"/>
      <c r="AJ61" s="132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</row>
    <row r="62" spans="1:66" ht="12.75" customHeight="1" x14ac:dyDescent="0.25">
      <c r="F62" s="136"/>
      <c r="G62" s="134"/>
      <c r="H62" s="134"/>
      <c r="I62" s="43"/>
      <c r="J62" s="136"/>
      <c r="S62" s="9"/>
      <c r="V62" s="9"/>
      <c r="W62" s="9"/>
      <c r="X62" s="9"/>
      <c r="Y62" s="9"/>
      <c r="Z62" s="241"/>
      <c r="AA62" s="9"/>
      <c r="AB62" s="9"/>
      <c r="AC62" s="9"/>
      <c r="AD62" s="9"/>
      <c r="AE62" s="9"/>
      <c r="AF62" s="9"/>
      <c r="AG62" s="9"/>
      <c r="AH62" s="9"/>
      <c r="AI62" s="244"/>
      <c r="AJ62" s="132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</row>
    <row r="63" spans="1:66" x14ac:dyDescent="0.25">
      <c r="A63" s="14" t="s">
        <v>658</v>
      </c>
      <c r="B63" s="14"/>
      <c r="C63" s="14"/>
      <c r="D63" s="14"/>
      <c r="E63" s="14"/>
      <c r="F63" s="67"/>
      <c r="G63" s="67"/>
      <c r="H63" s="67"/>
      <c r="I63" s="67"/>
      <c r="J63" s="67"/>
      <c r="K63" s="67"/>
      <c r="L63" s="67"/>
      <c r="M63" s="67"/>
      <c r="N63" s="67"/>
      <c r="O63" s="67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</row>
    <row r="64" spans="1:66" ht="31.5" x14ac:dyDescent="0.25">
      <c r="A64" s="279" t="s">
        <v>462</v>
      </c>
      <c r="B64" s="279" t="s">
        <v>133</v>
      </c>
      <c r="C64" s="38" t="s">
        <v>430</v>
      </c>
      <c r="D64" s="283" t="s">
        <v>499</v>
      </c>
      <c r="E64" s="283" t="s">
        <v>500</v>
      </c>
      <c r="F64" s="283" t="s">
        <v>501</v>
      </c>
      <c r="G64" s="38" t="s">
        <v>432</v>
      </c>
      <c r="H64" s="38" t="s">
        <v>429</v>
      </c>
      <c r="I64" s="38" t="s">
        <v>428</v>
      </c>
      <c r="J64" s="38" t="s">
        <v>469</v>
      </c>
      <c r="K64" s="38" t="s">
        <v>468</v>
      </c>
      <c r="L64" s="38" t="s">
        <v>513</v>
      </c>
      <c r="M64" s="39" t="s">
        <v>532</v>
      </c>
      <c r="N64" s="39" t="s">
        <v>646</v>
      </c>
      <c r="O64" s="284" t="s">
        <v>480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</row>
    <row r="65" spans="1:65" x14ac:dyDescent="0.25">
      <c r="A65" s="68">
        <v>31</v>
      </c>
      <c r="B65" s="69" t="s">
        <v>131</v>
      </c>
      <c r="C65" s="31">
        <f t="shared" ref="C65:O65" si="5">C37/$C10</f>
        <v>522.36636236297613</v>
      </c>
      <c r="D65" s="31">
        <f t="shared" si="5"/>
        <v>1684.5264041769435</v>
      </c>
      <c r="E65" s="31">
        <f t="shared" si="5"/>
        <v>469.7140117220676</v>
      </c>
      <c r="F65" s="31">
        <f t="shared" si="5"/>
        <v>564.87167854892778</v>
      </c>
      <c r="G65" s="31">
        <f t="shared" si="5"/>
        <v>166.21298494468934</v>
      </c>
      <c r="H65" s="31">
        <f t="shared" si="5"/>
        <v>24.248270920021916</v>
      </c>
      <c r="I65" s="31">
        <f t="shared" si="5"/>
        <v>0.42376956180630498</v>
      </c>
      <c r="J65" s="31">
        <f t="shared" si="5"/>
        <v>0</v>
      </c>
      <c r="K65" s="31">
        <f t="shared" si="5"/>
        <v>39.558492764287251</v>
      </c>
      <c r="L65" s="31">
        <f t="shared" si="5"/>
        <v>0</v>
      </c>
      <c r="M65" s="31">
        <f t="shared" si="5"/>
        <v>10.833268634968366</v>
      </c>
      <c r="N65" s="31">
        <f t="shared" si="5"/>
        <v>109.47270569531416</v>
      </c>
      <c r="O65" s="18">
        <f t="shared" si="5"/>
        <v>3592.2279493320034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</row>
    <row r="66" spans="1:65" x14ac:dyDescent="0.25">
      <c r="A66" s="68">
        <v>32</v>
      </c>
      <c r="B66" s="69" t="s">
        <v>130</v>
      </c>
      <c r="C66" s="31">
        <f t="shared" ref="C66:O66" si="6">C38/$C11</f>
        <v>522.36636236297613</v>
      </c>
      <c r="D66" s="31">
        <f t="shared" si="6"/>
        <v>1638.5261317697575</v>
      </c>
      <c r="E66" s="31">
        <f t="shared" si="6"/>
        <v>350.56323881156902</v>
      </c>
      <c r="F66" s="31">
        <f t="shared" si="6"/>
        <v>561.61776912073549</v>
      </c>
      <c r="G66" s="31">
        <f t="shared" si="6"/>
        <v>208.14528428621347</v>
      </c>
      <c r="H66" s="31">
        <f t="shared" si="6"/>
        <v>9.3964515183153896</v>
      </c>
      <c r="I66" s="31">
        <f t="shared" si="6"/>
        <v>1.1182574397745721</v>
      </c>
      <c r="J66" s="31">
        <f t="shared" si="6"/>
        <v>0</v>
      </c>
      <c r="K66" s="31">
        <f t="shared" si="6"/>
        <v>39.558492764287251</v>
      </c>
      <c r="L66" s="31">
        <f t="shared" si="6"/>
        <v>0</v>
      </c>
      <c r="M66" s="31">
        <f t="shared" si="6"/>
        <v>22.596835347724024</v>
      </c>
      <c r="N66" s="31">
        <f t="shared" si="6"/>
        <v>109.47270569531416</v>
      </c>
      <c r="O66" s="18">
        <f t="shared" si="6"/>
        <v>3463.3615291166666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</row>
    <row r="67" spans="1:65" x14ac:dyDescent="0.25">
      <c r="A67" s="68">
        <v>33</v>
      </c>
      <c r="B67" s="69" t="s">
        <v>129</v>
      </c>
      <c r="C67" s="31">
        <f t="shared" ref="C67:O67" si="7">C39/$C12</f>
        <v>522.36636236297613</v>
      </c>
      <c r="D67" s="31">
        <f t="shared" si="7"/>
        <v>1606.1099735948474</v>
      </c>
      <c r="E67" s="31">
        <f t="shared" si="7"/>
        <v>389.50023742990669</v>
      </c>
      <c r="F67" s="31">
        <f t="shared" si="7"/>
        <v>524.21917119727686</v>
      </c>
      <c r="G67" s="31">
        <f t="shared" si="7"/>
        <v>144.03027408729574</v>
      </c>
      <c r="H67" s="31">
        <f t="shared" si="7"/>
        <v>51.783411805666766</v>
      </c>
      <c r="I67" s="31">
        <f t="shared" si="7"/>
        <v>10.677867143312477</v>
      </c>
      <c r="J67" s="31">
        <f t="shared" si="7"/>
        <v>0</v>
      </c>
      <c r="K67" s="31">
        <f t="shared" si="7"/>
        <v>39.558492764287251</v>
      </c>
      <c r="L67" s="31">
        <f t="shared" si="7"/>
        <v>0</v>
      </c>
      <c r="M67" s="31">
        <f t="shared" si="7"/>
        <v>22.383770007591686</v>
      </c>
      <c r="N67" s="31">
        <f t="shared" si="7"/>
        <v>109.47270569531416</v>
      </c>
      <c r="O67" s="18">
        <f t="shared" si="7"/>
        <v>3420.102266088476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</row>
    <row r="68" spans="1:65" x14ac:dyDescent="0.25">
      <c r="A68" s="68">
        <v>34</v>
      </c>
      <c r="B68" s="71" t="s">
        <v>128</v>
      </c>
      <c r="C68" s="31">
        <f t="shared" ref="C68:O68" si="8">C40/$C13</f>
        <v>522.36636236297625</v>
      </c>
      <c r="D68" s="31">
        <f t="shared" si="8"/>
        <v>1815.1745784063969</v>
      </c>
      <c r="E68" s="31">
        <f t="shared" si="8"/>
        <v>571.83793624074895</v>
      </c>
      <c r="F68" s="31">
        <f t="shared" si="8"/>
        <v>583.84893128366571</v>
      </c>
      <c r="G68" s="31">
        <f t="shared" si="8"/>
        <v>61.488967030560033</v>
      </c>
      <c r="H68" s="31">
        <f t="shared" si="8"/>
        <v>122.04939694850144</v>
      </c>
      <c r="I68" s="31">
        <f t="shared" si="8"/>
        <v>33.184413210693592</v>
      </c>
      <c r="J68" s="31">
        <f t="shared" si="8"/>
        <v>0</v>
      </c>
      <c r="K68" s="31">
        <f t="shared" si="8"/>
        <v>39.558492764287251</v>
      </c>
      <c r="L68" s="31">
        <f t="shared" si="8"/>
        <v>0</v>
      </c>
      <c r="M68" s="31">
        <f t="shared" si="8"/>
        <v>23.999951435054165</v>
      </c>
      <c r="N68" s="31">
        <f t="shared" si="8"/>
        <v>109.47270569531416</v>
      </c>
      <c r="O68" s="18">
        <f t="shared" si="8"/>
        <v>3882.9817353781991</v>
      </c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</row>
    <row r="69" spans="1:65" x14ac:dyDescent="0.25">
      <c r="A69" s="70">
        <v>35</v>
      </c>
      <c r="B69" s="71" t="s">
        <v>127</v>
      </c>
      <c r="C69" s="31">
        <f t="shared" ref="C69:O69" si="9">C41/$C14</f>
        <v>522.36636236297613</v>
      </c>
      <c r="D69" s="31">
        <f t="shared" si="9"/>
        <v>1701.5304654487829</v>
      </c>
      <c r="E69" s="31">
        <f t="shared" si="9"/>
        <v>451.972129162839</v>
      </c>
      <c r="F69" s="31">
        <f t="shared" si="9"/>
        <v>577.8481313584897</v>
      </c>
      <c r="G69" s="31">
        <f t="shared" si="9"/>
        <v>61.490221482083747</v>
      </c>
      <c r="H69" s="31">
        <f t="shared" si="9"/>
        <v>0</v>
      </c>
      <c r="I69" s="31">
        <f t="shared" si="9"/>
        <v>9.5125641528249414</v>
      </c>
      <c r="J69" s="31">
        <f t="shared" si="9"/>
        <v>0</v>
      </c>
      <c r="K69" s="31">
        <f t="shared" si="9"/>
        <v>39.558492764287251</v>
      </c>
      <c r="L69" s="31">
        <f t="shared" si="9"/>
        <v>0</v>
      </c>
      <c r="M69" s="31">
        <f t="shared" si="9"/>
        <v>26.953183854389419</v>
      </c>
      <c r="N69" s="31">
        <f t="shared" si="9"/>
        <v>109.47270569531416</v>
      </c>
      <c r="O69" s="18">
        <f t="shared" si="9"/>
        <v>3500.7042562819875</v>
      </c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</row>
    <row r="70" spans="1:65" x14ac:dyDescent="0.25">
      <c r="A70" s="7">
        <v>2</v>
      </c>
      <c r="B70" s="13" t="s">
        <v>126</v>
      </c>
      <c r="C70" s="31">
        <f t="shared" ref="C70:O70" si="10">C42/$C15</f>
        <v>522.36636236297613</v>
      </c>
      <c r="D70" s="31">
        <f t="shared" si="10"/>
        <v>1924.184499710718</v>
      </c>
      <c r="E70" s="31">
        <f t="shared" si="10"/>
        <v>682.19301064943045</v>
      </c>
      <c r="F70" s="31">
        <f t="shared" si="10"/>
        <v>695.72980671861671</v>
      </c>
      <c r="G70" s="31">
        <f t="shared" si="10"/>
        <v>79.502920071873291</v>
      </c>
      <c r="H70" s="31">
        <f t="shared" si="10"/>
        <v>24.604179901021944</v>
      </c>
      <c r="I70" s="31">
        <f t="shared" si="10"/>
        <v>26.688068782557892</v>
      </c>
      <c r="J70" s="31">
        <f t="shared" si="10"/>
        <v>32.957039850311368</v>
      </c>
      <c r="K70" s="31">
        <f t="shared" si="10"/>
        <v>39.558492764287251</v>
      </c>
      <c r="L70" s="31">
        <f t="shared" si="10"/>
        <v>0</v>
      </c>
      <c r="M70" s="31">
        <f t="shared" si="10"/>
        <v>26.507267849664721</v>
      </c>
      <c r="N70" s="31">
        <f t="shared" si="10"/>
        <v>109.47270569531416</v>
      </c>
      <c r="O70" s="18">
        <f t="shared" si="10"/>
        <v>4163.764354356771</v>
      </c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</row>
    <row r="71" spans="1:65" x14ac:dyDescent="0.25">
      <c r="A71" s="7">
        <v>4</v>
      </c>
      <c r="B71" s="13" t="s">
        <v>125</v>
      </c>
      <c r="C71" s="31">
        <f t="shared" ref="C71:O71" si="11">C43/$C16</f>
        <v>522.36636236297613</v>
      </c>
      <c r="D71" s="31">
        <f t="shared" si="11"/>
        <v>2013.0660293023413</v>
      </c>
      <c r="E71" s="31">
        <f t="shared" si="11"/>
        <v>747.70654042468675</v>
      </c>
      <c r="F71" s="31">
        <f t="shared" si="11"/>
        <v>757.99145187253589</v>
      </c>
      <c r="G71" s="31">
        <f t="shared" si="11"/>
        <v>40.99716549046083</v>
      </c>
      <c r="H71" s="31">
        <f t="shared" si="11"/>
        <v>0</v>
      </c>
      <c r="I71" s="31">
        <f t="shared" si="11"/>
        <v>43.060049951546389</v>
      </c>
      <c r="J71" s="31">
        <f t="shared" si="11"/>
        <v>0</v>
      </c>
      <c r="K71" s="31">
        <f t="shared" si="11"/>
        <v>39.558492764287251</v>
      </c>
      <c r="L71" s="31">
        <f t="shared" si="11"/>
        <v>0</v>
      </c>
      <c r="M71" s="31">
        <f t="shared" si="11"/>
        <v>38.555280030099077</v>
      </c>
      <c r="N71" s="31">
        <f t="shared" si="11"/>
        <v>0</v>
      </c>
      <c r="O71" s="18">
        <f t="shared" si="11"/>
        <v>4203.3013721989337</v>
      </c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</row>
    <row r="72" spans="1:65" x14ac:dyDescent="0.25">
      <c r="A72" s="7">
        <v>5</v>
      </c>
      <c r="B72" s="13" t="s">
        <v>124</v>
      </c>
      <c r="C72" s="31">
        <f t="shared" ref="C72:O72" si="12">C44/$C17</f>
        <v>522.36636236297613</v>
      </c>
      <c r="D72" s="31">
        <f t="shared" si="12"/>
        <v>1993.3958772445587</v>
      </c>
      <c r="E72" s="31">
        <f t="shared" si="12"/>
        <v>710.57927866829073</v>
      </c>
      <c r="F72" s="31">
        <f t="shared" si="12"/>
        <v>698.86517461905999</v>
      </c>
      <c r="G72" s="31">
        <f t="shared" si="12"/>
        <v>43.892139745568855</v>
      </c>
      <c r="H72" s="31">
        <f t="shared" si="12"/>
        <v>0</v>
      </c>
      <c r="I72" s="31">
        <f t="shared" si="12"/>
        <v>35.281667495953933</v>
      </c>
      <c r="J72" s="31">
        <f t="shared" si="12"/>
        <v>0</v>
      </c>
      <c r="K72" s="31">
        <f t="shared" si="12"/>
        <v>39.558492764287251</v>
      </c>
      <c r="L72" s="31">
        <f t="shared" si="12"/>
        <v>0</v>
      </c>
      <c r="M72" s="31">
        <f t="shared" si="12"/>
        <v>32.910595389106383</v>
      </c>
      <c r="N72" s="31">
        <f t="shared" si="12"/>
        <v>0</v>
      </c>
      <c r="O72" s="18">
        <f t="shared" si="12"/>
        <v>4076.8495882898033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</row>
    <row r="73" spans="1:65" x14ac:dyDescent="0.25">
      <c r="A73" s="7">
        <v>6</v>
      </c>
      <c r="B73" s="13" t="s">
        <v>123</v>
      </c>
      <c r="C73" s="31">
        <f t="shared" ref="C73:O73" si="13">C45/$C18</f>
        <v>522.36636236297625</v>
      </c>
      <c r="D73" s="31">
        <f t="shared" si="13"/>
        <v>1921.8525891272127</v>
      </c>
      <c r="E73" s="31">
        <f t="shared" si="13"/>
        <v>639.46293325026375</v>
      </c>
      <c r="F73" s="31">
        <f t="shared" si="13"/>
        <v>657.44985685367305</v>
      </c>
      <c r="G73" s="31">
        <f t="shared" si="13"/>
        <v>52.052770474810856</v>
      </c>
      <c r="H73" s="31">
        <f t="shared" si="13"/>
        <v>0</v>
      </c>
      <c r="I73" s="31">
        <f t="shared" si="13"/>
        <v>29.138360278590227</v>
      </c>
      <c r="J73" s="31">
        <f t="shared" si="13"/>
        <v>0</v>
      </c>
      <c r="K73" s="31">
        <f t="shared" si="13"/>
        <v>39.558492764287251</v>
      </c>
      <c r="L73" s="31">
        <f t="shared" si="13"/>
        <v>0</v>
      </c>
      <c r="M73" s="31">
        <f t="shared" si="13"/>
        <v>27.199399274968343</v>
      </c>
      <c r="N73" s="31">
        <f t="shared" si="13"/>
        <v>109.47270569531416</v>
      </c>
      <c r="O73" s="18">
        <f t="shared" si="13"/>
        <v>3998.5534700820972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</row>
    <row r="74" spans="1:65" x14ac:dyDescent="0.25">
      <c r="A74" s="7">
        <v>7</v>
      </c>
      <c r="B74" s="13" t="s">
        <v>122</v>
      </c>
      <c r="C74" s="31">
        <f t="shared" ref="C74:O74" si="14">C46/$C19</f>
        <v>522.36636236297613</v>
      </c>
      <c r="D74" s="31">
        <f t="shared" si="14"/>
        <v>2072.0590696546478</v>
      </c>
      <c r="E74" s="31">
        <f t="shared" si="14"/>
        <v>731.89135890418731</v>
      </c>
      <c r="F74" s="31">
        <f t="shared" si="14"/>
        <v>738.84956497993903</v>
      </c>
      <c r="G74" s="31">
        <f t="shared" si="14"/>
        <v>56.171131533791872</v>
      </c>
      <c r="H74" s="31">
        <f t="shared" si="14"/>
        <v>0</v>
      </c>
      <c r="I74" s="31">
        <f t="shared" si="14"/>
        <v>32.38888358216267</v>
      </c>
      <c r="J74" s="31">
        <f t="shared" si="14"/>
        <v>0</v>
      </c>
      <c r="K74" s="31">
        <f t="shared" si="14"/>
        <v>39.558492764287251</v>
      </c>
      <c r="L74" s="31">
        <f t="shared" si="14"/>
        <v>0</v>
      </c>
      <c r="M74" s="31">
        <f t="shared" si="14"/>
        <v>31.631738697993391</v>
      </c>
      <c r="N74" s="31">
        <f t="shared" si="14"/>
        <v>0</v>
      </c>
      <c r="O74" s="18">
        <f t="shared" si="14"/>
        <v>4224.9166024799861</v>
      </c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</row>
    <row r="75" spans="1:65" x14ac:dyDescent="0.25">
      <c r="A75" s="7">
        <v>8</v>
      </c>
      <c r="B75" s="13" t="s">
        <v>121</v>
      </c>
      <c r="C75" s="31">
        <f t="shared" ref="C75:O75" si="15">C47/$C20</f>
        <v>522.36636236297613</v>
      </c>
      <c r="D75" s="31">
        <f t="shared" si="15"/>
        <v>2126.1942268340604</v>
      </c>
      <c r="E75" s="31">
        <f t="shared" si="15"/>
        <v>894.31789018663585</v>
      </c>
      <c r="F75" s="31">
        <f t="shared" si="15"/>
        <v>802.72539788841004</v>
      </c>
      <c r="G75" s="31">
        <f t="shared" si="15"/>
        <v>60.624480269325304</v>
      </c>
      <c r="H75" s="31">
        <f t="shared" si="15"/>
        <v>3.2720835798152565</v>
      </c>
      <c r="I75" s="31">
        <f t="shared" si="15"/>
        <v>33.345937042834848</v>
      </c>
      <c r="J75" s="31">
        <f t="shared" si="15"/>
        <v>0</v>
      </c>
      <c r="K75" s="31">
        <f t="shared" si="15"/>
        <v>39.558492764287251</v>
      </c>
      <c r="L75" s="31">
        <f t="shared" si="15"/>
        <v>0</v>
      </c>
      <c r="M75" s="31">
        <f t="shared" si="15"/>
        <v>39.45403628003212</v>
      </c>
      <c r="N75" s="31">
        <f t="shared" si="15"/>
        <v>0</v>
      </c>
      <c r="O75" s="18">
        <f t="shared" si="15"/>
        <v>4521.8589072083778</v>
      </c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</row>
    <row r="76" spans="1:65" x14ac:dyDescent="0.25">
      <c r="A76" s="7">
        <v>9</v>
      </c>
      <c r="B76" s="13" t="s">
        <v>120</v>
      </c>
      <c r="C76" s="31">
        <f t="shared" ref="C76:O76" si="16">C48/$C21</f>
        <v>522.36636236297613</v>
      </c>
      <c r="D76" s="31">
        <f t="shared" si="16"/>
        <v>1959.0120705612876</v>
      </c>
      <c r="E76" s="31">
        <f t="shared" si="16"/>
        <v>771.46344149314496</v>
      </c>
      <c r="F76" s="31">
        <f t="shared" si="16"/>
        <v>691.52283656489726</v>
      </c>
      <c r="G76" s="31">
        <f t="shared" si="16"/>
        <v>65.137366315458095</v>
      </c>
      <c r="H76" s="31">
        <f t="shared" si="16"/>
        <v>0</v>
      </c>
      <c r="I76" s="31">
        <f t="shared" si="16"/>
        <v>49.320513179178782</v>
      </c>
      <c r="J76" s="31">
        <f t="shared" si="16"/>
        <v>0</v>
      </c>
      <c r="K76" s="31">
        <f t="shared" si="16"/>
        <v>39.558492764287251</v>
      </c>
      <c r="L76" s="31">
        <f t="shared" si="16"/>
        <v>0</v>
      </c>
      <c r="M76" s="31">
        <f t="shared" si="16"/>
        <v>38.988300223399854</v>
      </c>
      <c r="N76" s="31">
        <f t="shared" si="16"/>
        <v>0</v>
      </c>
      <c r="O76" s="18">
        <f t="shared" si="16"/>
        <v>4137.3693834646301</v>
      </c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</row>
    <row r="77" spans="1:65" x14ac:dyDescent="0.25">
      <c r="A77" s="7">
        <v>10</v>
      </c>
      <c r="B77" s="13" t="s">
        <v>119</v>
      </c>
      <c r="C77" s="31">
        <f t="shared" ref="C77:O77" si="17">C49/$C22</f>
        <v>522.36636236297613</v>
      </c>
      <c r="D77" s="31">
        <f t="shared" si="17"/>
        <v>2162.1364102312364</v>
      </c>
      <c r="E77" s="31">
        <f t="shared" si="17"/>
        <v>930.2970731911945</v>
      </c>
      <c r="F77" s="31">
        <f t="shared" si="17"/>
        <v>840.58311294639736</v>
      </c>
      <c r="G77" s="31">
        <f t="shared" si="17"/>
        <v>34.440157898111281</v>
      </c>
      <c r="H77" s="31">
        <f t="shared" si="17"/>
        <v>0</v>
      </c>
      <c r="I77" s="31">
        <f t="shared" si="17"/>
        <v>112.57406798015256</v>
      </c>
      <c r="J77" s="31">
        <f t="shared" si="17"/>
        <v>31.984413603486765</v>
      </c>
      <c r="K77" s="31">
        <f t="shared" si="17"/>
        <v>39.558492764287251</v>
      </c>
      <c r="L77" s="31">
        <f t="shared" si="17"/>
        <v>0</v>
      </c>
      <c r="M77" s="31">
        <f t="shared" si="17"/>
        <v>34.275633149696105</v>
      </c>
      <c r="N77" s="31">
        <f t="shared" si="17"/>
        <v>0</v>
      </c>
      <c r="O77" s="18">
        <f t="shared" si="17"/>
        <v>4708.2157241275381</v>
      </c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</row>
    <row r="78" spans="1:65" x14ac:dyDescent="0.25">
      <c r="A78" s="7">
        <v>11</v>
      </c>
      <c r="B78" s="13" t="s">
        <v>118</v>
      </c>
      <c r="C78" s="31">
        <f t="shared" ref="C78:O78" si="18">C50/$C23</f>
        <v>522.36636236297613</v>
      </c>
      <c r="D78" s="31">
        <f t="shared" si="18"/>
        <v>2157.8263337928965</v>
      </c>
      <c r="E78" s="31">
        <f t="shared" si="18"/>
        <v>811.55698462489875</v>
      </c>
      <c r="F78" s="31">
        <f t="shared" si="18"/>
        <v>830.58796105688452</v>
      </c>
      <c r="G78" s="31">
        <f t="shared" si="18"/>
        <v>32.942387134843024</v>
      </c>
      <c r="H78" s="31">
        <f t="shared" si="18"/>
        <v>0</v>
      </c>
      <c r="I78" s="31">
        <f t="shared" si="18"/>
        <v>81.203841511244661</v>
      </c>
      <c r="J78" s="31">
        <f t="shared" si="18"/>
        <v>0</v>
      </c>
      <c r="K78" s="31">
        <f t="shared" si="18"/>
        <v>39.558492764287251</v>
      </c>
      <c r="L78" s="31">
        <f t="shared" si="18"/>
        <v>0</v>
      </c>
      <c r="M78" s="31">
        <f t="shared" si="18"/>
        <v>29.85689158294085</v>
      </c>
      <c r="N78" s="31">
        <f t="shared" si="18"/>
        <v>109.47270569531416</v>
      </c>
      <c r="O78" s="18">
        <f t="shared" si="18"/>
        <v>4615.371960526285</v>
      </c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</row>
    <row r="79" spans="1:65" x14ac:dyDescent="0.25">
      <c r="A79" s="7">
        <v>12</v>
      </c>
      <c r="B79" s="13" t="s">
        <v>117</v>
      </c>
      <c r="C79" s="31">
        <f t="shared" ref="C79:O79" si="19">C51/$C24</f>
        <v>522.36636236297613</v>
      </c>
      <c r="D79" s="31">
        <f t="shared" si="19"/>
        <v>2254.4018112331241</v>
      </c>
      <c r="E79" s="31">
        <f t="shared" si="19"/>
        <v>850.70896803166488</v>
      </c>
      <c r="F79" s="31">
        <f t="shared" si="19"/>
        <v>874.23245985831568</v>
      </c>
      <c r="G79" s="31">
        <f t="shared" si="19"/>
        <v>41.784983126534605</v>
      </c>
      <c r="H79" s="31">
        <f t="shared" si="19"/>
        <v>0</v>
      </c>
      <c r="I79" s="31">
        <f t="shared" si="19"/>
        <v>133.85833163150991</v>
      </c>
      <c r="J79" s="31">
        <f t="shared" si="19"/>
        <v>0</v>
      </c>
      <c r="K79" s="31">
        <f t="shared" si="19"/>
        <v>39.558492764287251</v>
      </c>
      <c r="L79" s="31">
        <f t="shared" si="19"/>
        <v>0</v>
      </c>
      <c r="M79" s="31">
        <f t="shared" si="19"/>
        <v>31.839608863926969</v>
      </c>
      <c r="N79" s="31">
        <f t="shared" si="19"/>
        <v>0</v>
      </c>
      <c r="O79" s="18">
        <f t="shared" si="19"/>
        <v>4748.7510178723405</v>
      </c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</row>
    <row r="80" spans="1:65" x14ac:dyDescent="0.25">
      <c r="A80" s="7">
        <v>13</v>
      </c>
      <c r="B80" s="13" t="s">
        <v>116</v>
      </c>
      <c r="C80" s="31">
        <f t="shared" ref="C80:O80" si="20">C52/$C25</f>
        <v>522.36636236297613</v>
      </c>
      <c r="D80" s="31">
        <f t="shared" si="20"/>
        <v>1889.1525756872879</v>
      </c>
      <c r="E80" s="31">
        <f t="shared" si="20"/>
        <v>657.98488069252778</v>
      </c>
      <c r="F80" s="31">
        <f t="shared" si="20"/>
        <v>722.31970344002605</v>
      </c>
      <c r="G80" s="31">
        <f t="shared" si="20"/>
        <v>36.187378727269262</v>
      </c>
      <c r="H80" s="31">
        <f t="shared" si="20"/>
        <v>0</v>
      </c>
      <c r="I80" s="31">
        <f t="shared" si="20"/>
        <v>68.292135032101598</v>
      </c>
      <c r="J80" s="31">
        <f t="shared" si="20"/>
        <v>0</v>
      </c>
      <c r="K80" s="31">
        <f t="shared" si="20"/>
        <v>39.558492764287251</v>
      </c>
      <c r="L80" s="31">
        <f t="shared" si="20"/>
        <v>0</v>
      </c>
      <c r="M80" s="31">
        <f t="shared" si="20"/>
        <v>26.307259218142956</v>
      </c>
      <c r="N80" s="31">
        <f t="shared" si="20"/>
        <v>0</v>
      </c>
      <c r="O80" s="18">
        <f t="shared" si="20"/>
        <v>3962.1687879246188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</row>
    <row r="81" spans="1:65" x14ac:dyDescent="0.25">
      <c r="A81" s="7">
        <v>14</v>
      </c>
      <c r="B81" s="13" t="s">
        <v>115</v>
      </c>
      <c r="C81" s="31">
        <f t="shared" ref="C81:O81" si="21">C53/$C26</f>
        <v>522.36636236297613</v>
      </c>
      <c r="D81" s="31">
        <f t="shared" si="21"/>
        <v>2088.0712207553943</v>
      </c>
      <c r="E81" s="31">
        <f t="shared" si="21"/>
        <v>830.61626116753644</v>
      </c>
      <c r="F81" s="31">
        <f t="shared" si="21"/>
        <v>759.67726617628603</v>
      </c>
      <c r="G81" s="31">
        <f t="shared" si="21"/>
        <v>24.506176170741995</v>
      </c>
      <c r="H81" s="31">
        <f t="shared" si="21"/>
        <v>0</v>
      </c>
      <c r="I81" s="31">
        <f t="shared" si="21"/>
        <v>82.841250332939552</v>
      </c>
      <c r="J81" s="31">
        <f t="shared" si="21"/>
        <v>0</v>
      </c>
      <c r="K81" s="31">
        <f t="shared" si="21"/>
        <v>39.558492764287251</v>
      </c>
      <c r="L81" s="31">
        <f t="shared" si="21"/>
        <v>0</v>
      </c>
      <c r="M81" s="31">
        <f t="shared" si="21"/>
        <v>34.466323714311116</v>
      </c>
      <c r="N81" s="31">
        <f t="shared" si="21"/>
        <v>0</v>
      </c>
      <c r="O81" s="18">
        <f t="shared" si="21"/>
        <v>4382.1033534444732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</row>
    <row r="82" spans="1:65" x14ac:dyDescent="0.25">
      <c r="A82" s="7">
        <v>15</v>
      </c>
      <c r="B82" s="13" t="s">
        <v>114</v>
      </c>
      <c r="C82" s="31">
        <f t="shared" ref="C82:O82" si="22">C54/$C27</f>
        <v>522.36636236297613</v>
      </c>
      <c r="D82" s="31">
        <f t="shared" si="22"/>
        <v>1852.2424571453871</v>
      </c>
      <c r="E82" s="31">
        <f t="shared" si="22"/>
        <v>640.88024599813423</v>
      </c>
      <c r="F82" s="31">
        <f t="shared" si="22"/>
        <v>598.50971816978426</v>
      </c>
      <c r="G82" s="31">
        <f t="shared" si="22"/>
        <v>74.935703633064122</v>
      </c>
      <c r="H82" s="31">
        <f t="shared" si="22"/>
        <v>219.41236529787551</v>
      </c>
      <c r="I82" s="31">
        <f t="shared" si="22"/>
        <v>52.194648835291865</v>
      </c>
      <c r="J82" s="31">
        <f t="shared" si="22"/>
        <v>21.887459417961125</v>
      </c>
      <c r="K82" s="31">
        <f t="shared" si="22"/>
        <v>39.558492764287251</v>
      </c>
      <c r="L82" s="31">
        <f t="shared" si="22"/>
        <v>0</v>
      </c>
      <c r="M82" s="31">
        <f t="shared" si="22"/>
        <v>26.555704508831596</v>
      </c>
      <c r="N82" s="31">
        <f t="shared" si="22"/>
        <v>0</v>
      </c>
      <c r="O82" s="18">
        <f t="shared" si="22"/>
        <v>4048.5431581335938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</row>
    <row r="83" spans="1:65" x14ac:dyDescent="0.25">
      <c r="A83" s="7">
        <v>16</v>
      </c>
      <c r="B83" s="13" t="s">
        <v>113</v>
      </c>
      <c r="C83" s="31">
        <f t="shared" ref="C83:O83" si="23">C55/$C28</f>
        <v>522.36636236297613</v>
      </c>
      <c r="D83" s="31">
        <f t="shared" si="23"/>
        <v>2149.361113869631</v>
      </c>
      <c r="E83" s="31">
        <f t="shared" si="23"/>
        <v>785.70771173955438</v>
      </c>
      <c r="F83" s="31">
        <f t="shared" si="23"/>
        <v>801.28949527583541</v>
      </c>
      <c r="G83" s="31">
        <f t="shared" si="23"/>
        <v>31.928379668236261</v>
      </c>
      <c r="H83" s="31">
        <f t="shared" si="23"/>
        <v>38.795442176390345</v>
      </c>
      <c r="I83" s="31">
        <f t="shared" si="23"/>
        <v>86.298733254465631</v>
      </c>
      <c r="J83" s="31">
        <f t="shared" si="23"/>
        <v>0</v>
      </c>
      <c r="K83" s="31">
        <f t="shared" si="23"/>
        <v>39.558492764287251</v>
      </c>
      <c r="L83" s="31">
        <f t="shared" si="23"/>
        <v>0</v>
      </c>
      <c r="M83" s="31">
        <f t="shared" si="23"/>
        <v>30.856829711942101</v>
      </c>
      <c r="N83" s="31">
        <f t="shared" si="23"/>
        <v>0</v>
      </c>
      <c r="O83" s="18">
        <f t="shared" si="23"/>
        <v>4486.1625608233189</v>
      </c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</row>
    <row r="84" spans="1:65" x14ac:dyDescent="0.25">
      <c r="A84" s="7">
        <v>17</v>
      </c>
      <c r="B84" s="13" t="s">
        <v>112</v>
      </c>
      <c r="C84" s="31">
        <f t="shared" ref="C84:O84" si="24">C56/$C29</f>
        <v>522.36636236297613</v>
      </c>
      <c r="D84" s="31">
        <f t="shared" si="24"/>
        <v>1884.4906770459759</v>
      </c>
      <c r="E84" s="31">
        <f t="shared" si="24"/>
        <v>631.78741065382542</v>
      </c>
      <c r="F84" s="31">
        <f t="shared" si="24"/>
        <v>802.89291026581191</v>
      </c>
      <c r="G84" s="31">
        <f t="shared" si="24"/>
        <v>32.110462330829648</v>
      </c>
      <c r="H84" s="31">
        <f t="shared" si="24"/>
        <v>0</v>
      </c>
      <c r="I84" s="31">
        <f t="shared" si="24"/>
        <v>103.21751870559126</v>
      </c>
      <c r="J84" s="31">
        <f t="shared" si="24"/>
        <v>1.6038872391863177</v>
      </c>
      <c r="K84" s="31">
        <f t="shared" si="24"/>
        <v>39.558492764287251</v>
      </c>
      <c r="L84" s="31">
        <f t="shared" si="24"/>
        <v>0</v>
      </c>
      <c r="M84" s="31">
        <f t="shared" si="24"/>
        <v>27.442358079608379</v>
      </c>
      <c r="N84" s="31">
        <f t="shared" si="24"/>
        <v>109.47270569531416</v>
      </c>
      <c r="O84" s="18">
        <f t="shared" si="24"/>
        <v>4154.9427851434066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</row>
    <row r="85" spans="1:65" x14ac:dyDescent="0.25">
      <c r="A85" s="7">
        <v>18</v>
      </c>
      <c r="B85" s="13" t="s">
        <v>111</v>
      </c>
      <c r="C85" s="31">
        <f t="shared" ref="C85:O85" si="25">C57/$C30</f>
        <v>522.36636236297613</v>
      </c>
      <c r="D85" s="31">
        <f t="shared" si="25"/>
        <v>2165.5736600020937</v>
      </c>
      <c r="E85" s="31">
        <f t="shared" si="25"/>
        <v>892.96427944741527</v>
      </c>
      <c r="F85" s="31">
        <f t="shared" si="25"/>
        <v>884.59947771278257</v>
      </c>
      <c r="G85" s="31">
        <f t="shared" si="25"/>
        <v>34.53689811543456</v>
      </c>
      <c r="H85" s="31">
        <f t="shared" si="25"/>
        <v>0</v>
      </c>
      <c r="I85" s="31">
        <f t="shared" si="25"/>
        <v>327.88252363517893</v>
      </c>
      <c r="J85" s="31">
        <f t="shared" si="25"/>
        <v>0</v>
      </c>
      <c r="K85" s="31">
        <f t="shared" si="25"/>
        <v>39.558492764287251</v>
      </c>
      <c r="L85" s="31">
        <f t="shared" si="25"/>
        <v>0</v>
      </c>
      <c r="M85" s="31">
        <f t="shared" si="25"/>
        <v>42.418917765957346</v>
      </c>
      <c r="N85" s="31">
        <f t="shared" si="25"/>
        <v>0</v>
      </c>
      <c r="O85" s="18">
        <f t="shared" si="25"/>
        <v>4909.900611806127</v>
      </c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</row>
    <row r="86" spans="1:65" x14ac:dyDescent="0.25">
      <c r="A86" s="7">
        <v>19</v>
      </c>
      <c r="B86" s="13" t="s">
        <v>110</v>
      </c>
      <c r="C86" s="31">
        <f t="shared" ref="C86:O86" si="26">C58/$C31</f>
        <v>522.36636236297613</v>
      </c>
      <c r="D86" s="31">
        <f t="shared" si="26"/>
        <v>2074.4920824719875</v>
      </c>
      <c r="E86" s="31">
        <f t="shared" si="26"/>
        <v>769.61205915832556</v>
      </c>
      <c r="F86" s="31">
        <f t="shared" si="26"/>
        <v>902.67650560931781</v>
      </c>
      <c r="G86" s="31">
        <f t="shared" si="26"/>
        <v>29.174638257009828</v>
      </c>
      <c r="H86" s="31">
        <f t="shared" si="26"/>
        <v>0</v>
      </c>
      <c r="I86" s="31">
        <f t="shared" si="26"/>
        <v>606.01288071621025</v>
      </c>
      <c r="J86" s="31">
        <f t="shared" si="26"/>
        <v>0</v>
      </c>
      <c r="K86" s="31">
        <f t="shared" si="26"/>
        <v>39.558492764287251</v>
      </c>
      <c r="L86" s="31">
        <f t="shared" si="26"/>
        <v>16.077804067734728</v>
      </c>
      <c r="M86" s="31">
        <f t="shared" si="26"/>
        <v>36.077863096029688</v>
      </c>
      <c r="N86" s="31">
        <f t="shared" si="26"/>
        <v>0</v>
      </c>
      <c r="O86" s="18">
        <f t="shared" si="26"/>
        <v>4996.048688503879</v>
      </c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</row>
    <row r="87" spans="1:65" x14ac:dyDescent="0.25">
      <c r="B87" s="13" t="s">
        <v>109</v>
      </c>
      <c r="C87" s="31">
        <f t="shared" ref="C87:O87" si="27">C59/$C32</f>
        <v>522.36636236297613</v>
      </c>
      <c r="D87" s="31">
        <f t="shared" si="27"/>
        <v>1896.473335403248</v>
      </c>
      <c r="E87" s="31">
        <f t="shared" si="27"/>
        <v>636.21319706842371</v>
      </c>
      <c r="F87" s="31">
        <f t="shared" si="27"/>
        <v>689.35270317952518</v>
      </c>
      <c r="G87" s="31">
        <f t="shared" si="27"/>
        <v>79.116985528574503</v>
      </c>
      <c r="H87" s="31">
        <f t="shared" si="27"/>
        <v>19.779246382143622</v>
      </c>
      <c r="I87" s="31">
        <f t="shared" si="27"/>
        <v>63.84409246908259</v>
      </c>
      <c r="J87" s="31">
        <f t="shared" si="27"/>
        <v>4.470109682364459</v>
      </c>
      <c r="K87" s="31">
        <f t="shared" si="27"/>
        <v>39.558492764287251</v>
      </c>
      <c r="L87" s="31">
        <f t="shared" si="27"/>
        <v>0.51426040593558975</v>
      </c>
      <c r="M87" s="31">
        <f t="shared" si="27"/>
        <v>27.038119935910359</v>
      </c>
      <c r="N87" s="31">
        <f t="shared" si="27"/>
        <v>67.249437699288322</v>
      </c>
      <c r="O87" s="18">
        <f t="shared" si="27"/>
        <v>4045.9763428817596</v>
      </c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</row>
    <row r="88" spans="1:65" ht="31.5" x14ac:dyDescent="0.25">
      <c r="B88" s="133" t="s">
        <v>487</v>
      </c>
      <c r="C88" s="73">
        <f t="shared" ref="C88:O88" si="28">C87/$O$87</f>
        <v>0.1291076165786276</v>
      </c>
      <c r="D88" s="73">
        <f t="shared" si="28"/>
        <v>0.46873070297106056</v>
      </c>
      <c r="E88" s="73">
        <f t="shared" si="28"/>
        <v>0.157245901397258</v>
      </c>
      <c r="F88" s="73">
        <f t="shared" si="28"/>
        <v>0.17037981558946327</v>
      </c>
      <c r="G88" s="73">
        <f t="shared" si="28"/>
        <v>1.9554485450160388E-2</v>
      </c>
      <c r="H88" s="73">
        <f t="shared" si="28"/>
        <v>4.8886213625400961E-3</v>
      </c>
      <c r="I88" s="73">
        <f t="shared" si="28"/>
        <v>1.5779650462219321E-2</v>
      </c>
      <c r="J88" s="73">
        <f t="shared" si="28"/>
        <v>1.1048284279340619E-3</v>
      </c>
      <c r="K88" s="73">
        <f t="shared" si="28"/>
        <v>9.777242725080194E-3</v>
      </c>
      <c r="L88" s="73">
        <f t="shared" si="28"/>
        <v>1.2710415542600679E-4</v>
      </c>
      <c r="M88" s="73">
        <f t="shared" si="28"/>
        <v>6.6827182475941941E-3</v>
      </c>
      <c r="N88" s="73">
        <f t="shared" si="28"/>
        <v>1.6621312632636328E-2</v>
      </c>
      <c r="O88" s="73">
        <f t="shared" si="28"/>
        <v>1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</row>
    <row r="89" spans="1:65" x14ac:dyDescent="0.25"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</row>
    <row r="90" spans="1:65" x14ac:dyDescent="0.25"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</row>
    <row r="91" spans="1:65" x14ac:dyDescent="0.25"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</row>
    <row r="92" spans="1:65" x14ac:dyDescent="0.25"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</row>
    <row r="93" spans="1:65" x14ac:dyDescent="0.25"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</row>
    <row r="94" spans="1:65" x14ac:dyDescent="0.25"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</row>
    <row r="95" spans="1:65" x14ac:dyDescent="0.25"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</row>
    <row r="96" spans="1:65" x14ac:dyDescent="0.25"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</row>
    <row r="97" spans="22:65" x14ac:dyDescent="0.25"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</row>
    <row r="98" spans="22:65" x14ac:dyDescent="0.25"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</row>
    <row r="99" spans="22:65" x14ac:dyDescent="0.25"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</row>
    <row r="100" spans="22:65" x14ac:dyDescent="0.25"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</row>
    <row r="101" spans="22:65" x14ac:dyDescent="0.25"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</row>
    <row r="102" spans="22:65" x14ac:dyDescent="0.25"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</row>
    <row r="103" spans="22:65" x14ac:dyDescent="0.25"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</row>
    <row r="104" spans="22:65" x14ac:dyDescent="0.25"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</row>
    <row r="105" spans="22:65" x14ac:dyDescent="0.25"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</row>
    <row r="106" spans="22:65" x14ac:dyDescent="0.25"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</row>
    <row r="107" spans="22:65" x14ac:dyDescent="0.25"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</row>
    <row r="108" spans="22:65" x14ac:dyDescent="0.25"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</row>
    <row r="109" spans="22:65" x14ac:dyDescent="0.25"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</row>
    <row r="110" spans="22:65" x14ac:dyDescent="0.25"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</row>
    <row r="111" spans="22:65" x14ac:dyDescent="0.25"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</row>
    <row r="112" spans="22:65" x14ac:dyDescent="0.25"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</row>
    <row r="113" spans="22:65" x14ac:dyDescent="0.25"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</row>
    <row r="114" spans="22:65" x14ac:dyDescent="0.25"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</row>
    <row r="115" spans="22:65" x14ac:dyDescent="0.25"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</row>
    <row r="116" spans="22:65" x14ac:dyDescent="0.25"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</row>
    <row r="117" spans="22:65" x14ac:dyDescent="0.25"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99"/>
  <sheetViews>
    <sheetView zoomScale="70" zoomScaleNormal="70" workbookViewId="0"/>
  </sheetViews>
  <sheetFormatPr defaultColWidth="8.375" defaultRowHeight="15.75" x14ac:dyDescent="0.25"/>
  <cols>
    <col min="1" max="1" width="26.125" style="7" customWidth="1"/>
    <col min="2" max="2" width="25.625" style="7" customWidth="1"/>
    <col min="3" max="3" width="29.625" style="7" customWidth="1"/>
    <col min="4" max="5" width="32.5" style="7" customWidth="1"/>
    <col min="6" max="6" width="30.5" style="7" customWidth="1"/>
    <col min="7" max="7" width="19.125" style="7" customWidth="1"/>
    <col min="8" max="8" width="31.125" style="7" customWidth="1"/>
    <col min="9" max="9" width="20.625" style="7" customWidth="1"/>
    <col min="10" max="10" width="29" style="7" customWidth="1"/>
    <col min="11" max="11" width="14.875" style="7" customWidth="1"/>
    <col min="12" max="12" width="31.5" style="7" customWidth="1"/>
    <col min="13" max="13" width="19.75" style="7" customWidth="1"/>
    <col min="14" max="14" width="20.625" style="7" customWidth="1"/>
    <col min="15" max="15" width="11.875" style="8" bestFit="1" customWidth="1"/>
    <col min="16" max="16" width="12.125" style="8" bestFit="1" customWidth="1"/>
    <col min="17" max="17" width="18.875" style="8" bestFit="1" customWidth="1"/>
    <col min="18" max="18" width="17.375" style="8" customWidth="1"/>
    <col min="19" max="19" width="12.125" style="8" customWidth="1"/>
    <col min="20" max="20" width="14.125" style="8" customWidth="1"/>
    <col min="21" max="21" width="13.625" style="8" customWidth="1"/>
    <col min="22" max="22" width="11.625" style="8" customWidth="1"/>
    <col min="23" max="23" width="12.625" style="8" customWidth="1"/>
    <col min="24" max="24" width="11.125" style="8" customWidth="1"/>
    <col min="25" max="26" width="11.625" style="8" bestFit="1" customWidth="1"/>
    <col min="27" max="27" width="6.875" style="8" bestFit="1" customWidth="1"/>
    <col min="28" max="28" width="10.625" style="8" customWidth="1"/>
    <col min="29" max="30" width="12.375" style="8" customWidth="1"/>
    <col min="31" max="31" width="9.625" style="8" bestFit="1" customWidth="1"/>
    <col min="32" max="32" width="13" style="8" customWidth="1"/>
    <col min="33" max="33" width="13.125" style="8" bestFit="1" customWidth="1"/>
    <col min="34" max="34" width="15.625" style="8" bestFit="1" customWidth="1"/>
    <col min="35" max="35" width="15.375" style="8" bestFit="1" customWidth="1"/>
    <col min="36" max="36" width="13" style="8" bestFit="1" customWidth="1"/>
    <col min="37" max="37" width="15.625" style="8" bestFit="1" customWidth="1"/>
    <col min="38" max="38" width="12.125" style="8" bestFit="1" customWidth="1"/>
    <col min="39" max="39" width="12.375" style="8" bestFit="1" customWidth="1"/>
    <col min="40" max="40" width="12.125" style="8" bestFit="1" customWidth="1"/>
    <col min="41" max="41" width="12.875" style="8" bestFit="1" customWidth="1"/>
    <col min="42" max="42" width="12.125" style="8" bestFit="1" customWidth="1"/>
    <col min="43" max="43" width="12.625" style="8" bestFit="1" customWidth="1"/>
    <col min="44" max="44" width="11.625" style="8" bestFit="1" customWidth="1"/>
    <col min="45" max="45" width="6.375" style="8" bestFit="1" customWidth="1"/>
    <col min="46" max="46" width="11.625" style="8" bestFit="1" customWidth="1"/>
    <col min="47" max="47" width="12.125" style="8" bestFit="1" customWidth="1"/>
    <col min="48" max="48" width="12.625" style="8" bestFit="1" customWidth="1"/>
    <col min="49" max="49" width="11.625" style="8" bestFit="1" customWidth="1"/>
    <col min="50" max="50" width="6.375" style="8" bestFit="1" customWidth="1"/>
    <col min="51" max="16384" width="8.375" style="8"/>
  </cols>
  <sheetData>
    <row r="1" spans="1:18" ht="23.25" x14ac:dyDescent="0.35">
      <c r="A1" s="333" t="s">
        <v>484</v>
      </c>
      <c r="D1" s="27"/>
      <c r="E1" s="27"/>
      <c r="F1" s="27"/>
    </row>
    <row r="2" spans="1:18" x14ac:dyDescent="0.25">
      <c r="A2" s="7" t="str">
        <f>INFO!A2</f>
        <v>VM/KAO 13.4.2022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8" x14ac:dyDescent="0.25">
      <c r="A3" s="257" t="s">
        <v>679</v>
      </c>
    </row>
    <row r="4" spans="1:18" x14ac:dyDescent="0.25">
      <c r="A4" s="257" t="s">
        <v>525</v>
      </c>
    </row>
    <row r="5" spans="1:18" x14ac:dyDescent="0.25">
      <c r="A5" s="257" t="s">
        <v>571</v>
      </c>
    </row>
    <row r="6" spans="1:18" x14ac:dyDescent="0.25">
      <c r="A6" s="257" t="s">
        <v>523</v>
      </c>
    </row>
    <row r="7" spans="1:18" x14ac:dyDescent="0.25">
      <c r="A7" s="257" t="s">
        <v>524</v>
      </c>
    </row>
    <row r="9" spans="1:18" s="7" customFormat="1" x14ac:dyDescent="0.25">
      <c r="A9" s="14" t="s">
        <v>461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R9" s="13"/>
    </row>
    <row r="10" spans="1:18" x14ac:dyDescent="0.25">
      <c r="A10" s="255" t="s">
        <v>618</v>
      </c>
      <c r="B10" s="255" t="s">
        <v>617</v>
      </c>
      <c r="C10" s="255" t="s">
        <v>433</v>
      </c>
    </row>
    <row r="11" spans="1:18" x14ac:dyDescent="0.25">
      <c r="A11" s="315">
        <f>'Vuoden 2023 taso_koko maa'!B18</f>
        <v>21827968854.858231</v>
      </c>
      <c r="B11" s="75">
        <f>C45</f>
        <v>5517897</v>
      </c>
      <c r="C11" s="75">
        <f t="shared" ref="C11" si="0">A11/B11</f>
        <v>3955.8492764287248</v>
      </c>
      <c r="D11" s="5"/>
      <c r="E11" s="5"/>
      <c r="F11" s="5"/>
      <c r="J11" s="34"/>
      <c r="K11" s="34"/>
      <c r="L11" s="34"/>
      <c r="M11" s="34"/>
      <c r="N11" s="34"/>
    </row>
    <row r="12" spans="1:18" x14ac:dyDescent="0.25">
      <c r="A12" s="315"/>
      <c r="B12" s="315"/>
      <c r="C12" s="315"/>
      <c r="J12" s="35"/>
      <c r="K12" s="36"/>
      <c r="L12" s="35"/>
      <c r="M12" s="35"/>
      <c r="N12" s="35"/>
    </row>
    <row r="13" spans="1:18" x14ac:dyDescent="0.25">
      <c r="A13" s="37" t="s">
        <v>459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8" x14ac:dyDescent="0.25">
      <c r="A14" s="38" t="s">
        <v>431</v>
      </c>
      <c r="B14" s="38" t="s">
        <v>430</v>
      </c>
      <c r="C14" s="38" t="s">
        <v>470</v>
      </c>
      <c r="D14" s="39" t="s">
        <v>499</v>
      </c>
      <c r="E14" s="39" t="s">
        <v>500</v>
      </c>
      <c r="F14" s="39" t="s">
        <v>501</v>
      </c>
      <c r="G14" s="40" t="s">
        <v>432</v>
      </c>
      <c r="H14" s="38" t="s">
        <v>429</v>
      </c>
      <c r="I14" s="38" t="s">
        <v>428</v>
      </c>
      <c r="J14" s="38" t="s">
        <v>469</v>
      </c>
      <c r="K14" s="38" t="s">
        <v>468</v>
      </c>
      <c r="L14" s="143" t="s">
        <v>513</v>
      </c>
      <c r="M14" s="143" t="s">
        <v>646</v>
      </c>
      <c r="N14" s="38" t="s">
        <v>0</v>
      </c>
      <c r="O14" s="7"/>
    </row>
    <row r="15" spans="1:18" ht="31.5" x14ac:dyDescent="0.25">
      <c r="A15" s="41" t="s">
        <v>458</v>
      </c>
      <c r="B15" s="42">
        <f>13.424%-1.7%</f>
        <v>0.11724</v>
      </c>
      <c r="C15" s="43">
        <v>0.8145</v>
      </c>
      <c r="D15" s="43">
        <f>C15*D16</f>
        <v>0.47940990742583411</v>
      </c>
      <c r="E15" s="43">
        <f>C15*E16</f>
        <v>0.16082847262643599</v>
      </c>
      <c r="F15" s="43">
        <f>C15*F16</f>
        <v>0.17426161994773004</v>
      </c>
      <c r="G15" s="42">
        <v>0.02</v>
      </c>
      <c r="H15" s="42">
        <v>5.0000000000000001E-3</v>
      </c>
      <c r="I15" s="42">
        <v>1.4999999999999999E-2</v>
      </c>
      <c r="J15" s="42">
        <v>1.1299999999999999E-3</v>
      </c>
      <c r="K15" s="42">
        <v>0.01</v>
      </c>
      <c r="L15" s="145">
        <v>1.2999999999996348E-4</v>
      </c>
      <c r="M15" s="145">
        <f t="shared" ref="M15" si="1">1.7%</f>
        <v>1.7000000000000001E-2</v>
      </c>
      <c r="N15" s="332">
        <f>B15+SUM(D15:M15)</f>
        <v>1</v>
      </c>
      <c r="O15" s="7"/>
    </row>
    <row r="16" spans="1:18" x14ac:dyDescent="0.25">
      <c r="B16" s="42"/>
      <c r="C16" s="330" t="s">
        <v>530</v>
      </c>
      <c r="D16" s="331">
        <v>0.58859411593104249</v>
      </c>
      <c r="E16" s="331">
        <v>0.19745668830747204</v>
      </c>
      <c r="F16" s="331">
        <v>0.21394919576148561</v>
      </c>
      <c r="G16" s="42"/>
      <c r="H16" s="42"/>
      <c r="I16" s="42"/>
      <c r="J16" s="42"/>
      <c r="K16" s="42"/>
      <c r="L16" s="145"/>
      <c r="M16" s="145"/>
      <c r="N16" s="44"/>
      <c r="O16" s="7"/>
    </row>
    <row r="17" spans="1:15" x14ac:dyDescent="0.25">
      <c r="A17" s="45" t="s">
        <v>427</v>
      </c>
      <c r="B17" s="46">
        <f>B15*$A$11</f>
        <v>2559111068.5435791</v>
      </c>
      <c r="C17" s="47">
        <f>C15*A11</f>
        <v>17778880632.282028</v>
      </c>
      <c r="D17" s="47">
        <f>D15*A11</f>
        <v>10464544528.001575</v>
      </c>
      <c r="E17" s="47">
        <f>E15*A11</f>
        <v>3510558891.4642644</v>
      </c>
      <c r="F17" s="47">
        <f>F15*A11</f>
        <v>3803777212.8161931</v>
      </c>
      <c r="G17" s="46">
        <f t="shared" ref="G17:M17" si="2">G15*$A$11</f>
        <v>436559377.09716463</v>
      </c>
      <c r="H17" s="46">
        <f t="shared" si="2"/>
        <v>109139844.27429116</v>
      </c>
      <c r="I17" s="46">
        <f t="shared" si="2"/>
        <v>327419532.82287347</v>
      </c>
      <c r="J17" s="46">
        <f t="shared" si="2"/>
        <v>24665604.805989798</v>
      </c>
      <c r="K17" s="46">
        <f t="shared" si="2"/>
        <v>218279688.54858232</v>
      </c>
      <c r="L17" s="46">
        <f t="shared" si="2"/>
        <v>2837635.9511307729</v>
      </c>
      <c r="M17" s="46">
        <f t="shared" si="2"/>
        <v>371075470.53258997</v>
      </c>
      <c r="N17" s="48">
        <f>B17+SUM(D17:M17)</f>
        <v>21827968854.858231</v>
      </c>
      <c r="O17" s="27"/>
    </row>
    <row r="18" spans="1:15" x14ac:dyDescent="0.25">
      <c r="A18" s="13" t="s">
        <v>460</v>
      </c>
      <c r="B18" s="319">
        <f>B17/$B$11</f>
        <v>463.78376916850368</v>
      </c>
      <c r="C18" s="10"/>
      <c r="D18" s="319">
        <f>D17/$B$11</f>
        <v>1896.473335403248</v>
      </c>
      <c r="E18" s="319">
        <f>E17/$B$11</f>
        <v>636.21319706842382</v>
      </c>
      <c r="F18" s="319">
        <f>F17/$B$11</f>
        <v>689.35270317952529</v>
      </c>
      <c r="G18" s="319">
        <f>G17/G45</f>
        <v>959.05170507220942</v>
      </c>
      <c r="H18" s="319">
        <f>H17/H45</f>
        <v>433.21151848233313</v>
      </c>
      <c r="I18" s="319">
        <f>I17/$B$11</f>
        <v>59.33773914643087</v>
      </c>
      <c r="J18" s="48">
        <f>J17/J45</f>
        <v>710.64003013598199</v>
      </c>
      <c r="K18" s="322">
        <f>K17/$B$11</f>
        <v>39.558492764287251</v>
      </c>
      <c r="L18" s="321">
        <f>L17/L45</f>
        <v>1830.7328716972729</v>
      </c>
      <c r="M18" s="321">
        <f>M17/M45</f>
        <v>109.47270569531416</v>
      </c>
      <c r="N18" s="27"/>
      <c r="O18" s="7"/>
    </row>
    <row r="19" spans="1:15" x14ac:dyDescent="0.25">
      <c r="A19" s="142"/>
      <c r="B19" s="138"/>
      <c r="C19" s="139"/>
      <c r="D19" s="318"/>
      <c r="E19" s="318"/>
      <c r="F19" s="318"/>
      <c r="G19" s="140"/>
      <c r="H19" s="139"/>
      <c r="I19" s="140"/>
      <c r="J19" s="140"/>
      <c r="K19" s="140"/>
      <c r="L19" s="139"/>
      <c r="M19" s="139"/>
      <c r="N19" s="141"/>
      <c r="O19" s="7"/>
    </row>
    <row r="20" spans="1:15" x14ac:dyDescent="0.25">
      <c r="G20" s="13"/>
      <c r="M20" s="49"/>
      <c r="N20" s="49"/>
    </row>
    <row r="21" spans="1:15" x14ac:dyDescent="0.25">
      <c r="A21" s="14" t="s">
        <v>435</v>
      </c>
      <c r="B21" s="15"/>
      <c r="C21" s="15"/>
      <c r="D21" s="15"/>
      <c r="E21" s="15"/>
      <c r="F21" s="15"/>
      <c r="G21" s="14"/>
      <c r="H21" s="50"/>
      <c r="I21" s="50"/>
      <c r="J21" s="50"/>
      <c r="K21" s="50"/>
      <c r="L21" s="50"/>
      <c r="M21" s="49"/>
      <c r="N21" s="49"/>
    </row>
    <row r="22" spans="1:15" ht="68.45" customHeight="1" x14ac:dyDescent="0.25">
      <c r="A22" s="256" t="s">
        <v>462</v>
      </c>
      <c r="B22" s="20" t="s">
        <v>133</v>
      </c>
      <c r="C22" s="51" t="s">
        <v>616</v>
      </c>
      <c r="D22" s="19" t="s">
        <v>502</v>
      </c>
      <c r="E22" s="19" t="s">
        <v>503</v>
      </c>
      <c r="F22" s="19" t="s">
        <v>504</v>
      </c>
      <c r="G22" s="19" t="s">
        <v>464</v>
      </c>
      <c r="H22" s="144" t="s">
        <v>465</v>
      </c>
      <c r="I22" s="51" t="s">
        <v>434</v>
      </c>
      <c r="J22" s="144" t="s">
        <v>514</v>
      </c>
      <c r="K22" s="51" t="s">
        <v>463</v>
      </c>
      <c r="L22" s="144" t="s">
        <v>515</v>
      </c>
      <c r="M22" s="383" t="s">
        <v>647</v>
      </c>
      <c r="N22" s="52"/>
      <c r="O22" s="53"/>
    </row>
    <row r="23" spans="1:15" x14ac:dyDescent="0.25">
      <c r="A23" s="54">
        <v>31</v>
      </c>
      <c r="B23" s="21" t="s">
        <v>131</v>
      </c>
      <c r="C23" s="55">
        <f>Määräytymistekijät!C5</f>
        <v>658457</v>
      </c>
      <c r="D23" s="56">
        <f>'TH, VH ja SH tarvekertoimet'!O4</f>
        <v>0.88824154430769353</v>
      </c>
      <c r="E23" s="56">
        <f>'TH, VH ja SH tarvekertoimet'!P4</f>
        <v>0.73829655512718095</v>
      </c>
      <c r="F23" s="56">
        <f>'TH, VH ja SH tarvekertoimet'!Q4</f>
        <v>0.81942331689358816</v>
      </c>
      <c r="G23" s="55">
        <f>Määräytymistekijät!F5</f>
        <v>114117</v>
      </c>
      <c r="H23" s="55">
        <f>Määräytymistekijät!D5</f>
        <v>36856</v>
      </c>
      <c r="I23" s="57">
        <f>Määräytymistekijät!I5</f>
        <v>5.9357071279015064E-3</v>
      </c>
      <c r="J23" s="55">
        <f>Määräytymistekijät!J5</f>
        <v>0</v>
      </c>
      <c r="K23" s="57">
        <f>'Hyte-kerroin'!G5</f>
        <v>0.87397785271892703</v>
      </c>
      <c r="L23" s="55">
        <f>Määräytymistekijät!E5</f>
        <v>0</v>
      </c>
      <c r="M23" s="382">
        <f>Määräytymistekijät!K5</f>
        <v>658457</v>
      </c>
      <c r="N23" s="58"/>
      <c r="O23" s="58"/>
    </row>
    <row r="24" spans="1:15" x14ac:dyDescent="0.25">
      <c r="A24" s="54">
        <v>32</v>
      </c>
      <c r="B24" s="59" t="s">
        <v>130</v>
      </c>
      <c r="C24" s="26">
        <f>Määräytymistekijät!C6</f>
        <v>276438</v>
      </c>
      <c r="D24" s="56">
        <f>'TH, VH ja SH tarvekertoimet'!O5</f>
        <v>0.86398585267815375</v>
      </c>
      <c r="E24" s="56">
        <f>'TH, VH ja SH tarvekertoimet'!P5</f>
        <v>0.55101535212867714</v>
      </c>
      <c r="F24" s="56">
        <f>'TH, VH ja SH tarvekertoimet'!Q5</f>
        <v>0.81470307801850417</v>
      </c>
      <c r="G24" s="26">
        <f>Määräytymistekijät!F6</f>
        <v>59996</v>
      </c>
      <c r="H24" s="26">
        <f>Määräytymistekijät!D6</f>
        <v>5996</v>
      </c>
      <c r="I24" s="60">
        <f>Määräytymistekijät!I6</f>
        <v>1.7757072782572946E-2</v>
      </c>
      <c r="J24" s="26">
        <f>Määräytymistekijät!J6</f>
        <v>0</v>
      </c>
      <c r="K24" s="60">
        <f>'Hyte-kerroin'!G6</f>
        <v>0.9477261329372727</v>
      </c>
      <c r="L24" s="26">
        <f>Määräytymistekijät!E6</f>
        <v>0</v>
      </c>
      <c r="M24" s="382">
        <f>Määräytymistekijät!K6</f>
        <v>276438</v>
      </c>
      <c r="N24" s="58"/>
      <c r="O24" s="58"/>
    </row>
    <row r="25" spans="1:15" x14ac:dyDescent="0.25">
      <c r="A25" s="54">
        <v>33</v>
      </c>
      <c r="B25" s="59" t="s">
        <v>129</v>
      </c>
      <c r="C25" s="26">
        <f>Määräytymistekijät!C7</f>
        <v>478919</v>
      </c>
      <c r="D25" s="56">
        <f>'TH, VH ja SH tarvekertoimet'!O6</f>
        <v>0.84689299006323204</v>
      </c>
      <c r="E25" s="56">
        <f>'TH, VH ja SH tarvekertoimet'!P6</f>
        <v>0.61221653248418317</v>
      </c>
      <c r="F25" s="56">
        <f>'TH, VH ja SH tarvekertoimet'!Q6</f>
        <v>0.76045131727111925</v>
      </c>
      <c r="G25" s="26">
        <f>Määräytymistekijät!F7</f>
        <v>71924</v>
      </c>
      <c r="H25" s="26">
        <f>Määräytymistekijät!D7</f>
        <v>57247</v>
      </c>
      <c r="I25" s="60">
        <f>Määräytymistekijät!I7</f>
        <v>0.16174186945653848</v>
      </c>
      <c r="J25" s="26">
        <f>Määräytymistekijät!J7</f>
        <v>0</v>
      </c>
      <c r="K25" s="60">
        <f>'Hyte-kerroin'!G7</f>
        <v>0.88247925806456484</v>
      </c>
      <c r="L25" s="26">
        <f>Määräytymistekijät!E7</f>
        <v>0</v>
      </c>
      <c r="M25" s="382">
        <f>Määräytymistekijät!K7</f>
        <v>478919</v>
      </c>
      <c r="N25" s="58"/>
      <c r="O25" s="58"/>
    </row>
    <row r="26" spans="1:15" x14ac:dyDescent="0.25">
      <c r="A26" s="54">
        <v>34</v>
      </c>
      <c r="B26" s="59" t="s">
        <v>128</v>
      </c>
      <c r="C26" s="26">
        <f>Määräytymistekijät!C8</f>
        <v>99073</v>
      </c>
      <c r="D26" s="56">
        <f>'TH, VH ja SH tarvekertoimet'!O7</f>
        <v>0.95713161082775544</v>
      </c>
      <c r="E26" s="56">
        <f>'TH, VH ja SH tarvekertoimet'!P7</f>
        <v>0.89881495523150656</v>
      </c>
      <c r="F26" s="56">
        <f>'TH, VH ja SH tarvekertoimet'!Q7</f>
        <v>0.84695240707805897</v>
      </c>
      <c r="G26" s="26">
        <f>Määräytymistekijät!F8</f>
        <v>6352</v>
      </c>
      <c r="H26" s="26">
        <f>Määräytymistekijät!D8</f>
        <v>27912</v>
      </c>
      <c r="I26" s="60">
        <f>Määräytymistekijät!I8</f>
        <v>0.49763927639286376</v>
      </c>
      <c r="J26" s="26">
        <f>Määräytymistekijät!J8</f>
        <v>0</v>
      </c>
      <c r="K26" s="60">
        <f>'Hyte-kerroin'!G8</f>
        <v>0.97170798765858535</v>
      </c>
      <c r="L26" s="26">
        <f>Määräytymistekijät!E8</f>
        <v>0</v>
      </c>
      <c r="M26" s="382">
        <f>Määräytymistekijät!K8</f>
        <v>99073</v>
      </c>
      <c r="N26" s="58"/>
      <c r="O26" s="58"/>
    </row>
    <row r="27" spans="1:15" x14ac:dyDescent="0.25">
      <c r="A27" s="61">
        <v>35</v>
      </c>
      <c r="B27" s="59" t="s">
        <v>127</v>
      </c>
      <c r="C27" s="26">
        <f>Määräytymistekijät!C9</f>
        <v>201854</v>
      </c>
      <c r="D27" s="56">
        <f>'TH, VH ja SH tarvekertoimet'!O8</f>
        <v>0.89720769266022171</v>
      </c>
      <c r="E27" s="56">
        <f>'TH, VH ja SH tarvekertoimet'!P8</f>
        <v>0.71040986141981899</v>
      </c>
      <c r="F27" s="56">
        <f>'TH, VH ja SH tarvekertoimet'!Q8</f>
        <v>0.8382474293540314</v>
      </c>
      <c r="G27" s="26">
        <f>Määräytymistekijät!F9</f>
        <v>12942</v>
      </c>
      <c r="H27" s="26">
        <f>Määräytymistekijät!D9</f>
        <v>0</v>
      </c>
      <c r="I27" s="60">
        <f>Määräytymistekijät!I9</f>
        <v>0.1508794449193501</v>
      </c>
      <c r="J27" s="26">
        <f>Määräytymistekijät!J9</f>
        <v>0</v>
      </c>
      <c r="K27" s="60">
        <f>'Hyte-kerroin'!G9</f>
        <v>1.0393667276571048</v>
      </c>
      <c r="L27" s="26">
        <f>Määräytymistekijät!E9</f>
        <v>0</v>
      </c>
      <c r="M27" s="382">
        <f>Määräytymistekijät!K9</f>
        <v>201854</v>
      </c>
      <c r="N27" s="58"/>
      <c r="O27" s="58"/>
    </row>
    <row r="28" spans="1:15" x14ac:dyDescent="0.25">
      <c r="A28" s="7">
        <v>2</v>
      </c>
      <c r="B28" s="59" t="s">
        <v>126</v>
      </c>
      <c r="C28" s="26">
        <f>Määräytymistekijät!C10</f>
        <v>483477</v>
      </c>
      <c r="D28" s="56">
        <f>'TH, VH ja SH tarvekertoimet'!O9</f>
        <v>1.0146119451247533</v>
      </c>
      <c r="E28" s="56">
        <f>'TH, VH ja SH tarvekertoimet'!P9</f>
        <v>1.0722710779859248</v>
      </c>
      <c r="F28" s="56">
        <f>'TH, VH ja SH tarvekertoimet'!Q9</f>
        <v>1.0092508573763157</v>
      </c>
      <c r="G28" s="26">
        <f>Määräytymistekijät!F10</f>
        <v>40079</v>
      </c>
      <c r="H28" s="26">
        <f>Määräytymistekijät!D10</f>
        <v>27459</v>
      </c>
      <c r="I28" s="60">
        <f>Määräytymistekijät!I10</f>
        <v>0.40262105450733626</v>
      </c>
      <c r="J28" s="26">
        <f>Määräytymistekijät!J10</f>
        <v>22422</v>
      </c>
      <c r="K28" s="60">
        <f>'Hyte-kerroin'!G10</f>
        <v>0.91413915018238856</v>
      </c>
      <c r="L28" s="26">
        <f>Määräytymistekijät!E10</f>
        <v>0</v>
      </c>
      <c r="M28" s="382">
        <f>Määräytymistekijät!K10</f>
        <v>483477</v>
      </c>
      <c r="N28" s="58"/>
      <c r="O28" s="58"/>
    </row>
    <row r="29" spans="1:15" x14ac:dyDescent="0.25">
      <c r="A29" s="7">
        <v>4</v>
      </c>
      <c r="B29" s="59" t="s">
        <v>125</v>
      </c>
      <c r="C29" s="26">
        <f>Määräytymistekijät!C11</f>
        <v>214281</v>
      </c>
      <c r="D29" s="56">
        <f>'TH, VH ja SH tarvekertoimet'!O10</f>
        <v>1.0614786887442855</v>
      </c>
      <c r="E29" s="56">
        <f>'TH, VH ja SH tarvekertoimet'!P10</f>
        <v>1.1752452540595004</v>
      </c>
      <c r="F29" s="56">
        <f>'TH, VH ja SH tarvekertoimet'!Q10</f>
        <v>1.0995698549906685</v>
      </c>
      <c r="G29" s="26">
        <f>Määräytymistekijät!F11</f>
        <v>9160</v>
      </c>
      <c r="H29" s="26">
        <f>Määräytymistekijät!D11</f>
        <v>0</v>
      </c>
      <c r="I29" s="60">
        <f>Määräytymistekijät!I11</f>
        <v>0.66615086035063786</v>
      </c>
      <c r="J29" s="26">
        <f>Määräytymistekijät!J11</f>
        <v>0</v>
      </c>
      <c r="K29" s="60">
        <f>'Hyte-kerroin'!G11</f>
        <v>1.1369850128994712</v>
      </c>
      <c r="L29" s="26">
        <f>Määräytymistekijät!E11</f>
        <v>0</v>
      </c>
      <c r="M29" s="382">
        <f>Määräytymistekijät!K11</f>
        <v>0</v>
      </c>
      <c r="N29" s="58"/>
      <c r="O29" s="58"/>
    </row>
    <row r="30" spans="1:15" x14ac:dyDescent="0.25">
      <c r="A30" s="7">
        <v>5</v>
      </c>
      <c r="B30" s="59" t="s">
        <v>124</v>
      </c>
      <c r="C30" s="26">
        <f>Määräytymistekijät!C12</f>
        <v>170213</v>
      </c>
      <c r="D30" s="56">
        <f>'TH, VH ja SH tarvekertoimet'!O11</f>
        <v>1.0511067253264081</v>
      </c>
      <c r="E30" s="56">
        <f>'TH, VH ja SH tarvekertoimet'!P11</f>
        <v>1.1168886183790823</v>
      </c>
      <c r="F30" s="56">
        <f>'TH, VH ja SH tarvekertoimet'!Q11</f>
        <v>1.0137991356176017</v>
      </c>
      <c r="G30" s="26">
        <f>Määräytymistekijät!F12</f>
        <v>7790</v>
      </c>
      <c r="H30" s="26">
        <f>Määräytymistekijät!D12</f>
        <v>0</v>
      </c>
      <c r="I30" s="60">
        <f>Määräytymistekijät!I12</f>
        <v>0.55737544425241126</v>
      </c>
      <c r="J30" s="26">
        <f>Määräytymistekijät!J12</f>
        <v>0</v>
      </c>
      <c r="K30" s="60">
        <f>'Hyte-kerroin'!G12</f>
        <v>0.89070660236952159</v>
      </c>
      <c r="L30" s="26">
        <f>Määräytymistekijät!E12</f>
        <v>0</v>
      </c>
      <c r="M30" s="382">
        <f>Määräytymistekijät!K12</f>
        <v>0</v>
      </c>
      <c r="N30" s="58"/>
      <c r="O30" s="58"/>
    </row>
    <row r="31" spans="1:15" x14ac:dyDescent="0.25">
      <c r="A31" s="7">
        <v>6</v>
      </c>
      <c r="B31" s="59" t="s">
        <v>123</v>
      </c>
      <c r="C31" s="26">
        <f>Määräytymistekijät!C13</f>
        <v>527478</v>
      </c>
      <c r="D31" s="56">
        <f>'TH, VH ja SH tarvekertoimet'!O12</f>
        <v>1.0133823414493557</v>
      </c>
      <c r="E31" s="56">
        <f>'TH, VH ja SH tarvekertoimet'!P12</f>
        <v>1.0051079358253086</v>
      </c>
      <c r="F31" s="56">
        <f>'TH, VH ja SH tarvekertoimet'!Q12</f>
        <v>0.95372057557951739</v>
      </c>
      <c r="G31" s="26">
        <f>Määräytymistekijät!F13</f>
        <v>28629</v>
      </c>
      <c r="H31" s="26">
        <f>Määräytymistekijät!D13</f>
        <v>0</v>
      </c>
      <c r="I31" s="60">
        <f>Määräytymistekijät!I13</f>
        <v>0.45834263679081194</v>
      </c>
      <c r="J31" s="26">
        <f>Määräytymistekijät!J13</f>
        <v>0</v>
      </c>
      <c r="K31" s="60">
        <f>'Hyte-kerroin'!G13</f>
        <v>1.194563773836024</v>
      </c>
      <c r="L31" s="26">
        <f>Määräytymistekijät!E13</f>
        <v>0</v>
      </c>
      <c r="M31" s="382">
        <f>Määräytymistekijät!K13</f>
        <v>527478</v>
      </c>
      <c r="N31" s="58"/>
      <c r="O31" s="58"/>
    </row>
    <row r="32" spans="1:15" x14ac:dyDescent="0.25">
      <c r="A32" s="7">
        <v>7</v>
      </c>
      <c r="B32" s="59" t="s">
        <v>122</v>
      </c>
      <c r="C32" s="26">
        <f>Määräytymistekijät!C14</f>
        <v>205124</v>
      </c>
      <c r="D32" s="56">
        <f>'TH, VH ja SH tarvekertoimet'!O13</f>
        <v>1.0925853957308949</v>
      </c>
      <c r="E32" s="56">
        <f>'TH, VH ja SH tarvekertoimet'!P13</f>
        <v>1.150386949338106</v>
      </c>
      <c r="F32" s="56">
        <f>'TH, VH ja SH tarvekertoimet'!Q13</f>
        <v>1.0718019405336596</v>
      </c>
      <c r="G32" s="26">
        <f>Määräytymistekijät!F14</f>
        <v>12014</v>
      </c>
      <c r="H32" s="26">
        <f>Määräytymistekijät!D14</f>
        <v>0</v>
      </c>
      <c r="I32" s="60">
        <f>Määräytymistekijät!I14</f>
        <v>0.50828106335011725</v>
      </c>
      <c r="J32" s="26">
        <f>Määräytymistekijät!J14</f>
        <v>0</v>
      </c>
      <c r="K32" s="60">
        <f>'Hyte-kerroin'!G14</f>
        <v>0.96758185464073376</v>
      </c>
      <c r="L32" s="26">
        <f>Määräytymistekijät!E14</f>
        <v>0</v>
      </c>
      <c r="M32" s="382">
        <f>Määräytymistekijät!K14</f>
        <v>0</v>
      </c>
      <c r="N32" s="58"/>
      <c r="O32" s="58"/>
    </row>
    <row r="33" spans="1:15" x14ac:dyDescent="0.25">
      <c r="A33" s="7">
        <v>8</v>
      </c>
      <c r="B33" s="59" t="s">
        <v>121</v>
      </c>
      <c r="C33" s="26">
        <f>Määräytymistekijät!C15</f>
        <v>161391</v>
      </c>
      <c r="D33" s="56">
        <f>'TH, VH ja SH tarvekertoimet'!O14</f>
        <v>1.1211305675341683</v>
      </c>
      <c r="E33" s="56">
        <f>'TH, VH ja SH tarvekertoimet'!P14</f>
        <v>1.4056889959333134</v>
      </c>
      <c r="F33" s="56">
        <f>'TH, VH ja SH tarvekertoimet'!Q14</f>
        <v>1.1644625373716124</v>
      </c>
      <c r="G33" s="26">
        <f>Määräytymistekijät!F15</f>
        <v>10202</v>
      </c>
      <c r="H33" s="26">
        <f>Määräytymistekijät!D15</f>
        <v>1219</v>
      </c>
      <c r="I33" s="60">
        <f>Määräytymistekijät!I15</f>
        <v>0.51542359804305315</v>
      </c>
      <c r="J33" s="26">
        <f>Määräytymistekijät!J15</f>
        <v>0</v>
      </c>
      <c r="K33" s="60">
        <f>'Hyte-kerroin'!G15</f>
        <v>1.0515817883248213</v>
      </c>
      <c r="L33" s="26">
        <f>Määräytymistekijät!E15</f>
        <v>0</v>
      </c>
      <c r="M33" s="382">
        <f>Määräytymistekijät!K15</f>
        <v>0</v>
      </c>
      <c r="N33" s="58"/>
      <c r="O33" s="58"/>
    </row>
    <row r="34" spans="1:15" x14ac:dyDescent="0.25">
      <c r="A34" s="7">
        <v>9</v>
      </c>
      <c r="B34" s="59" t="s">
        <v>120</v>
      </c>
      <c r="C34" s="26">
        <f>Määräytymistekijät!C16</f>
        <v>126107</v>
      </c>
      <c r="D34" s="56">
        <f>'TH, VH ja SH tarvekertoimet'!O15</f>
        <v>1.0329763324327161</v>
      </c>
      <c r="E34" s="56">
        <f>'TH, VH ja SH tarvekertoimet'!P15</f>
        <v>1.2125863547753084</v>
      </c>
      <c r="F34" s="56">
        <f>'TH, VH ja SH tarvekertoimet'!Q15</f>
        <v>1.0031480740923515</v>
      </c>
      <c r="G34" s="26">
        <f>Määräytymistekijät!F16</f>
        <v>8565</v>
      </c>
      <c r="H34" s="26">
        <f>Määräytymistekijät!D16</f>
        <v>0</v>
      </c>
      <c r="I34" s="60">
        <f>Määräytymistekijät!I16</f>
        <v>0.77070312937615304</v>
      </c>
      <c r="J34" s="26">
        <f>Määräytymistekijät!J16</f>
        <v>0</v>
      </c>
      <c r="K34" s="60">
        <f>'Hyte-kerroin'!G16</f>
        <v>1.1505321055041913</v>
      </c>
      <c r="L34" s="26">
        <f>Määräytymistekijät!E16</f>
        <v>0</v>
      </c>
      <c r="M34" s="382">
        <f>Määräytymistekijät!K16</f>
        <v>0</v>
      </c>
      <c r="N34" s="58"/>
      <c r="O34" s="58"/>
    </row>
    <row r="35" spans="1:15" x14ac:dyDescent="0.25">
      <c r="A35" s="7">
        <v>10</v>
      </c>
      <c r="B35" s="59" t="s">
        <v>119</v>
      </c>
      <c r="C35" s="26">
        <f>Määräytymistekijät!C17</f>
        <v>131688</v>
      </c>
      <c r="D35" s="56">
        <f>'TH, VH ja SH tarvekertoimet'!O16</f>
        <v>1.1400826839315936</v>
      </c>
      <c r="E35" s="56">
        <f>'TH, VH ja SH tarvekertoimet'!P16</f>
        <v>1.4622410812568267</v>
      </c>
      <c r="F35" s="56">
        <f>'TH, VH ja SH tarvekertoimet'!Q16</f>
        <v>1.2193803100638423</v>
      </c>
      <c r="G35" s="26">
        <f>Määräytymistekijät!F17</f>
        <v>4729</v>
      </c>
      <c r="H35" s="26">
        <f>Määräytymistekijät!D17</f>
        <v>0</v>
      </c>
      <c r="I35" s="60">
        <f>Määräytymistekijät!I17</f>
        <v>1.7530686096973174</v>
      </c>
      <c r="J35" s="26">
        <f>Määräytymistekijät!J17</f>
        <v>5927</v>
      </c>
      <c r="K35" s="60">
        <f>'Hyte-kerroin'!G17</f>
        <v>1.1169058478090008</v>
      </c>
      <c r="L35" s="26">
        <f>Määräytymistekijät!E17</f>
        <v>0</v>
      </c>
      <c r="M35" s="382">
        <f>Määräytymistekijät!K17</f>
        <v>0</v>
      </c>
      <c r="N35" s="58"/>
      <c r="O35" s="58"/>
    </row>
    <row r="36" spans="1:15" x14ac:dyDescent="0.25">
      <c r="A36" s="7">
        <v>11</v>
      </c>
      <c r="B36" s="59" t="s">
        <v>118</v>
      </c>
      <c r="C36" s="26">
        <f>Määräytymistekijät!C18</f>
        <v>248363</v>
      </c>
      <c r="D36" s="56">
        <f>'TH, VH ja SH tarvekertoimet'!O17</f>
        <v>1.1378100042382493</v>
      </c>
      <c r="E36" s="56">
        <f>'TH, VH ja SH tarvekertoimet'!P17</f>
        <v>1.2756053919730572</v>
      </c>
      <c r="F36" s="56">
        <f>'TH, VH ja SH tarvekertoimet'!Q17</f>
        <v>1.2048809807025271</v>
      </c>
      <c r="G36" s="26">
        <f>Määräytymistekijät!F18</f>
        <v>8531</v>
      </c>
      <c r="H36" s="26">
        <f>Määräytymistekijät!D18</f>
        <v>0</v>
      </c>
      <c r="I36" s="60">
        <f>Määräytymistekijät!I18</f>
        <v>1.2743136387902336</v>
      </c>
      <c r="J36" s="26">
        <f>Määräytymistekijät!J18</f>
        <v>0</v>
      </c>
      <c r="K36" s="60">
        <f>'Hyte-kerroin'!G18</f>
        <v>1.0493684246519979</v>
      </c>
      <c r="L36" s="26">
        <f>Määräytymistekijät!E18</f>
        <v>0</v>
      </c>
      <c r="M36" s="382">
        <f>Määräytymistekijät!K18</f>
        <v>248363</v>
      </c>
      <c r="N36" s="58"/>
      <c r="O36" s="58"/>
    </row>
    <row r="37" spans="1:15" x14ac:dyDescent="0.25">
      <c r="A37" s="7">
        <v>12</v>
      </c>
      <c r="B37" s="59" t="s">
        <v>117</v>
      </c>
      <c r="C37" s="26">
        <f>Määräytymistekijät!C19</f>
        <v>163281</v>
      </c>
      <c r="D37" s="56">
        <f>'TH, VH ja SH tarvekertoimet'!O18</f>
        <v>1.1887337244073455</v>
      </c>
      <c r="E37" s="56">
        <f>'TH, VH ja SH tarvekertoimet'!P18</f>
        <v>1.3371444854517414</v>
      </c>
      <c r="F37" s="56">
        <f>'TH, VH ja SH tarvekertoimet'!Q18</f>
        <v>1.2681932714937696</v>
      </c>
      <c r="G37" s="26">
        <f>Määräytymistekijät!F19</f>
        <v>7114</v>
      </c>
      <c r="H37" s="26">
        <f>Määräytymistekijät!D19</f>
        <v>0</v>
      </c>
      <c r="I37" s="60">
        <f>Määräytymistekijät!I19</f>
        <v>2.1001968332890986</v>
      </c>
      <c r="J37" s="26">
        <f>Määräytymistekijät!J19</f>
        <v>0</v>
      </c>
      <c r="K37" s="60">
        <f>'Hyte-kerroin'!G19</f>
        <v>0.93437731902681287</v>
      </c>
      <c r="L37" s="26">
        <f>Määräytymistekijät!E19</f>
        <v>0</v>
      </c>
      <c r="M37" s="382">
        <f>Määräytymistekijät!K19</f>
        <v>0</v>
      </c>
      <c r="N37" s="58"/>
      <c r="O37" s="58"/>
    </row>
    <row r="38" spans="1:15" x14ac:dyDescent="0.25">
      <c r="A38" s="7">
        <v>13</v>
      </c>
      <c r="B38" s="59" t="s">
        <v>116</v>
      </c>
      <c r="C38" s="26">
        <f>Määräytymistekijät!C20</f>
        <v>272683</v>
      </c>
      <c r="D38" s="56">
        <f>'TH, VH ja SH tarvekertoimet'!O19</f>
        <v>0.99613980350828213</v>
      </c>
      <c r="E38" s="56">
        <f>'TH, VH ja SH tarvekertoimet'!P19</f>
        <v>1.0342207356345712</v>
      </c>
      <c r="F38" s="56">
        <f>'TH, VH ja SH tarvekertoimet'!Q19</f>
        <v>1.0478231246623766</v>
      </c>
      <c r="G38" s="26">
        <f>Määräytymistekijät!F20</f>
        <v>10289</v>
      </c>
      <c r="H38" s="26">
        <f>Määräytymistekijät!D20</f>
        <v>0</v>
      </c>
      <c r="I38" s="60">
        <f>Määräytymistekijät!I20</f>
        <v>1.0735258621061561</v>
      </c>
      <c r="J38" s="26">
        <f>Määräytymistekijät!J20</f>
        <v>0</v>
      </c>
      <c r="K38" s="60">
        <f>'Hyte-kerroin'!G20</f>
        <v>0.99912967081442094</v>
      </c>
      <c r="L38" s="26">
        <f>Määräytymistekijät!E20</f>
        <v>0</v>
      </c>
      <c r="M38" s="382">
        <f>Määräytymistekijät!K20</f>
        <v>0</v>
      </c>
      <c r="N38" s="58"/>
      <c r="O38" s="58"/>
    </row>
    <row r="39" spans="1:15" x14ac:dyDescent="0.25">
      <c r="A39" s="7">
        <v>14</v>
      </c>
      <c r="B39" s="59" t="s">
        <v>132</v>
      </c>
      <c r="C39" s="26">
        <f>Määräytymistekijät!C21</f>
        <v>191762</v>
      </c>
      <c r="D39" s="56">
        <f>'TH, VH ja SH tarvekertoimet'!O20</f>
        <v>1.1010285152843484</v>
      </c>
      <c r="E39" s="56">
        <f>'TH, VH ja SH tarvekertoimet'!P20</f>
        <v>1.3055627657440827</v>
      </c>
      <c r="F39" s="56">
        <f>'TH, VH ja SH tarvekertoimet'!Q20</f>
        <v>1.1020153582808923</v>
      </c>
      <c r="G39" s="26">
        <f>Määräytymistekijät!F21</f>
        <v>4900</v>
      </c>
      <c r="H39" s="26">
        <f>Määräytymistekijät!D21</f>
        <v>0</v>
      </c>
      <c r="I39" s="60">
        <f>Määräytymistekijät!I21</f>
        <v>1.3130131500966165</v>
      </c>
      <c r="J39" s="26">
        <f>Määräytymistekijät!J21</f>
        <v>0</v>
      </c>
      <c r="K39" s="60">
        <f>'Hyte-kerroin'!G21</f>
        <v>1.1385269479918456</v>
      </c>
      <c r="L39" s="26">
        <f>Määräytymistekijät!E21</f>
        <v>0</v>
      </c>
      <c r="M39" s="382">
        <f>Määräytymistekijät!K21</f>
        <v>0</v>
      </c>
      <c r="N39" s="58"/>
      <c r="O39" s="58"/>
    </row>
    <row r="40" spans="1:15" x14ac:dyDescent="0.25">
      <c r="A40" s="7">
        <v>15</v>
      </c>
      <c r="B40" s="59" t="s">
        <v>114</v>
      </c>
      <c r="C40" s="26">
        <f>Määräytymistekijät!C22</f>
        <v>176041</v>
      </c>
      <c r="D40" s="56">
        <f>'TH, VH ja SH tarvekertoimet'!O21</f>
        <v>0.97667730021183985</v>
      </c>
      <c r="E40" s="56">
        <f>'TH, VH ja SH tarvekertoimet'!P21</f>
        <v>1.0073356682181624</v>
      </c>
      <c r="F40" s="56">
        <f>'TH, VH ja SH tarvekertoimet'!Q21</f>
        <v>0.86821987555754432</v>
      </c>
      <c r="G40" s="26">
        <f>Määräytymistekijät!F22</f>
        <v>13755</v>
      </c>
      <c r="H40" s="26">
        <f>Määräytymistekijät!D22</f>
        <v>89161</v>
      </c>
      <c r="I40" s="60">
        <f>Määräytymistekijät!I22</f>
        <v>0.76718716443676538</v>
      </c>
      <c r="J40" s="26">
        <f>Määräytymistekijät!J22</f>
        <v>5422</v>
      </c>
      <c r="K40" s="60">
        <f>'Hyte-kerroin'!G22</f>
        <v>1.099546732282239</v>
      </c>
      <c r="L40" s="26">
        <f>Määräytymistekijät!E22</f>
        <v>0</v>
      </c>
      <c r="M40" s="382">
        <f>Määräytymistekijät!K22</f>
        <v>0</v>
      </c>
      <c r="N40" s="58"/>
      <c r="O40" s="58"/>
    </row>
    <row r="41" spans="1:15" x14ac:dyDescent="0.25">
      <c r="A41" s="7">
        <v>16</v>
      </c>
      <c r="B41" s="59" t="s">
        <v>113</v>
      </c>
      <c r="C41" s="26">
        <f>Määräytymistekijät!C23</f>
        <v>67915</v>
      </c>
      <c r="D41" s="56">
        <f>'TH, VH ja SH tarvekertoimet'!O22</f>
        <v>1.1333463401491017</v>
      </c>
      <c r="E41" s="56">
        <f>'TH, VH ja SH tarvekertoimet'!P22</f>
        <v>1.2349755009169554</v>
      </c>
      <c r="F41" s="56">
        <f>'TH, VH ja SH tarvekertoimet'!Q22</f>
        <v>1.162379565032559</v>
      </c>
      <c r="G41" s="26">
        <f>Määräytymistekijät!F23</f>
        <v>2261</v>
      </c>
      <c r="H41" s="26">
        <f>Määräytymistekijät!D23</f>
        <v>6082</v>
      </c>
      <c r="I41" s="60">
        <f>Määräytymistekijät!I23</f>
        <v>1.3487510120450246</v>
      </c>
      <c r="J41" s="26">
        <f>Määräytymistekijät!J23</f>
        <v>0</v>
      </c>
      <c r="K41" s="60">
        <f>'Hyte-kerroin'!G23</f>
        <v>0.72625291350359322</v>
      </c>
      <c r="L41" s="26">
        <f>Määräytymistekijät!E23</f>
        <v>0</v>
      </c>
      <c r="M41" s="382">
        <f>Määräytymistekijät!K23</f>
        <v>0</v>
      </c>
      <c r="N41" s="58"/>
      <c r="O41" s="58"/>
    </row>
    <row r="42" spans="1:15" x14ac:dyDescent="0.25">
      <c r="A42" s="7">
        <v>17</v>
      </c>
      <c r="B42" s="59" t="s">
        <v>112</v>
      </c>
      <c r="C42" s="26">
        <f>Määräytymistekijät!C24</f>
        <v>415603</v>
      </c>
      <c r="D42" s="56">
        <f>'TH, VH ja SH tarvekertoimet'!O23</f>
        <v>0.9936816098947554</v>
      </c>
      <c r="E42" s="56">
        <f>'TH, VH ja SH tarvekertoimet'!P23</f>
        <v>0.99304354823981678</v>
      </c>
      <c r="F42" s="56">
        <f>'TH, VH ja SH tarvekertoimet'!Q23</f>
        <v>1.1647055368936703</v>
      </c>
      <c r="G42" s="26">
        <f>Määräytymistekijät!F24</f>
        <v>13915</v>
      </c>
      <c r="H42" s="26">
        <f>Määräytymistekijät!D24</f>
        <v>0</v>
      </c>
      <c r="I42" s="60">
        <f>Määräytymistekijät!I24</f>
        <v>1.6170480020978113</v>
      </c>
      <c r="J42" s="26">
        <f>Määräytymistekijät!J24</f>
        <v>938</v>
      </c>
      <c r="K42" s="60">
        <f>'Hyte-kerroin'!G24</f>
        <v>0.91983693331335536</v>
      </c>
      <c r="L42" s="26">
        <f>Määräytymistekijät!E24</f>
        <v>0</v>
      </c>
      <c r="M42" s="382">
        <f>Määräytymistekijät!K24</f>
        <v>415603</v>
      </c>
      <c r="N42" s="58"/>
      <c r="O42" s="58"/>
    </row>
    <row r="43" spans="1:15" x14ac:dyDescent="0.25">
      <c r="A43" s="7">
        <v>18</v>
      </c>
      <c r="B43" s="59" t="s">
        <v>111</v>
      </c>
      <c r="C43" s="26">
        <f>Määräytymistekijät!C25</f>
        <v>71255</v>
      </c>
      <c r="D43" s="56">
        <f>'TH, VH ja SH tarvekertoimet'!O24</f>
        <v>1.1418951269049225</v>
      </c>
      <c r="E43" s="56">
        <f>'TH, VH ja SH tarvekertoimet'!P24</f>
        <v>1.4035613903673523</v>
      </c>
      <c r="F43" s="56">
        <f>'TH, VH ja SH tarvekertoimet'!Q24</f>
        <v>1.2832320430930551</v>
      </c>
      <c r="G43" s="26">
        <f>Määräytymistekijät!F25</f>
        <v>2566</v>
      </c>
      <c r="H43" s="26">
        <f>Määräytymistekijät!D25</f>
        <v>0</v>
      </c>
      <c r="I43" s="60">
        <f>Määräytymistekijät!I25</f>
        <v>5.1723244583059858</v>
      </c>
      <c r="J43" s="26">
        <f>Määräytymistekijät!J25</f>
        <v>0</v>
      </c>
      <c r="K43" s="60">
        <f>'Hyte-kerroin'!G25</f>
        <v>0.94937411131913219</v>
      </c>
      <c r="L43" s="26">
        <f>Määräytymistekijät!E25</f>
        <v>0</v>
      </c>
      <c r="M43" s="382">
        <f>Määräytymistekijät!K25</f>
        <v>0</v>
      </c>
      <c r="N43" s="58"/>
      <c r="O43" s="58"/>
    </row>
    <row r="44" spans="1:15" x14ac:dyDescent="0.25">
      <c r="A44" s="7">
        <v>19</v>
      </c>
      <c r="B44" s="59" t="s">
        <v>110</v>
      </c>
      <c r="C44" s="26">
        <f>Määräytymistekijät!C26</f>
        <v>176494</v>
      </c>
      <c r="D44" s="56">
        <f>'TH, VH ja SH tarvekertoimet'!O25</f>
        <v>1.0938683100603084</v>
      </c>
      <c r="E44" s="56">
        <f>'TH, VH ja SH tarvekertoimet'!P25</f>
        <v>1.2096763517396119</v>
      </c>
      <c r="F44" s="56">
        <f>'TH, VH ja SH tarvekertoimet'!Q25</f>
        <v>1.3094552345205464</v>
      </c>
      <c r="G44" s="26">
        <f>Määräytymistekijät!F26</f>
        <v>5369</v>
      </c>
      <c r="H44" s="26">
        <f>Määräytymistekijät!D26</f>
        <v>0</v>
      </c>
      <c r="I44" s="60">
        <f>Määräytymistekijät!I26</f>
        <v>9.5818127799302442</v>
      </c>
      <c r="J44" s="26">
        <f>Määräytymistekijät!J26</f>
        <v>0</v>
      </c>
      <c r="K44" s="60">
        <f>'Hyte-kerroin'!G26</f>
        <v>1.2876455898818016</v>
      </c>
      <c r="L44" s="26">
        <f>Määräytymistekijät!E26</f>
        <v>1550</v>
      </c>
      <c r="M44" s="382">
        <f>Määräytymistekijät!K26</f>
        <v>0</v>
      </c>
      <c r="N44" s="58"/>
      <c r="O44" s="58"/>
    </row>
    <row r="45" spans="1:15" x14ac:dyDescent="0.25">
      <c r="B45" s="62" t="s">
        <v>109</v>
      </c>
      <c r="C45" s="33">
        <f>SUM(C23:C44)</f>
        <v>5517897</v>
      </c>
      <c r="D45" s="63">
        <v>1</v>
      </c>
      <c r="E45" s="63">
        <v>1</v>
      </c>
      <c r="F45" s="63">
        <v>1</v>
      </c>
      <c r="G45" s="33">
        <f>SUM(G23:G44)</f>
        <v>455199</v>
      </c>
      <c r="H45" s="33">
        <f>SUM(H23:H44)</f>
        <v>251932</v>
      </c>
      <c r="I45" s="64">
        <f>Määräytymistekijät!I27</f>
        <v>1</v>
      </c>
      <c r="J45" s="33">
        <f>SUM(J23:J44)</f>
        <v>34709</v>
      </c>
      <c r="K45" s="64">
        <f>'Hyte-kerroin'!G27</f>
        <v>1</v>
      </c>
      <c r="L45" s="33">
        <f>SUM(L23:L44)</f>
        <v>1550</v>
      </c>
      <c r="M45" s="382">
        <f>Määräytymistekijät!K27</f>
        <v>3389662</v>
      </c>
      <c r="N45" s="58"/>
      <c r="O45" s="58"/>
    </row>
    <row r="46" spans="1:15" x14ac:dyDescent="0.25">
      <c r="B46" s="13"/>
      <c r="C46" s="48"/>
      <c r="D46" s="65"/>
      <c r="E46" s="13"/>
      <c r="F46" s="65"/>
      <c r="G46" s="48"/>
      <c r="H46" s="48"/>
      <c r="I46" s="66"/>
      <c r="J46" s="18"/>
      <c r="K46" s="66"/>
      <c r="L46" s="48"/>
      <c r="M46" s="58"/>
      <c r="N46" s="58"/>
    </row>
    <row r="47" spans="1:15" x14ac:dyDescent="0.25">
      <c r="A47" s="14" t="s">
        <v>649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5" x14ac:dyDescent="0.25">
      <c r="A48" s="255" t="s">
        <v>462</v>
      </c>
      <c r="B48" s="255" t="s">
        <v>133</v>
      </c>
      <c r="C48" s="258" t="s">
        <v>430</v>
      </c>
      <c r="D48" s="259" t="s">
        <v>499</v>
      </c>
      <c r="E48" s="259" t="s">
        <v>500</v>
      </c>
      <c r="F48" s="259" t="s">
        <v>501</v>
      </c>
      <c r="G48" s="260" t="s">
        <v>432</v>
      </c>
      <c r="H48" s="261" t="s">
        <v>429</v>
      </c>
      <c r="I48" s="261" t="s">
        <v>428</v>
      </c>
      <c r="J48" s="261" t="s">
        <v>469</v>
      </c>
      <c r="K48" s="261" t="s">
        <v>468</v>
      </c>
      <c r="L48" s="262" t="s">
        <v>513</v>
      </c>
      <c r="M48" s="386" t="s">
        <v>646</v>
      </c>
      <c r="N48" s="269" t="s">
        <v>476</v>
      </c>
      <c r="O48" s="270" t="s">
        <v>474</v>
      </c>
    </row>
    <row r="49" spans="1:15" x14ac:dyDescent="0.25">
      <c r="A49" s="264">
        <v>31</v>
      </c>
      <c r="B49" s="22" t="s">
        <v>131</v>
      </c>
      <c r="C49" s="55">
        <f t="shared" ref="C49:C70" si="3">C23*B$18</f>
        <v>305381669.29538542</v>
      </c>
      <c r="D49" s="55">
        <f t="shared" ref="D49:D70" si="4">D23*$D$18*$C23</f>
        <v>1109188202.5151377</v>
      </c>
      <c r="E49" s="55">
        <f t="shared" ref="E49:E70" si="5">E23*C23*E$18</f>
        <v>309286479.01647747</v>
      </c>
      <c r="F49" s="55">
        <f t="shared" ref="F49:F70" si="6">F23*C23*F$18</f>
        <v>371943710.84229136</v>
      </c>
      <c r="G49" s="55">
        <f t="shared" ref="G49:H70" si="7">G23*G$18</f>
        <v>109444103.42772532</v>
      </c>
      <c r="H49" s="55">
        <f t="shared" si="7"/>
        <v>15966443.725184871</v>
      </c>
      <c r="I49" s="55">
        <f t="shared" ref="I49:I70" si="8">I23*I$18*$C23</f>
        <v>231916.08894154039</v>
      </c>
      <c r="J49" s="55">
        <f t="shared" ref="J49:J70" si="9">J23*$J$18</f>
        <v>0</v>
      </c>
      <c r="K49" s="55">
        <f t="shared" ref="K49:K70" si="10">K$18*$C23</f>
        <v>26047566.47009429</v>
      </c>
      <c r="L49" s="55">
        <f t="shared" ref="L49:L70" si="11">L$18*L23</f>
        <v>0</v>
      </c>
      <c r="M49" s="55">
        <f t="shared" ref="M49:M71" si="12">$M$18*M23</f>
        <v>72083069.374019474</v>
      </c>
      <c r="N49" s="77">
        <f>SUM(C49:M49)</f>
        <v>2319573160.7552576</v>
      </c>
      <c r="O49" s="266">
        <f t="shared" ref="O49:O71" si="13">N49/C23</f>
        <v>3522.7405293819606</v>
      </c>
    </row>
    <row r="50" spans="1:15" x14ac:dyDescent="0.25">
      <c r="A50" s="265">
        <v>32</v>
      </c>
      <c r="B50" s="74" t="s">
        <v>130</v>
      </c>
      <c r="C50" s="26">
        <f t="shared" si="3"/>
        <v>128207457.58140282</v>
      </c>
      <c r="D50" s="26">
        <f t="shared" si="4"/>
        <v>452950886.81416821</v>
      </c>
      <c r="E50" s="26">
        <f t="shared" si="5"/>
        <v>96909000.610592514</v>
      </c>
      <c r="F50" s="26">
        <f t="shared" si="6"/>
        <v>155252492.86019787</v>
      </c>
      <c r="G50" s="26">
        <f t="shared" si="7"/>
        <v>57539266.097512275</v>
      </c>
      <c r="H50" s="26">
        <f t="shared" si="7"/>
        <v>2597536.2648200695</v>
      </c>
      <c r="I50" s="26">
        <f t="shared" si="8"/>
        <v>291272.92164043034</v>
      </c>
      <c r="J50" s="26">
        <f t="shared" si="9"/>
        <v>0</v>
      </c>
      <c r="K50" s="26">
        <f t="shared" si="10"/>
        <v>10935470.622774038</v>
      </c>
      <c r="L50" s="26">
        <f t="shared" si="11"/>
        <v>0</v>
      </c>
      <c r="M50" s="26">
        <f t="shared" si="12"/>
        <v>30262415.817001257</v>
      </c>
      <c r="N50" s="77">
        <f t="shared" ref="N50:N71" si="14">SUM(C50:M50)</f>
        <v>934945799.59010935</v>
      </c>
      <c r="O50" s="267">
        <f t="shared" si="13"/>
        <v>3382.117507687472</v>
      </c>
    </row>
    <row r="51" spans="1:15" x14ac:dyDescent="0.25">
      <c r="A51" s="265">
        <v>33</v>
      </c>
      <c r="B51" s="74" t="s">
        <v>129</v>
      </c>
      <c r="C51" s="26">
        <f t="shared" si="3"/>
        <v>222114858.94641063</v>
      </c>
      <c r="D51" s="26">
        <f t="shared" si="4"/>
        <v>769196582.4440707</v>
      </c>
      <c r="E51" s="26">
        <f t="shared" si="5"/>
        <v>186539064.20969349</v>
      </c>
      <c r="F51" s="26">
        <f t="shared" si="6"/>
        <v>251058521.25062865</v>
      </c>
      <c r="G51" s="26">
        <f t="shared" si="7"/>
        <v>68978834.835613593</v>
      </c>
      <c r="H51" s="26">
        <f t="shared" si="7"/>
        <v>24800059.798558123</v>
      </c>
      <c r="I51" s="26">
        <f t="shared" si="8"/>
        <v>4596375.7062522778</v>
      </c>
      <c r="J51" s="26">
        <f t="shared" si="9"/>
        <v>0</v>
      </c>
      <c r="K51" s="26">
        <f t="shared" si="10"/>
        <v>18945313.796179686</v>
      </c>
      <c r="L51" s="26">
        <f t="shared" si="11"/>
        <v>0</v>
      </c>
      <c r="M51" s="26">
        <f t="shared" si="12"/>
        <v>52428558.738894165</v>
      </c>
      <c r="N51" s="77">
        <f t="shared" si="14"/>
        <v>1598658169.7263017</v>
      </c>
      <c r="O51" s="267">
        <f t="shared" si="13"/>
        <v>3338.0554326019674</v>
      </c>
    </row>
    <row r="52" spans="1:15" x14ac:dyDescent="0.25">
      <c r="A52" s="265">
        <v>34</v>
      </c>
      <c r="B52" s="74" t="s">
        <v>128</v>
      </c>
      <c r="C52" s="26">
        <f t="shared" si="3"/>
        <v>45948449.362831168</v>
      </c>
      <c r="D52" s="26">
        <f t="shared" si="4"/>
        <v>179834791.00645697</v>
      </c>
      <c r="E52" s="26">
        <f t="shared" si="5"/>
        <v>56653699.857179724</v>
      </c>
      <c r="F52" s="26">
        <f t="shared" si="6"/>
        <v>57843665.169066608</v>
      </c>
      <c r="G52" s="26">
        <f t="shared" si="7"/>
        <v>6091896.4306186745</v>
      </c>
      <c r="H52" s="26">
        <f t="shared" si="7"/>
        <v>12091799.903878883</v>
      </c>
      <c r="I52" s="26">
        <f t="shared" si="8"/>
        <v>2925505.7692289464</v>
      </c>
      <c r="J52" s="26">
        <f t="shared" si="9"/>
        <v>0</v>
      </c>
      <c r="K52" s="26">
        <f t="shared" si="10"/>
        <v>3919178.553636231</v>
      </c>
      <c r="L52" s="26">
        <f t="shared" si="11"/>
        <v>0</v>
      </c>
      <c r="M52" s="26">
        <f t="shared" si="12"/>
        <v>10845789.37135186</v>
      </c>
      <c r="N52" s="77">
        <f t="shared" si="14"/>
        <v>376154775.42424905</v>
      </c>
      <c r="O52" s="267">
        <f t="shared" si="13"/>
        <v>3796.7435671095964</v>
      </c>
    </row>
    <row r="53" spans="1:15" x14ac:dyDescent="0.25">
      <c r="A53" s="265">
        <v>35</v>
      </c>
      <c r="B53" s="74" t="s">
        <v>127</v>
      </c>
      <c r="C53" s="26">
        <f t="shared" si="3"/>
        <v>93616608.941739142</v>
      </c>
      <c r="D53" s="26">
        <f t="shared" si="4"/>
        <v>343460730.57269865</v>
      </c>
      <c r="E53" s="26">
        <f t="shared" si="5"/>
        <v>91232382.1600357</v>
      </c>
      <c r="F53" s="26">
        <f t="shared" si="6"/>
        <v>116640956.70723659</v>
      </c>
      <c r="G53" s="26">
        <f t="shared" si="7"/>
        <v>12412047.167044533</v>
      </c>
      <c r="H53" s="26">
        <f t="shared" si="7"/>
        <v>0</v>
      </c>
      <c r="I53" s="26">
        <f t="shared" si="8"/>
        <v>1807167.6039357048</v>
      </c>
      <c r="J53" s="26">
        <f t="shared" si="9"/>
        <v>0</v>
      </c>
      <c r="K53" s="26">
        <f t="shared" si="10"/>
        <v>7985039.9984424384</v>
      </c>
      <c r="L53" s="26">
        <f t="shared" si="11"/>
        <v>0</v>
      </c>
      <c r="M53" s="26">
        <f t="shared" si="12"/>
        <v>22097503.535421945</v>
      </c>
      <c r="N53" s="77">
        <f t="shared" si="14"/>
        <v>689252436.68655467</v>
      </c>
      <c r="O53" s="268">
        <f t="shared" si="13"/>
        <v>3414.6087602254829</v>
      </c>
    </row>
    <row r="54" spans="1:15" x14ac:dyDescent="0.25">
      <c r="A54" s="25">
        <v>2</v>
      </c>
      <c r="B54" s="74" t="s">
        <v>126</v>
      </c>
      <c r="C54" s="26">
        <f t="shared" si="3"/>
        <v>224228785.36628065</v>
      </c>
      <c r="D54" s="26">
        <f t="shared" si="4"/>
        <v>930298949.36663878</v>
      </c>
      <c r="E54" s="26">
        <f t="shared" si="5"/>
        <v>329824630.20975471</v>
      </c>
      <c r="F54" s="26">
        <f t="shared" si="6"/>
        <v>336369359.76289666</v>
      </c>
      <c r="G54" s="26">
        <f t="shared" si="7"/>
        <v>38437833.287589081</v>
      </c>
      <c r="H54" s="26">
        <f t="shared" si="7"/>
        <v>11895555.086006386</v>
      </c>
      <c r="I54" s="26">
        <f t="shared" si="8"/>
        <v>11550566.788008071</v>
      </c>
      <c r="J54" s="26">
        <f t="shared" si="9"/>
        <v>15933970.755708989</v>
      </c>
      <c r="K54" s="26">
        <f t="shared" si="10"/>
        <v>19125621.406199306</v>
      </c>
      <c r="L54" s="26">
        <f t="shared" si="11"/>
        <v>0</v>
      </c>
      <c r="M54" s="26">
        <f t="shared" si="12"/>
        <v>52927535.331453405</v>
      </c>
      <c r="N54" s="77">
        <f t="shared" si="14"/>
        <v>1970592807.3605356</v>
      </c>
      <c r="O54" s="267">
        <f t="shared" si="13"/>
        <v>4075.8770476372933</v>
      </c>
    </row>
    <row r="55" spans="1:15" x14ac:dyDescent="0.25">
      <c r="A55" s="25">
        <v>4</v>
      </c>
      <c r="B55" s="74" t="s">
        <v>125</v>
      </c>
      <c r="C55" s="26">
        <f t="shared" si="3"/>
        <v>99380049.841196135</v>
      </c>
      <c r="D55" s="26">
        <f t="shared" si="4"/>
        <v>431361801.82493502</v>
      </c>
      <c r="E55" s="26">
        <f t="shared" si="5"/>
        <v>160219305.18874231</v>
      </c>
      <c r="F55" s="26">
        <f t="shared" si="6"/>
        <v>162423166.29869887</v>
      </c>
      <c r="G55" s="26">
        <f t="shared" si="7"/>
        <v>8784913.6184614375</v>
      </c>
      <c r="H55" s="26">
        <f t="shared" si="7"/>
        <v>0</v>
      </c>
      <c r="I55" s="26">
        <f t="shared" si="8"/>
        <v>8470074.9364639297</v>
      </c>
      <c r="J55" s="26">
        <f t="shared" si="9"/>
        <v>0</v>
      </c>
      <c r="K55" s="26">
        <f t="shared" si="10"/>
        <v>8476633.388024237</v>
      </c>
      <c r="L55" s="26">
        <f t="shared" si="11"/>
        <v>0</v>
      </c>
      <c r="M55" s="26">
        <f t="shared" si="12"/>
        <v>0</v>
      </c>
      <c r="N55" s="77">
        <f t="shared" si="14"/>
        <v>879115945.09652197</v>
      </c>
      <c r="O55" s="267">
        <f t="shared" si="13"/>
        <v>4102.6313350064729</v>
      </c>
    </row>
    <row r="56" spans="1:15" x14ac:dyDescent="0.25">
      <c r="A56" s="25">
        <v>5</v>
      </c>
      <c r="B56" s="74" t="s">
        <v>124</v>
      </c>
      <c r="C56" s="26">
        <f t="shared" si="3"/>
        <v>78942026.701478511</v>
      </c>
      <c r="D56" s="26">
        <f t="shared" si="4"/>
        <v>339301892.45342809</v>
      </c>
      <c r="E56" s="26">
        <f t="shared" si="5"/>
        <v>120949830.75996576</v>
      </c>
      <c r="F56" s="26">
        <f t="shared" si="6"/>
        <v>118955937.96743405</v>
      </c>
      <c r="G56" s="26">
        <f t="shared" si="7"/>
        <v>7471012.7825125111</v>
      </c>
      <c r="H56" s="26">
        <f t="shared" si="7"/>
        <v>0</v>
      </c>
      <c r="I56" s="26">
        <f t="shared" si="8"/>
        <v>5629522.4159317175</v>
      </c>
      <c r="J56" s="26">
        <f t="shared" si="9"/>
        <v>0</v>
      </c>
      <c r="K56" s="26">
        <f t="shared" si="10"/>
        <v>6733369.728887626</v>
      </c>
      <c r="L56" s="26">
        <f t="shared" si="11"/>
        <v>0</v>
      </c>
      <c r="M56" s="26">
        <f t="shared" si="12"/>
        <v>0</v>
      </c>
      <c r="N56" s="77">
        <f t="shared" si="14"/>
        <v>677983592.80963838</v>
      </c>
      <c r="O56" s="267">
        <f t="shared" si="13"/>
        <v>3983.1481309279457</v>
      </c>
    </row>
    <row r="57" spans="1:15" x14ac:dyDescent="0.25">
      <c r="A57" s="25">
        <v>6</v>
      </c>
      <c r="B57" s="74" t="s">
        <v>123</v>
      </c>
      <c r="C57" s="26">
        <f t="shared" si="3"/>
        <v>244635734.99346399</v>
      </c>
      <c r="D57" s="26">
        <f t="shared" si="4"/>
        <v>1013734960.0076439</v>
      </c>
      <c r="E57" s="26">
        <f t="shared" si="5"/>
        <v>337302629.10498261</v>
      </c>
      <c r="F57" s="26">
        <f t="shared" si="6"/>
        <v>346790335.59346175</v>
      </c>
      <c r="G57" s="26">
        <f t="shared" si="7"/>
        <v>27456691.264512282</v>
      </c>
      <c r="H57" s="26">
        <f t="shared" si="7"/>
        <v>0</v>
      </c>
      <c r="I57" s="26">
        <f t="shared" si="8"/>
        <v>14345827.511535643</v>
      </c>
      <c r="J57" s="26">
        <f t="shared" si="9"/>
        <v>0</v>
      </c>
      <c r="K57" s="26">
        <f t="shared" si="10"/>
        <v>20866234.646320712</v>
      </c>
      <c r="L57" s="26">
        <f t="shared" si="11"/>
        <v>0</v>
      </c>
      <c r="M57" s="26">
        <f t="shared" si="12"/>
        <v>57744443.854752921</v>
      </c>
      <c r="N57" s="77">
        <f t="shared" si="14"/>
        <v>2062876856.9766741</v>
      </c>
      <c r="O57" s="267">
        <f t="shared" si="13"/>
        <v>3910.8301331556463</v>
      </c>
    </row>
    <row r="58" spans="1:15" x14ac:dyDescent="0.25">
      <c r="A58" s="25">
        <v>7</v>
      </c>
      <c r="B58" s="74" t="s">
        <v>122</v>
      </c>
      <c r="C58" s="26">
        <f t="shared" si="3"/>
        <v>95133181.866920143</v>
      </c>
      <c r="D58" s="26">
        <f t="shared" si="4"/>
        <v>425029044.60383999</v>
      </c>
      <c r="E58" s="26">
        <f t="shared" si="5"/>
        <v>150128483.10386252</v>
      </c>
      <c r="F58" s="26">
        <f t="shared" si="6"/>
        <v>151555778.16694501</v>
      </c>
      <c r="G58" s="26">
        <f t="shared" si="7"/>
        <v>11522047.184737524</v>
      </c>
      <c r="H58" s="26">
        <f t="shared" si="7"/>
        <v>0</v>
      </c>
      <c r="I58" s="26">
        <f t="shared" si="8"/>
        <v>6186590.9466732685</v>
      </c>
      <c r="J58" s="26">
        <f t="shared" si="9"/>
        <v>0</v>
      </c>
      <c r="K58" s="26">
        <f t="shared" si="10"/>
        <v>8114396.2697816584</v>
      </c>
      <c r="L58" s="26">
        <f t="shared" si="11"/>
        <v>0</v>
      </c>
      <c r="M58" s="26">
        <f t="shared" si="12"/>
        <v>0</v>
      </c>
      <c r="N58" s="77">
        <f t="shared" si="14"/>
        <v>847669522.14276016</v>
      </c>
      <c r="O58" s="267">
        <f t="shared" si="13"/>
        <v>4132.4736361554969</v>
      </c>
    </row>
    <row r="59" spans="1:15" x14ac:dyDescent="0.25">
      <c r="A59" s="25">
        <v>8</v>
      </c>
      <c r="B59" s="74" t="s">
        <v>121</v>
      </c>
      <c r="C59" s="26">
        <f t="shared" si="3"/>
        <v>74850526.289873973</v>
      </c>
      <c r="D59" s="26">
        <f t="shared" si="4"/>
        <v>343148612.46297586</v>
      </c>
      <c r="E59" s="26">
        <f t="shared" si="5"/>
        <v>144334858.61511135</v>
      </c>
      <c r="F59" s="26">
        <f t="shared" si="6"/>
        <v>129552654.69060838</v>
      </c>
      <c r="G59" s="26">
        <f t="shared" si="7"/>
        <v>9784245.4951466806</v>
      </c>
      <c r="H59" s="26">
        <f t="shared" si="7"/>
        <v>528084.84102996404</v>
      </c>
      <c r="I59" s="26">
        <f t="shared" si="8"/>
        <v>4935993.8044706993</v>
      </c>
      <c r="J59" s="26">
        <f t="shared" si="9"/>
        <v>0</v>
      </c>
      <c r="K59" s="26">
        <f t="shared" si="10"/>
        <v>6384384.705721084</v>
      </c>
      <c r="L59" s="26">
        <f t="shared" si="11"/>
        <v>0</v>
      </c>
      <c r="M59" s="26">
        <f t="shared" si="12"/>
        <v>0</v>
      </c>
      <c r="N59" s="77">
        <f t="shared" si="14"/>
        <v>713519360.90493798</v>
      </c>
      <c r="O59" s="267">
        <f t="shared" si="13"/>
        <v>4421.060411701631</v>
      </c>
    </row>
    <row r="60" spans="1:15" x14ac:dyDescent="0.25">
      <c r="A60" s="25">
        <v>9</v>
      </c>
      <c r="B60" s="74" t="s">
        <v>120</v>
      </c>
      <c r="C60" s="26">
        <f t="shared" si="3"/>
        <v>58486379.77853249</v>
      </c>
      <c r="D60" s="26">
        <f t="shared" si="4"/>
        <v>247045135.18227229</v>
      </c>
      <c r="E60" s="26">
        <f t="shared" si="5"/>
        <v>97286940.216376036</v>
      </c>
      <c r="F60" s="26">
        <f t="shared" si="6"/>
        <v>87205870.350689501</v>
      </c>
      <c r="G60" s="26">
        <f t="shared" si="7"/>
        <v>8214277.8539434737</v>
      </c>
      <c r="H60" s="26">
        <f t="shared" si="7"/>
        <v>0</v>
      </c>
      <c r="I60" s="26">
        <f t="shared" si="8"/>
        <v>5767097.7381265545</v>
      </c>
      <c r="J60" s="26">
        <f t="shared" si="9"/>
        <v>0</v>
      </c>
      <c r="K60" s="26">
        <f t="shared" si="10"/>
        <v>4988602.8470259728</v>
      </c>
      <c r="L60" s="26">
        <f t="shared" si="11"/>
        <v>0</v>
      </c>
      <c r="M60" s="26">
        <f t="shared" si="12"/>
        <v>0</v>
      </c>
      <c r="N60" s="77">
        <f t="shared" si="14"/>
        <v>508994303.96696633</v>
      </c>
      <c r="O60" s="267">
        <f t="shared" si="13"/>
        <v>4036.2097581178391</v>
      </c>
    </row>
    <row r="61" spans="1:15" x14ac:dyDescent="0.25">
      <c r="A61" s="25">
        <v>10</v>
      </c>
      <c r="B61" s="74" t="s">
        <v>119</v>
      </c>
      <c r="C61" s="26">
        <f t="shared" si="3"/>
        <v>61074756.994261913</v>
      </c>
      <c r="D61" s="26">
        <f t="shared" si="4"/>
        <v>284727419.59053105</v>
      </c>
      <c r="E61" s="26">
        <f t="shared" si="5"/>
        <v>122508960.97440203</v>
      </c>
      <c r="F61" s="26">
        <f t="shared" si="6"/>
        <v>110694708.97768518</v>
      </c>
      <c r="G61" s="26">
        <f t="shared" si="7"/>
        <v>4535355.5132864779</v>
      </c>
      <c r="H61" s="26">
        <f t="shared" si="7"/>
        <v>0</v>
      </c>
      <c r="I61" s="26">
        <f t="shared" si="8"/>
        <v>13698597.662683245</v>
      </c>
      <c r="J61" s="26">
        <f t="shared" si="9"/>
        <v>4211963.4586159652</v>
      </c>
      <c r="K61" s="26">
        <f t="shared" si="10"/>
        <v>5209378.7951434599</v>
      </c>
      <c r="L61" s="26">
        <f t="shared" si="11"/>
        <v>0</v>
      </c>
      <c r="M61" s="26">
        <f t="shared" si="12"/>
        <v>0</v>
      </c>
      <c r="N61" s="77">
        <f t="shared" si="14"/>
        <v>606661141.96660936</v>
      </c>
      <c r="O61" s="267">
        <f t="shared" si="13"/>
        <v>4606.8065576712333</v>
      </c>
    </row>
    <row r="62" spans="1:15" x14ac:dyDescent="0.25">
      <c r="A62" s="25">
        <v>11</v>
      </c>
      <c r="B62" s="74" t="s">
        <v>118</v>
      </c>
      <c r="C62" s="26">
        <f t="shared" si="3"/>
        <v>115186728.26199707</v>
      </c>
      <c r="D62" s="26">
        <f t="shared" si="4"/>
        <v>535924221.73980516</v>
      </c>
      <c r="E62" s="26">
        <f t="shared" si="5"/>
        <v>201560727.37239373</v>
      </c>
      <c r="F62" s="26">
        <f t="shared" si="6"/>
        <v>206287317.77197102</v>
      </c>
      <c r="G62" s="26">
        <f t="shared" si="7"/>
        <v>8181670.0959710181</v>
      </c>
      <c r="H62" s="26">
        <f t="shared" si="7"/>
        <v>0</v>
      </c>
      <c r="I62" s="26">
        <f t="shared" si="8"/>
        <v>18779940.99691496</v>
      </c>
      <c r="J62" s="26">
        <f t="shared" si="9"/>
        <v>0</v>
      </c>
      <c r="K62" s="26">
        <f t="shared" si="10"/>
        <v>9824865.9384166747</v>
      </c>
      <c r="L62" s="26">
        <f t="shared" si="11"/>
        <v>0</v>
      </c>
      <c r="M62" s="26">
        <f t="shared" si="12"/>
        <v>27188969.60460531</v>
      </c>
      <c r="N62" s="77">
        <f t="shared" si="14"/>
        <v>1122934441.7820747</v>
      </c>
      <c r="O62" s="267">
        <f t="shared" si="13"/>
        <v>4521.3435245269011</v>
      </c>
    </row>
    <row r="63" spans="1:15" x14ac:dyDescent="0.25">
      <c r="A63" s="25">
        <v>12</v>
      </c>
      <c r="B63" s="74" t="s">
        <v>117</v>
      </c>
      <c r="C63" s="26">
        <f t="shared" si="3"/>
        <v>75727077.613602445</v>
      </c>
      <c r="D63" s="26">
        <f t="shared" si="4"/>
        <v>368100982.13995576</v>
      </c>
      <c r="E63" s="26">
        <f t="shared" si="5"/>
        <v>138904611.00917828</v>
      </c>
      <c r="F63" s="26">
        <f t="shared" si="6"/>
        <v>142745550.27812564</v>
      </c>
      <c r="G63" s="26">
        <f t="shared" si="7"/>
        <v>6822693.8298836974</v>
      </c>
      <c r="H63" s="26">
        <f t="shared" si="7"/>
        <v>0</v>
      </c>
      <c r="I63" s="26">
        <f t="shared" si="8"/>
        <v>20348230.373378411</v>
      </c>
      <c r="J63" s="26">
        <f t="shared" si="9"/>
        <v>0</v>
      </c>
      <c r="K63" s="26">
        <f t="shared" si="10"/>
        <v>6459150.2570455866</v>
      </c>
      <c r="L63" s="26">
        <f t="shared" si="11"/>
        <v>0</v>
      </c>
      <c r="M63" s="26">
        <f t="shared" si="12"/>
        <v>0</v>
      </c>
      <c r="N63" s="77">
        <f t="shared" si="14"/>
        <v>759108295.50116992</v>
      </c>
      <c r="O63" s="267">
        <f t="shared" si="13"/>
        <v>4649.0914160323</v>
      </c>
    </row>
    <row r="64" spans="1:15" x14ac:dyDescent="0.25">
      <c r="A64" s="25">
        <v>13</v>
      </c>
      <c r="B64" s="74" t="s">
        <v>116</v>
      </c>
      <c r="C64" s="26">
        <f t="shared" si="3"/>
        <v>126465949.52817509</v>
      </c>
      <c r="D64" s="26">
        <f t="shared" si="4"/>
        <v>515139791.79613674</v>
      </c>
      <c r="E64" s="26">
        <f t="shared" si="5"/>
        <v>179421291.22188056</v>
      </c>
      <c r="F64" s="26">
        <f t="shared" si="6"/>
        <v>196964303.69313663</v>
      </c>
      <c r="G64" s="26">
        <f t="shared" si="7"/>
        <v>9867682.9934879635</v>
      </c>
      <c r="H64" s="26">
        <f t="shared" si="7"/>
        <v>0</v>
      </c>
      <c r="I64" s="26">
        <f t="shared" si="8"/>
        <v>17370070.04788994</v>
      </c>
      <c r="J64" s="26">
        <f t="shared" si="9"/>
        <v>0</v>
      </c>
      <c r="K64" s="26">
        <f t="shared" si="10"/>
        <v>10786928.482444141</v>
      </c>
      <c r="L64" s="26">
        <f t="shared" si="11"/>
        <v>0</v>
      </c>
      <c r="M64" s="26">
        <f t="shared" si="12"/>
        <v>0</v>
      </c>
      <c r="N64" s="77">
        <f t="shared" si="14"/>
        <v>1056016017.7631512</v>
      </c>
      <c r="O64" s="267">
        <f t="shared" si="13"/>
        <v>3872.6873980525047</v>
      </c>
    </row>
    <row r="65" spans="1:15" x14ac:dyDescent="0.25">
      <c r="A65" s="25">
        <v>14</v>
      </c>
      <c r="B65" s="74" t="s">
        <v>132</v>
      </c>
      <c r="C65" s="26">
        <f t="shared" si="3"/>
        <v>88936103.143290609</v>
      </c>
      <c r="D65" s="26">
        <f t="shared" si="4"/>
        <v>400412713.43449593</v>
      </c>
      <c r="E65" s="26">
        <f t="shared" si="5"/>
        <v>159280635.47400913</v>
      </c>
      <c r="F65" s="26">
        <f t="shared" si="6"/>
        <v>145677231.91649696</v>
      </c>
      <c r="G65" s="26">
        <f t="shared" si="7"/>
        <v>4699353.3548538266</v>
      </c>
      <c r="H65" s="26">
        <f t="shared" si="7"/>
        <v>0</v>
      </c>
      <c r="I65" s="26">
        <f t="shared" si="8"/>
        <v>14940413.631715657</v>
      </c>
      <c r="J65" s="26">
        <f t="shared" si="9"/>
        <v>0</v>
      </c>
      <c r="K65" s="26">
        <f t="shared" si="10"/>
        <v>7585815.6894652518</v>
      </c>
      <c r="L65" s="26">
        <f t="shared" si="11"/>
        <v>0</v>
      </c>
      <c r="M65" s="26">
        <f t="shared" si="12"/>
        <v>0</v>
      </c>
      <c r="N65" s="77">
        <f t="shared" si="14"/>
        <v>821532266.64432752</v>
      </c>
      <c r="O65" s="267">
        <f t="shared" si="13"/>
        <v>4284.1244179990172</v>
      </c>
    </row>
    <row r="66" spans="1:15" x14ac:dyDescent="0.25">
      <c r="A66" s="25">
        <v>15</v>
      </c>
      <c r="B66" s="74" t="s">
        <v>114</v>
      </c>
      <c r="C66" s="26">
        <f t="shared" si="3"/>
        <v>81644958.508192554</v>
      </c>
      <c r="D66" s="26">
        <f t="shared" si="4"/>
        <v>326070614.39833111</v>
      </c>
      <c r="E66" s="26">
        <f t="shared" si="5"/>
        <v>112821199.38575755</v>
      </c>
      <c r="F66" s="26">
        <f t="shared" si="6"/>
        <v>105362249.29632699</v>
      </c>
      <c r="G66" s="26">
        <f t="shared" si="7"/>
        <v>13191756.203268241</v>
      </c>
      <c r="H66" s="26">
        <f t="shared" si="7"/>
        <v>38625572.199403301</v>
      </c>
      <c r="I66" s="26">
        <f t="shared" si="8"/>
        <v>8013941.173037054</v>
      </c>
      <c r="J66" s="26">
        <f t="shared" si="9"/>
        <v>3853090.2433972945</v>
      </c>
      <c r="K66" s="26">
        <f t="shared" si="10"/>
        <v>6963916.6247178921</v>
      </c>
      <c r="L66" s="26">
        <f t="shared" si="11"/>
        <v>0</v>
      </c>
      <c r="M66" s="26">
        <f t="shared" si="12"/>
        <v>0</v>
      </c>
      <c r="N66" s="77">
        <f t="shared" si="14"/>
        <v>696547298.03243208</v>
      </c>
      <c r="O66" s="267">
        <f t="shared" si="13"/>
        <v>3956.7333634348365</v>
      </c>
    </row>
    <row r="67" spans="1:15" x14ac:dyDescent="0.25">
      <c r="A67" s="25">
        <v>16</v>
      </c>
      <c r="B67" s="74" t="s">
        <v>113</v>
      </c>
      <c r="C67" s="26">
        <f t="shared" si="3"/>
        <v>31497874.683078926</v>
      </c>
      <c r="D67" s="26">
        <f t="shared" si="4"/>
        <v>145973860.04845598</v>
      </c>
      <c r="E67" s="26">
        <f t="shared" si="5"/>
        <v>53361339.242791839</v>
      </c>
      <c r="F67" s="26">
        <f t="shared" si="6"/>
        <v>54419576.071658358</v>
      </c>
      <c r="G67" s="26">
        <f t="shared" si="7"/>
        <v>2168415.9051682656</v>
      </c>
      <c r="H67" s="26">
        <f t="shared" si="7"/>
        <v>2634792.4554095501</v>
      </c>
      <c r="I67" s="26">
        <f t="shared" si="8"/>
        <v>5435362.1233457085</v>
      </c>
      <c r="J67" s="26">
        <f t="shared" si="9"/>
        <v>0</v>
      </c>
      <c r="K67" s="26">
        <f t="shared" si="10"/>
        <v>2686615.0360865686</v>
      </c>
      <c r="L67" s="26">
        <f t="shared" si="11"/>
        <v>0</v>
      </c>
      <c r="M67" s="26">
        <f t="shared" si="12"/>
        <v>0</v>
      </c>
      <c r="N67" s="77">
        <f t="shared" si="14"/>
        <v>298177835.56599522</v>
      </c>
      <c r="O67" s="267">
        <f t="shared" si="13"/>
        <v>4390.4562403886512</v>
      </c>
    </row>
    <row r="68" spans="1:15" x14ac:dyDescent="0.25">
      <c r="A68" s="25">
        <v>17</v>
      </c>
      <c r="B68" s="74" t="s">
        <v>112</v>
      </c>
      <c r="C68" s="26">
        <f t="shared" si="3"/>
        <v>192749925.81773764</v>
      </c>
      <c r="D68" s="26">
        <f t="shared" si="4"/>
        <v>783199978.85233867</v>
      </c>
      <c r="E68" s="26">
        <f t="shared" si="5"/>
        <v>262572743.22996178</v>
      </c>
      <c r="F68" s="26">
        <f t="shared" si="6"/>
        <v>333684702.18520224</v>
      </c>
      <c r="G68" s="26">
        <f t="shared" si="7"/>
        <v>13345204.476079794</v>
      </c>
      <c r="H68" s="26">
        <f t="shared" si="7"/>
        <v>0</v>
      </c>
      <c r="I68" s="26">
        <f t="shared" si="8"/>
        <v>39877927.641769961</v>
      </c>
      <c r="J68" s="26">
        <f t="shared" si="9"/>
        <v>666580.34826755116</v>
      </c>
      <c r="K68" s="26">
        <f t="shared" si="10"/>
        <v>16440628.268316075</v>
      </c>
      <c r="L68" s="26">
        <f t="shared" si="11"/>
        <v>0</v>
      </c>
      <c r="M68" s="26">
        <f t="shared" si="12"/>
        <v>45497184.905089654</v>
      </c>
      <c r="N68" s="77">
        <f t="shared" si="14"/>
        <v>1688034875.7247632</v>
      </c>
      <c r="O68" s="267">
        <f t="shared" si="13"/>
        <v>4061.6522876994709</v>
      </c>
    </row>
    <row r="69" spans="1:15" x14ac:dyDescent="0.25">
      <c r="A69" s="25">
        <v>18</v>
      </c>
      <c r="B69" s="74" t="s">
        <v>111</v>
      </c>
      <c r="C69" s="26">
        <f t="shared" si="3"/>
        <v>33046912.472101729</v>
      </c>
      <c r="D69" s="26">
        <f t="shared" si="4"/>
        <v>154307951.14344919</v>
      </c>
      <c r="E69" s="26">
        <f t="shared" si="5"/>
        <v>63628169.732025571</v>
      </c>
      <c r="F69" s="26">
        <f t="shared" si="6"/>
        <v>63032135.78442432</v>
      </c>
      <c r="G69" s="26">
        <f t="shared" si="7"/>
        <v>2460926.6752152895</v>
      </c>
      <c r="H69" s="26">
        <f t="shared" si="7"/>
        <v>0</v>
      </c>
      <c r="I69" s="26">
        <f t="shared" si="8"/>
        <v>21869159.883693565</v>
      </c>
      <c r="J69" s="26">
        <f t="shared" si="9"/>
        <v>0</v>
      </c>
      <c r="K69" s="26">
        <f t="shared" si="10"/>
        <v>2818740.4019192881</v>
      </c>
      <c r="L69" s="26">
        <f t="shared" si="11"/>
        <v>0</v>
      </c>
      <c r="M69" s="26">
        <f t="shared" si="12"/>
        <v>0</v>
      </c>
      <c r="N69" s="77">
        <f t="shared" si="14"/>
        <v>341163996.09282899</v>
      </c>
      <c r="O69" s="267">
        <f t="shared" si="13"/>
        <v>4787.9306166981823</v>
      </c>
    </row>
    <row r="70" spans="1:15" x14ac:dyDescent="0.25">
      <c r="A70" s="25">
        <v>19</v>
      </c>
      <c r="B70" s="74" t="s">
        <v>110</v>
      </c>
      <c r="C70" s="26">
        <f t="shared" si="3"/>
        <v>81855052.555625886</v>
      </c>
      <c r="D70" s="26">
        <f t="shared" si="4"/>
        <v>366135405.60381097</v>
      </c>
      <c r="E70" s="26">
        <f t="shared" si="5"/>
        <v>135831910.76908952</v>
      </c>
      <c r="F70" s="26">
        <f t="shared" si="6"/>
        <v>159316987.18101093</v>
      </c>
      <c r="G70" s="26">
        <f t="shared" si="7"/>
        <v>5149148.6045326926</v>
      </c>
      <c r="H70" s="26">
        <f t="shared" si="7"/>
        <v>0</v>
      </c>
      <c r="I70" s="26">
        <f t="shared" si="8"/>
        <v>100347977.05723618</v>
      </c>
      <c r="J70" s="26">
        <f t="shared" si="9"/>
        <v>0</v>
      </c>
      <c r="K70" s="26">
        <f t="shared" si="10"/>
        <v>6981836.6219401145</v>
      </c>
      <c r="L70" s="26">
        <f t="shared" si="11"/>
        <v>2837635.9511307729</v>
      </c>
      <c r="M70" s="26">
        <f t="shared" si="12"/>
        <v>0</v>
      </c>
      <c r="N70" s="77">
        <f t="shared" si="14"/>
        <v>858455954.34437716</v>
      </c>
      <c r="O70" s="267">
        <f t="shared" si="13"/>
        <v>4863.9384587826053</v>
      </c>
    </row>
    <row r="71" spans="1:15" x14ac:dyDescent="0.25">
      <c r="A71" s="23"/>
      <c r="B71" s="22" t="s">
        <v>109</v>
      </c>
      <c r="C71" s="24">
        <f t="shared" ref="C71:K71" si="15">SUM(C49:C70)</f>
        <v>2559111068.5435791</v>
      </c>
      <c r="D71" s="24">
        <f t="shared" si="15"/>
        <v>10464544528.001575</v>
      </c>
      <c r="E71" s="24">
        <f t="shared" si="15"/>
        <v>3510558891.4642639</v>
      </c>
      <c r="F71" s="24">
        <f t="shared" si="15"/>
        <v>3803777212.8161926</v>
      </c>
      <c r="G71" s="24">
        <f t="shared" si="15"/>
        <v>436559377.09716469</v>
      </c>
      <c r="H71" s="24">
        <f t="shared" si="15"/>
        <v>109139844.27429114</v>
      </c>
      <c r="I71" s="24">
        <f t="shared" si="15"/>
        <v>327419532.82287347</v>
      </c>
      <c r="J71" s="24">
        <f t="shared" si="15"/>
        <v>24665604.805989802</v>
      </c>
      <c r="K71" s="24">
        <f t="shared" si="15"/>
        <v>218279688.54858232</v>
      </c>
      <c r="L71" s="24">
        <f>L70</f>
        <v>2837635.9511307729</v>
      </c>
      <c r="M71" s="24">
        <f t="shared" si="12"/>
        <v>371075470.53258997</v>
      </c>
      <c r="N71" s="77">
        <f t="shared" si="14"/>
        <v>21827968854.858231</v>
      </c>
      <c r="O71" s="266">
        <f t="shared" si="13"/>
        <v>3955.8492764287248</v>
      </c>
    </row>
    <row r="72" spans="1:15" x14ac:dyDescent="0.25">
      <c r="A72" s="25"/>
      <c r="B72" s="74" t="s">
        <v>488</v>
      </c>
      <c r="C72" s="271">
        <f t="shared" ref="C72:M72" si="16">C71/$N$71</f>
        <v>0.11724000000000001</v>
      </c>
      <c r="D72" s="271">
        <f t="shared" si="16"/>
        <v>0.47940990742583417</v>
      </c>
      <c r="E72" s="271">
        <f t="shared" si="16"/>
        <v>0.16082847262643599</v>
      </c>
      <c r="F72" s="271">
        <f t="shared" si="16"/>
        <v>0.17426161994773001</v>
      </c>
      <c r="G72" s="271">
        <f t="shared" si="16"/>
        <v>2.0000000000000004E-2</v>
      </c>
      <c r="H72" s="271">
        <f t="shared" si="16"/>
        <v>4.9999999999999992E-3</v>
      </c>
      <c r="I72" s="271">
        <f t="shared" si="16"/>
        <v>1.5000000000000001E-2</v>
      </c>
      <c r="J72" s="271">
        <f t="shared" si="16"/>
        <v>1.1300000000000001E-3</v>
      </c>
      <c r="K72" s="271">
        <f t="shared" si="16"/>
        <v>0.01</v>
      </c>
      <c r="L72" s="271">
        <f t="shared" si="16"/>
        <v>1.2999999999996348E-4</v>
      </c>
      <c r="M72" s="271">
        <f t="shared" si="16"/>
        <v>1.7000000000000001E-2</v>
      </c>
      <c r="N72" s="272">
        <f>SUM('SOTE laskennallinen rahoitus'!$C72:$M72)</f>
        <v>1.0000000000000002</v>
      </c>
      <c r="O72" s="273"/>
    </row>
    <row r="73" spans="1:15" x14ac:dyDescent="0.25">
      <c r="B73" s="13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</row>
    <row r="74" spans="1:15" x14ac:dyDescent="0.25">
      <c r="A74" s="14" t="s">
        <v>657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5" x14ac:dyDescent="0.25">
      <c r="A75" s="255" t="s">
        <v>462</v>
      </c>
      <c r="B75" s="255" t="s">
        <v>133</v>
      </c>
      <c r="C75" s="258" t="s">
        <v>430</v>
      </c>
      <c r="D75" s="259" t="s">
        <v>499</v>
      </c>
      <c r="E75" s="259" t="s">
        <v>500</v>
      </c>
      <c r="F75" s="259" t="s">
        <v>501</v>
      </c>
      <c r="G75" s="260" t="s">
        <v>432</v>
      </c>
      <c r="H75" s="261" t="s">
        <v>429</v>
      </c>
      <c r="I75" s="261" t="s">
        <v>428</v>
      </c>
      <c r="J75" s="261" t="s">
        <v>469</v>
      </c>
      <c r="K75" s="261" t="s">
        <v>468</v>
      </c>
      <c r="L75" s="262" t="s">
        <v>513</v>
      </c>
      <c r="M75" s="386" t="s">
        <v>646</v>
      </c>
      <c r="N75" s="269" t="s">
        <v>474</v>
      </c>
    </row>
    <row r="76" spans="1:15" x14ac:dyDescent="0.25">
      <c r="A76" s="264">
        <v>31</v>
      </c>
      <c r="B76" s="22" t="s">
        <v>131</v>
      </c>
      <c r="C76" s="55">
        <f t="shared" ref="C76:L76" si="17">C49/$C23</f>
        <v>463.78376916850368</v>
      </c>
      <c r="D76" s="55">
        <f t="shared" si="17"/>
        <v>1684.5264041769435</v>
      </c>
      <c r="E76" s="55">
        <f t="shared" si="17"/>
        <v>469.7140117220676</v>
      </c>
      <c r="F76" s="55">
        <f t="shared" si="17"/>
        <v>564.87167854892778</v>
      </c>
      <c r="G76" s="55">
        <f t="shared" si="17"/>
        <v>166.21298494468934</v>
      </c>
      <c r="H76" s="55">
        <f t="shared" si="17"/>
        <v>24.248270920021916</v>
      </c>
      <c r="I76" s="55">
        <f t="shared" si="17"/>
        <v>0.35221144120502995</v>
      </c>
      <c r="J76" s="55">
        <f t="shared" si="17"/>
        <v>0</v>
      </c>
      <c r="K76" s="55">
        <f t="shared" si="17"/>
        <v>39.558492764287251</v>
      </c>
      <c r="L76" s="55">
        <f t="shared" si="17"/>
        <v>0</v>
      </c>
      <c r="M76" s="55">
        <f t="shared" ref="M76:M98" si="18">M49/$C23</f>
        <v>109.47270569531416</v>
      </c>
      <c r="N76" s="24">
        <f t="shared" ref="N76:N98" si="19">N49/$C23</f>
        <v>3522.7405293819606</v>
      </c>
    </row>
    <row r="77" spans="1:15" x14ac:dyDescent="0.25">
      <c r="A77" s="265">
        <v>32</v>
      </c>
      <c r="B77" s="74" t="s">
        <v>130</v>
      </c>
      <c r="C77" s="26">
        <f t="shared" ref="C77:L77" si="20">C50/$C24</f>
        <v>463.78376916850368</v>
      </c>
      <c r="D77" s="26">
        <f t="shared" si="20"/>
        <v>1638.5261317697575</v>
      </c>
      <c r="E77" s="26">
        <f t="shared" si="20"/>
        <v>350.56323881156902</v>
      </c>
      <c r="F77" s="26">
        <f t="shared" si="20"/>
        <v>561.61776912073549</v>
      </c>
      <c r="G77" s="26">
        <f t="shared" si="20"/>
        <v>208.14528428621347</v>
      </c>
      <c r="H77" s="26">
        <f t="shared" si="20"/>
        <v>9.3964515183153896</v>
      </c>
      <c r="I77" s="26">
        <f t="shared" si="20"/>
        <v>1.053664552776501</v>
      </c>
      <c r="J77" s="26">
        <f t="shared" si="20"/>
        <v>0</v>
      </c>
      <c r="K77" s="26">
        <f t="shared" si="20"/>
        <v>39.558492764287251</v>
      </c>
      <c r="L77" s="26">
        <f t="shared" si="20"/>
        <v>0</v>
      </c>
      <c r="M77" s="26">
        <f t="shared" si="18"/>
        <v>109.47270569531416</v>
      </c>
      <c r="N77" s="75">
        <f t="shared" si="19"/>
        <v>3382.117507687472</v>
      </c>
    </row>
    <row r="78" spans="1:15" x14ac:dyDescent="0.25">
      <c r="A78" s="265">
        <v>33</v>
      </c>
      <c r="B78" s="74" t="s">
        <v>129</v>
      </c>
      <c r="C78" s="26">
        <f t="shared" ref="C78:L78" si="21">C51/$C25</f>
        <v>463.78376916850368</v>
      </c>
      <c r="D78" s="26">
        <f t="shared" si="21"/>
        <v>1606.1099735948474</v>
      </c>
      <c r="E78" s="26">
        <f t="shared" si="21"/>
        <v>389.50023742990669</v>
      </c>
      <c r="F78" s="26">
        <f t="shared" si="21"/>
        <v>524.21917119727686</v>
      </c>
      <c r="G78" s="26">
        <f t="shared" si="21"/>
        <v>144.03027408729574</v>
      </c>
      <c r="H78" s="26">
        <f t="shared" si="21"/>
        <v>51.783411805666766</v>
      </c>
      <c r="I78" s="26">
        <f t="shared" si="21"/>
        <v>9.5973968588681551</v>
      </c>
      <c r="J78" s="26">
        <f t="shared" si="21"/>
        <v>0</v>
      </c>
      <c r="K78" s="26">
        <f t="shared" si="21"/>
        <v>39.558492764287251</v>
      </c>
      <c r="L78" s="26">
        <f t="shared" si="21"/>
        <v>0</v>
      </c>
      <c r="M78" s="26">
        <f t="shared" si="18"/>
        <v>109.47270569531416</v>
      </c>
      <c r="N78" s="75">
        <f t="shared" si="19"/>
        <v>3338.0554326019674</v>
      </c>
    </row>
    <row r="79" spans="1:15" x14ac:dyDescent="0.25">
      <c r="A79" s="265">
        <v>34</v>
      </c>
      <c r="B79" s="74" t="s">
        <v>128</v>
      </c>
      <c r="C79" s="26">
        <f t="shared" ref="C79:L79" si="22">C52/$C26</f>
        <v>463.78376916850368</v>
      </c>
      <c r="D79" s="26">
        <f t="shared" si="22"/>
        <v>1815.1745784063969</v>
      </c>
      <c r="E79" s="26">
        <f t="shared" si="22"/>
        <v>571.83793624074895</v>
      </c>
      <c r="F79" s="26">
        <f t="shared" si="22"/>
        <v>583.84893128366571</v>
      </c>
      <c r="G79" s="26">
        <f t="shared" si="22"/>
        <v>61.488967030560033</v>
      </c>
      <c r="H79" s="26">
        <f t="shared" si="22"/>
        <v>122.04939694850144</v>
      </c>
      <c r="I79" s="26">
        <f t="shared" si="22"/>
        <v>29.528789571618365</v>
      </c>
      <c r="J79" s="26">
        <f t="shared" si="22"/>
        <v>0</v>
      </c>
      <c r="K79" s="26">
        <f t="shared" si="22"/>
        <v>39.558492764287251</v>
      </c>
      <c r="L79" s="26">
        <f t="shared" si="22"/>
        <v>0</v>
      </c>
      <c r="M79" s="26">
        <f t="shared" si="18"/>
        <v>109.47270569531416</v>
      </c>
      <c r="N79" s="75">
        <f t="shared" si="19"/>
        <v>3796.7435671095964</v>
      </c>
    </row>
    <row r="80" spans="1:15" x14ac:dyDescent="0.25">
      <c r="A80" s="265">
        <v>35</v>
      </c>
      <c r="B80" s="74" t="s">
        <v>127</v>
      </c>
      <c r="C80" s="26">
        <f t="shared" ref="C80:L80" si="23">C53/$C27</f>
        <v>463.78376916850368</v>
      </c>
      <c r="D80" s="26">
        <f t="shared" si="23"/>
        <v>1701.5304654487829</v>
      </c>
      <c r="E80" s="26">
        <f t="shared" si="23"/>
        <v>451.972129162839</v>
      </c>
      <c r="F80" s="26">
        <f t="shared" si="23"/>
        <v>577.8481313584897</v>
      </c>
      <c r="G80" s="26">
        <f t="shared" si="23"/>
        <v>61.490221482083747</v>
      </c>
      <c r="H80" s="26">
        <f t="shared" si="23"/>
        <v>0</v>
      </c>
      <c r="I80" s="26">
        <f t="shared" si="23"/>
        <v>8.95284514518268</v>
      </c>
      <c r="J80" s="26">
        <f t="shared" si="23"/>
        <v>0</v>
      </c>
      <c r="K80" s="26">
        <f t="shared" si="23"/>
        <v>39.558492764287251</v>
      </c>
      <c r="L80" s="26">
        <f t="shared" si="23"/>
        <v>0</v>
      </c>
      <c r="M80" s="26">
        <f t="shared" si="18"/>
        <v>109.47270569531416</v>
      </c>
      <c r="N80" s="75">
        <f t="shared" si="19"/>
        <v>3414.6087602254829</v>
      </c>
    </row>
    <row r="81" spans="1:14" x14ac:dyDescent="0.25">
      <c r="A81" s="25">
        <v>2</v>
      </c>
      <c r="B81" s="74" t="s">
        <v>126</v>
      </c>
      <c r="C81" s="26">
        <f t="shared" ref="C81:L81" si="24">C54/$C28</f>
        <v>463.78376916850368</v>
      </c>
      <c r="D81" s="26">
        <f t="shared" si="24"/>
        <v>1924.184499710718</v>
      </c>
      <c r="E81" s="26">
        <f t="shared" si="24"/>
        <v>682.19301064943045</v>
      </c>
      <c r="F81" s="26">
        <f t="shared" si="24"/>
        <v>695.72980671861671</v>
      </c>
      <c r="G81" s="26">
        <f t="shared" si="24"/>
        <v>79.502920071873291</v>
      </c>
      <c r="H81" s="26">
        <f t="shared" si="24"/>
        <v>24.604179901021944</v>
      </c>
      <c r="I81" s="26">
        <f t="shared" si="24"/>
        <v>23.890623107217245</v>
      </c>
      <c r="J81" s="26">
        <f t="shared" si="24"/>
        <v>32.957039850311368</v>
      </c>
      <c r="K81" s="26">
        <f t="shared" si="24"/>
        <v>39.558492764287251</v>
      </c>
      <c r="L81" s="26">
        <f t="shared" si="24"/>
        <v>0</v>
      </c>
      <c r="M81" s="26">
        <f t="shared" si="18"/>
        <v>109.47270569531416</v>
      </c>
      <c r="N81" s="75">
        <f t="shared" si="19"/>
        <v>4075.8770476372933</v>
      </c>
    </row>
    <row r="82" spans="1:14" x14ac:dyDescent="0.25">
      <c r="A82" s="25">
        <v>4</v>
      </c>
      <c r="B82" s="74" t="s">
        <v>125</v>
      </c>
      <c r="C82" s="26">
        <f t="shared" ref="C82:L82" si="25">C55/$C29</f>
        <v>463.78376916850368</v>
      </c>
      <c r="D82" s="26">
        <f t="shared" si="25"/>
        <v>2013.0660293023413</v>
      </c>
      <c r="E82" s="26">
        <f t="shared" si="25"/>
        <v>747.70654042468675</v>
      </c>
      <c r="F82" s="26">
        <f t="shared" si="25"/>
        <v>757.99145187253589</v>
      </c>
      <c r="G82" s="26">
        <f t="shared" si="25"/>
        <v>40.99716549046083</v>
      </c>
      <c r="H82" s="26">
        <f t="shared" si="25"/>
        <v>0</v>
      </c>
      <c r="I82" s="26">
        <f t="shared" si="25"/>
        <v>39.527885983656645</v>
      </c>
      <c r="J82" s="26">
        <f t="shared" si="25"/>
        <v>0</v>
      </c>
      <c r="K82" s="26">
        <f t="shared" si="25"/>
        <v>39.558492764287251</v>
      </c>
      <c r="L82" s="26">
        <f t="shared" si="25"/>
        <v>0</v>
      </c>
      <c r="M82" s="26">
        <f t="shared" si="18"/>
        <v>0</v>
      </c>
      <c r="N82" s="75">
        <f t="shared" si="19"/>
        <v>4102.6313350064729</v>
      </c>
    </row>
    <row r="83" spans="1:14" x14ac:dyDescent="0.25">
      <c r="A83" s="25">
        <v>5</v>
      </c>
      <c r="B83" s="74" t="s">
        <v>124</v>
      </c>
      <c r="C83" s="26">
        <f t="shared" ref="C83:L83" si="26">C56/$C30</f>
        <v>463.78376916850362</v>
      </c>
      <c r="D83" s="26">
        <f t="shared" si="26"/>
        <v>1993.3958772445587</v>
      </c>
      <c r="E83" s="26">
        <f t="shared" si="26"/>
        <v>710.57927866829073</v>
      </c>
      <c r="F83" s="26">
        <f t="shared" si="26"/>
        <v>698.86517461905999</v>
      </c>
      <c r="G83" s="26">
        <f t="shared" si="26"/>
        <v>43.892139745568855</v>
      </c>
      <c r="H83" s="26">
        <f t="shared" si="26"/>
        <v>0</v>
      </c>
      <c r="I83" s="26">
        <f t="shared" si="26"/>
        <v>33.073398717675602</v>
      </c>
      <c r="J83" s="26">
        <f t="shared" si="26"/>
        <v>0</v>
      </c>
      <c r="K83" s="26">
        <f t="shared" si="26"/>
        <v>39.558492764287251</v>
      </c>
      <c r="L83" s="26">
        <f t="shared" si="26"/>
        <v>0</v>
      </c>
      <c r="M83" s="26">
        <f t="shared" si="18"/>
        <v>0</v>
      </c>
      <c r="N83" s="75">
        <f t="shared" si="19"/>
        <v>3983.1481309279457</v>
      </c>
    </row>
    <row r="84" spans="1:14" x14ac:dyDescent="0.25">
      <c r="A84" s="25">
        <v>6</v>
      </c>
      <c r="B84" s="74" t="s">
        <v>123</v>
      </c>
      <c r="C84" s="26">
        <f t="shared" ref="C84:L84" si="27">C57/$C31</f>
        <v>463.78376916850368</v>
      </c>
      <c r="D84" s="26">
        <f t="shared" si="27"/>
        <v>1921.8525891272127</v>
      </c>
      <c r="E84" s="26">
        <f t="shared" si="27"/>
        <v>639.46293325026375</v>
      </c>
      <c r="F84" s="26">
        <f t="shared" si="27"/>
        <v>657.44985685367305</v>
      </c>
      <c r="G84" s="26">
        <f t="shared" si="27"/>
        <v>52.052770474810856</v>
      </c>
      <c r="H84" s="26">
        <f t="shared" si="27"/>
        <v>0</v>
      </c>
      <c r="I84" s="26">
        <f t="shared" si="27"/>
        <v>27.197015821580507</v>
      </c>
      <c r="J84" s="26">
        <f t="shared" si="27"/>
        <v>0</v>
      </c>
      <c r="K84" s="26">
        <f t="shared" si="27"/>
        <v>39.558492764287251</v>
      </c>
      <c r="L84" s="26">
        <f t="shared" si="27"/>
        <v>0</v>
      </c>
      <c r="M84" s="26">
        <f t="shared" si="18"/>
        <v>109.47270569531416</v>
      </c>
      <c r="N84" s="75">
        <f t="shared" si="19"/>
        <v>3910.8301331556463</v>
      </c>
    </row>
    <row r="85" spans="1:14" x14ac:dyDescent="0.25">
      <c r="A85" s="25">
        <v>7</v>
      </c>
      <c r="B85" s="74" t="s">
        <v>122</v>
      </c>
      <c r="C85" s="26">
        <f t="shared" ref="C85:L85" si="28">C58/$C32</f>
        <v>463.78376916850368</v>
      </c>
      <c r="D85" s="26">
        <f t="shared" si="28"/>
        <v>2072.0590696546478</v>
      </c>
      <c r="E85" s="26">
        <f t="shared" si="28"/>
        <v>731.89135890418731</v>
      </c>
      <c r="F85" s="26">
        <f t="shared" si="28"/>
        <v>738.84956497993903</v>
      </c>
      <c r="G85" s="26">
        <f t="shared" si="28"/>
        <v>56.171131533791872</v>
      </c>
      <c r="H85" s="26">
        <f t="shared" si="28"/>
        <v>0</v>
      </c>
      <c r="I85" s="26">
        <f t="shared" si="28"/>
        <v>30.160249150139762</v>
      </c>
      <c r="J85" s="26">
        <f t="shared" si="28"/>
        <v>0</v>
      </c>
      <c r="K85" s="26">
        <f t="shared" si="28"/>
        <v>39.558492764287251</v>
      </c>
      <c r="L85" s="26">
        <f t="shared" si="28"/>
        <v>0</v>
      </c>
      <c r="M85" s="26">
        <f t="shared" si="18"/>
        <v>0</v>
      </c>
      <c r="N85" s="75">
        <f t="shared" si="19"/>
        <v>4132.4736361554969</v>
      </c>
    </row>
    <row r="86" spans="1:14" x14ac:dyDescent="0.25">
      <c r="A86" s="25">
        <v>8</v>
      </c>
      <c r="B86" s="74" t="s">
        <v>121</v>
      </c>
      <c r="C86" s="26">
        <f t="shared" ref="C86:L86" si="29">C59/$C33</f>
        <v>463.78376916850362</v>
      </c>
      <c r="D86" s="26">
        <f t="shared" si="29"/>
        <v>2126.1942268340604</v>
      </c>
      <c r="E86" s="26">
        <f t="shared" si="29"/>
        <v>894.31789018663585</v>
      </c>
      <c r="F86" s="26">
        <f t="shared" si="29"/>
        <v>802.72539788841004</v>
      </c>
      <c r="G86" s="26">
        <f t="shared" si="29"/>
        <v>60.624480269325304</v>
      </c>
      <c r="H86" s="26">
        <f t="shared" si="29"/>
        <v>3.2720835798152565</v>
      </c>
      <c r="I86" s="26">
        <f t="shared" si="29"/>
        <v>30.584071010593522</v>
      </c>
      <c r="J86" s="26">
        <f t="shared" si="29"/>
        <v>0</v>
      </c>
      <c r="K86" s="26">
        <f t="shared" si="29"/>
        <v>39.558492764287251</v>
      </c>
      <c r="L86" s="26">
        <f t="shared" si="29"/>
        <v>0</v>
      </c>
      <c r="M86" s="26">
        <f t="shared" si="18"/>
        <v>0</v>
      </c>
      <c r="N86" s="75">
        <f t="shared" si="19"/>
        <v>4421.060411701631</v>
      </c>
    </row>
    <row r="87" spans="1:14" x14ac:dyDescent="0.25">
      <c r="A87" s="25">
        <v>9</v>
      </c>
      <c r="B87" s="74" t="s">
        <v>120</v>
      </c>
      <c r="C87" s="26">
        <f t="shared" ref="C87:L87" si="30">C60/$C34</f>
        <v>463.78376916850362</v>
      </c>
      <c r="D87" s="26">
        <f t="shared" si="30"/>
        <v>1959.0120705612876</v>
      </c>
      <c r="E87" s="26">
        <f t="shared" si="30"/>
        <v>771.46344149314496</v>
      </c>
      <c r="F87" s="26">
        <f t="shared" si="30"/>
        <v>691.52283656489726</v>
      </c>
      <c r="G87" s="26">
        <f t="shared" si="30"/>
        <v>65.137366315458095</v>
      </c>
      <c r="H87" s="26">
        <f t="shared" si="30"/>
        <v>0</v>
      </c>
      <c r="I87" s="26">
        <f t="shared" si="30"/>
        <v>45.731781250260134</v>
      </c>
      <c r="J87" s="26">
        <f t="shared" si="30"/>
        <v>0</v>
      </c>
      <c r="K87" s="26">
        <f t="shared" si="30"/>
        <v>39.558492764287251</v>
      </c>
      <c r="L87" s="26">
        <f t="shared" si="30"/>
        <v>0</v>
      </c>
      <c r="M87" s="26">
        <f t="shared" si="18"/>
        <v>0</v>
      </c>
      <c r="N87" s="75">
        <f t="shared" si="19"/>
        <v>4036.2097581178391</v>
      </c>
    </row>
    <row r="88" spans="1:14" x14ac:dyDescent="0.25">
      <c r="A88" s="25">
        <v>10</v>
      </c>
      <c r="B88" s="74" t="s">
        <v>119</v>
      </c>
      <c r="C88" s="26">
        <f t="shared" ref="C88:L88" si="31">C61/$C35</f>
        <v>463.78376916850368</v>
      </c>
      <c r="D88" s="26">
        <f t="shared" si="31"/>
        <v>2162.1364102312364</v>
      </c>
      <c r="E88" s="26">
        <f t="shared" si="31"/>
        <v>930.2970731911945</v>
      </c>
      <c r="F88" s="26">
        <f t="shared" si="31"/>
        <v>840.58311294639736</v>
      </c>
      <c r="G88" s="26">
        <f t="shared" si="31"/>
        <v>34.440157898111281</v>
      </c>
      <c r="H88" s="26">
        <f t="shared" si="31"/>
        <v>0</v>
      </c>
      <c r="I88" s="26">
        <f t="shared" si="31"/>
        <v>104.02312786801565</v>
      </c>
      <c r="J88" s="26">
        <f t="shared" si="31"/>
        <v>31.984413603486765</v>
      </c>
      <c r="K88" s="26">
        <f t="shared" si="31"/>
        <v>39.558492764287251</v>
      </c>
      <c r="L88" s="26">
        <f t="shared" si="31"/>
        <v>0</v>
      </c>
      <c r="M88" s="26">
        <f t="shared" si="18"/>
        <v>0</v>
      </c>
      <c r="N88" s="75">
        <f t="shared" si="19"/>
        <v>4606.8065576712333</v>
      </c>
    </row>
    <row r="89" spans="1:14" x14ac:dyDescent="0.25">
      <c r="A89" s="25">
        <v>11</v>
      </c>
      <c r="B89" s="74" t="s">
        <v>118</v>
      </c>
      <c r="C89" s="26">
        <f t="shared" ref="C89:L89" si="32">C62/$C36</f>
        <v>463.78376916850368</v>
      </c>
      <c r="D89" s="26">
        <f t="shared" si="32"/>
        <v>2157.8263337928965</v>
      </c>
      <c r="E89" s="26">
        <f t="shared" si="32"/>
        <v>811.55698462489875</v>
      </c>
      <c r="F89" s="26">
        <f t="shared" si="32"/>
        <v>830.58796105688452</v>
      </c>
      <c r="G89" s="26">
        <f t="shared" si="32"/>
        <v>32.942387134843024</v>
      </c>
      <c r="H89" s="26">
        <f t="shared" si="32"/>
        <v>0</v>
      </c>
      <c r="I89" s="26">
        <f t="shared" si="32"/>
        <v>75.614890289274001</v>
      </c>
      <c r="J89" s="26">
        <f t="shared" si="32"/>
        <v>0</v>
      </c>
      <c r="K89" s="26">
        <f t="shared" si="32"/>
        <v>39.558492764287251</v>
      </c>
      <c r="L89" s="26">
        <f t="shared" si="32"/>
        <v>0</v>
      </c>
      <c r="M89" s="26">
        <f t="shared" si="18"/>
        <v>109.47270569531416</v>
      </c>
      <c r="N89" s="75">
        <f t="shared" si="19"/>
        <v>4521.3435245269011</v>
      </c>
    </row>
    <row r="90" spans="1:14" x14ac:dyDescent="0.25">
      <c r="A90" s="25">
        <v>12</v>
      </c>
      <c r="B90" s="74" t="s">
        <v>117</v>
      </c>
      <c r="C90" s="26">
        <f t="shared" ref="C90:L90" si="33">C63/$C37</f>
        <v>463.78376916850362</v>
      </c>
      <c r="D90" s="26">
        <f t="shared" si="33"/>
        <v>2254.4018112331241</v>
      </c>
      <c r="E90" s="26">
        <f t="shared" si="33"/>
        <v>850.70896803166488</v>
      </c>
      <c r="F90" s="26">
        <f t="shared" si="33"/>
        <v>874.23245985831568</v>
      </c>
      <c r="G90" s="26">
        <f t="shared" si="33"/>
        <v>41.784983126534605</v>
      </c>
      <c r="H90" s="26">
        <f t="shared" si="33"/>
        <v>0</v>
      </c>
      <c r="I90" s="26">
        <f t="shared" si="33"/>
        <v>124.6209318498687</v>
      </c>
      <c r="J90" s="26">
        <f t="shared" si="33"/>
        <v>0</v>
      </c>
      <c r="K90" s="26">
        <f t="shared" si="33"/>
        <v>39.558492764287251</v>
      </c>
      <c r="L90" s="26">
        <f t="shared" si="33"/>
        <v>0</v>
      </c>
      <c r="M90" s="26">
        <f t="shared" si="18"/>
        <v>0</v>
      </c>
      <c r="N90" s="75">
        <f t="shared" si="19"/>
        <v>4649.0914160323</v>
      </c>
    </row>
    <row r="91" spans="1:14" x14ac:dyDescent="0.25">
      <c r="A91" s="25">
        <v>13</v>
      </c>
      <c r="B91" s="74" t="s">
        <v>116</v>
      </c>
      <c r="C91" s="26">
        <f t="shared" ref="C91:L91" si="34">C64/$C38</f>
        <v>463.78376916850368</v>
      </c>
      <c r="D91" s="26">
        <f t="shared" si="34"/>
        <v>1889.1525756872879</v>
      </c>
      <c r="E91" s="26">
        <f t="shared" si="34"/>
        <v>657.98488069252778</v>
      </c>
      <c r="F91" s="26">
        <f t="shared" si="34"/>
        <v>722.31970344002605</v>
      </c>
      <c r="G91" s="26">
        <f t="shared" si="34"/>
        <v>36.187378727269262</v>
      </c>
      <c r="H91" s="26">
        <f t="shared" si="34"/>
        <v>0</v>
      </c>
      <c r="I91" s="26">
        <f t="shared" si="34"/>
        <v>63.700597572602398</v>
      </c>
      <c r="J91" s="26">
        <f t="shared" si="34"/>
        <v>0</v>
      </c>
      <c r="K91" s="26">
        <f t="shared" si="34"/>
        <v>39.558492764287251</v>
      </c>
      <c r="L91" s="26">
        <f t="shared" si="34"/>
        <v>0</v>
      </c>
      <c r="M91" s="26">
        <f t="shared" si="18"/>
        <v>0</v>
      </c>
      <c r="N91" s="75">
        <f t="shared" si="19"/>
        <v>3872.6873980525047</v>
      </c>
    </row>
    <row r="92" spans="1:14" x14ac:dyDescent="0.25">
      <c r="A92" s="25">
        <v>14</v>
      </c>
      <c r="B92" s="74" t="s">
        <v>132</v>
      </c>
      <c r="C92" s="26">
        <f t="shared" ref="C92:L92" si="35">C65/$C39</f>
        <v>463.78376916850374</v>
      </c>
      <c r="D92" s="26">
        <f t="shared" si="35"/>
        <v>2088.0712207553943</v>
      </c>
      <c r="E92" s="26">
        <f t="shared" si="35"/>
        <v>830.61626116753644</v>
      </c>
      <c r="F92" s="26">
        <f t="shared" si="35"/>
        <v>759.67726617628603</v>
      </c>
      <c r="G92" s="26">
        <f t="shared" si="35"/>
        <v>24.506176170741995</v>
      </c>
      <c r="H92" s="26">
        <f t="shared" si="35"/>
        <v>0</v>
      </c>
      <c r="I92" s="26">
        <f t="shared" si="35"/>
        <v>77.911231796266506</v>
      </c>
      <c r="J92" s="26">
        <f t="shared" si="35"/>
        <v>0</v>
      </c>
      <c r="K92" s="26">
        <f t="shared" si="35"/>
        <v>39.558492764287251</v>
      </c>
      <c r="L92" s="26">
        <f t="shared" si="35"/>
        <v>0</v>
      </c>
      <c r="M92" s="26">
        <f t="shared" si="18"/>
        <v>0</v>
      </c>
      <c r="N92" s="75">
        <f t="shared" si="19"/>
        <v>4284.1244179990172</v>
      </c>
    </row>
    <row r="93" spans="1:14" x14ac:dyDescent="0.25">
      <c r="A93" s="25">
        <v>15</v>
      </c>
      <c r="B93" s="74" t="s">
        <v>114</v>
      </c>
      <c r="C93" s="26">
        <f t="shared" ref="C93:L93" si="36">C66/$C40</f>
        <v>463.78376916850368</v>
      </c>
      <c r="D93" s="26">
        <f t="shared" si="36"/>
        <v>1852.2424571453871</v>
      </c>
      <c r="E93" s="26">
        <f t="shared" si="36"/>
        <v>640.88024599813423</v>
      </c>
      <c r="F93" s="26">
        <f t="shared" si="36"/>
        <v>598.50971816978426</v>
      </c>
      <c r="G93" s="26">
        <f t="shared" si="36"/>
        <v>74.935703633064122</v>
      </c>
      <c r="H93" s="26">
        <f t="shared" si="36"/>
        <v>219.41236529787551</v>
      </c>
      <c r="I93" s="26">
        <f t="shared" si="36"/>
        <v>45.523151839838754</v>
      </c>
      <c r="J93" s="26">
        <f t="shared" si="36"/>
        <v>21.887459417961125</v>
      </c>
      <c r="K93" s="26">
        <f t="shared" si="36"/>
        <v>39.558492764287251</v>
      </c>
      <c r="L93" s="26">
        <f t="shared" si="36"/>
        <v>0</v>
      </c>
      <c r="M93" s="26">
        <f t="shared" si="18"/>
        <v>0</v>
      </c>
      <c r="N93" s="75">
        <f t="shared" si="19"/>
        <v>3956.7333634348365</v>
      </c>
    </row>
    <row r="94" spans="1:14" x14ac:dyDescent="0.25">
      <c r="A94" s="25">
        <v>16</v>
      </c>
      <c r="B94" s="74" t="s">
        <v>113</v>
      </c>
      <c r="C94" s="26">
        <f t="shared" ref="C94:L94" si="37">C67/$C41</f>
        <v>463.78376916850368</v>
      </c>
      <c r="D94" s="26">
        <f t="shared" si="37"/>
        <v>2149.361113869631</v>
      </c>
      <c r="E94" s="26">
        <f t="shared" si="37"/>
        <v>785.70771173955438</v>
      </c>
      <c r="F94" s="26">
        <f t="shared" si="37"/>
        <v>801.28949527583541</v>
      </c>
      <c r="G94" s="26">
        <f t="shared" si="37"/>
        <v>31.928379668236261</v>
      </c>
      <c r="H94" s="26">
        <f t="shared" si="37"/>
        <v>38.795442176390345</v>
      </c>
      <c r="I94" s="26">
        <f t="shared" si="37"/>
        <v>80.031835726212307</v>
      </c>
      <c r="J94" s="26">
        <f t="shared" si="37"/>
        <v>0</v>
      </c>
      <c r="K94" s="26">
        <f t="shared" si="37"/>
        <v>39.558492764287251</v>
      </c>
      <c r="L94" s="26">
        <f t="shared" si="37"/>
        <v>0</v>
      </c>
      <c r="M94" s="26">
        <f t="shared" si="18"/>
        <v>0</v>
      </c>
      <c r="N94" s="75">
        <f t="shared" si="19"/>
        <v>4390.4562403886512</v>
      </c>
    </row>
    <row r="95" spans="1:14" x14ac:dyDescent="0.25">
      <c r="A95" s="25">
        <v>17</v>
      </c>
      <c r="B95" s="74" t="s">
        <v>112</v>
      </c>
      <c r="C95" s="26">
        <f t="shared" ref="C95:L95" si="38">C68/$C42</f>
        <v>463.78376916850368</v>
      </c>
      <c r="D95" s="26">
        <f t="shared" si="38"/>
        <v>1884.4906770459759</v>
      </c>
      <c r="E95" s="26">
        <f t="shared" si="38"/>
        <v>631.78741065382542</v>
      </c>
      <c r="F95" s="26">
        <f t="shared" si="38"/>
        <v>802.89291026581191</v>
      </c>
      <c r="G95" s="26">
        <f t="shared" si="38"/>
        <v>32.110462330829648</v>
      </c>
      <c r="H95" s="26">
        <f t="shared" si="38"/>
        <v>0</v>
      </c>
      <c r="I95" s="26">
        <f t="shared" si="38"/>
        <v>95.951972535737141</v>
      </c>
      <c r="J95" s="26">
        <f t="shared" si="38"/>
        <v>1.6038872391863177</v>
      </c>
      <c r="K95" s="26">
        <f t="shared" si="38"/>
        <v>39.558492764287251</v>
      </c>
      <c r="L95" s="26">
        <f t="shared" si="38"/>
        <v>0</v>
      </c>
      <c r="M95" s="26">
        <f t="shared" si="18"/>
        <v>109.47270569531416</v>
      </c>
      <c r="N95" s="75">
        <f t="shared" si="19"/>
        <v>4061.6522876994709</v>
      </c>
    </row>
    <row r="96" spans="1:14" x14ac:dyDescent="0.25">
      <c r="A96" s="25">
        <v>18</v>
      </c>
      <c r="B96" s="74" t="s">
        <v>111</v>
      </c>
      <c r="C96" s="26">
        <f t="shared" ref="C96:L96" si="39">C69/$C43</f>
        <v>463.78376916850368</v>
      </c>
      <c r="D96" s="26">
        <f t="shared" si="39"/>
        <v>2165.5736600020937</v>
      </c>
      <c r="E96" s="26">
        <f t="shared" si="39"/>
        <v>892.96427944741527</v>
      </c>
      <c r="F96" s="26">
        <f t="shared" si="39"/>
        <v>884.59947771278257</v>
      </c>
      <c r="G96" s="26">
        <f t="shared" si="39"/>
        <v>34.53689811543456</v>
      </c>
      <c r="H96" s="26">
        <f t="shared" si="39"/>
        <v>0</v>
      </c>
      <c r="I96" s="26">
        <f t="shared" si="39"/>
        <v>306.91403948766492</v>
      </c>
      <c r="J96" s="26">
        <f t="shared" si="39"/>
        <v>0</v>
      </c>
      <c r="K96" s="26">
        <f t="shared" si="39"/>
        <v>39.558492764287251</v>
      </c>
      <c r="L96" s="26">
        <f t="shared" si="39"/>
        <v>0</v>
      </c>
      <c r="M96" s="26">
        <f t="shared" si="18"/>
        <v>0</v>
      </c>
      <c r="N96" s="75">
        <f t="shared" si="19"/>
        <v>4787.9306166981823</v>
      </c>
    </row>
    <row r="97" spans="1:14" x14ac:dyDescent="0.25">
      <c r="A97" s="25">
        <v>19</v>
      </c>
      <c r="B97" s="74" t="s">
        <v>110</v>
      </c>
      <c r="C97" s="26">
        <f t="shared" ref="C97:L97" si="40">C70/$C44</f>
        <v>463.78376916850368</v>
      </c>
      <c r="D97" s="26">
        <f t="shared" si="40"/>
        <v>2074.4920824719875</v>
      </c>
      <c r="E97" s="26">
        <f t="shared" si="40"/>
        <v>769.61205915832556</v>
      </c>
      <c r="F97" s="26">
        <f t="shared" si="40"/>
        <v>902.67650560931781</v>
      </c>
      <c r="G97" s="26">
        <f t="shared" si="40"/>
        <v>29.174638257009828</v>
      </c>
      <c r="H97" s="26">
        <f t="shared" si="40"/>
        <v>0</v>
      </c>
      <c r="I97" s="26">
        <f t="shared" si="40"/>
        <v>568.56310728543849</v>
      </c>
      <c r="J97" s="26">
        <f t="shared" si="40"/>
        <v>0</v>
      </c>
      <c r="K97" s="26">
        <f t="shared" si="40"/>
        <v>39.558492764287251</v>
      </c>
      <c r="L97" s="26">
        <f t="shared" si="40"/>
        <v>16.077804067734728</v>
      </c>
      <c r="M97" s="26">
        <f t="shared" si="18"/>
        <v>0</v>
      </c>
      <c r="N97" s="75">
        <f t="shared" si="19"/>
        <v>4863.9384587826053</v>
      </c>
    </row>
    <row r="98" spans="1:14" x14ac:dyDescent="0.25">
      <c r="A98" s="23"/>
      <c r="B98" s="22" t="s">
        <v>109</v>
      </c>
      <c r="C98" s="24">
        <f t="shared" ref="C98:L98" si="41">C71/$C45</f>
        <v>463.78376916850368</v>
      </c>
      <c r="D98" s="24">
        <f t="shared" si="41"/>
        <v>1896.473335403248</v>
      </c>
      <c r="E98" s="24">
        <f t="shared" si="41"/>
        <v>636.21319706842371</v>
      </c>
      <c r="F98" s="24">
        <f t="shared" si="41"/>
        <v>689.35270317952518</v>
      </c>
      <c r="G98" s="24">
        <f t="shared" si="41"/>
        <v>79.116985528574503</v>
      </c>
      <c r="H98" s="24">
        <f t="shared" si="41"/>
        <v>19.779246382143622</v>
      </c>
      <c r="I98" s="24">
        <f t="shared" si="41"/>
        <v>59.33773914643087</v>
      </c>
      <c r="J98" s="24">
        <f t="shared" si="41"/>
        <v>4.470109682364459</v>
      </c>
      <c r="K98" s="24">
        <f t="shared" si="41"/>
        <v>39.558492764287251</v>
      </c>
      <c r="L98" s="24">
        <f t="shared" si="41"/>
        <v>0.51426040593558975</v>
      </c>
      <c r="M98" s="24">
        <f t="shared" si="18"/>
        <v>67.249437699288322</v>
      </c>
      <c r="N98" s="24">
        <f t="shared" si="19"/>
        <v>3955.8492764287248</v>
      </c>
    </row>
    <row r="99" spans="1:14" x14ac:dyDescent="0.25">
      <c r="A99" s="25"/>
      <c r="B99" s="74" t="s">
        <v>488</v>
      </c>
      <c r="C99" s="263">
        <f t="shared" ref="C99:N99" si="42">C98/$N$98</f>
        <v>0.11724</v>
      </c>
      <c r="D99" s="263">
        <f t="shared" si="42"/>
        <v>0.47940990742583417</v>
      </c>
      <c r="E99" s="263">
        <f t="shared" si="42"/>
        <v>0.16082847262643596</v>
      </c>
      <c r="F99" s="263">
        <f t="shared" si="42"/>
        <v>0.17426161994773001</v>
      </c>
      <c r="G99" s="263">
        <f t="shared" si="42"/>
        <v>0.02</v>
      </c>
      <c r="H99" s="263">
        <f t="shared" si="42"/>
        <v>4.9999999999999992E-3</v>
      </c>
      <c r="I99" s="263">
        <f t="shared" si="42"/>
        <v>1.4999999999999999E-2</v>
      </c>
      <c r="J99" s="263">
        <f t="shared" si="42"/>
        <v>1.1299999999999999E-3</v>
      </c>
      <c r="K99" s="263">
        <f t="shared" si="42"/>
        <v>0.01</v>
      </c>
      <c r="L99" s="263">
        <f t="shared" si="42"/>
        <v>1.2999999999996348E-4</v>
      </c>
      <c r="M99" s="263">
        <f t="shared" si="42"/>
        <v>1.7000000000000001E-2</v>
      </c>
      <c r="N99" s="263">
        <f t="shared" si="42"/>
        <v>1</v>
      </c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129"/>
  <sheetViews>
    <sheetView zoomScale="70" zoomScaleNormal="70" workbookViewId="0"/>
  </sheetViews>
  <sheetFormatPr defaultColWidth="8.375" defaultRowHeight="15.75" x14ac:dyDescent="0.25"/>
  <cols>
    <col min="1" max="1" width="24.875" style="79" customWidth="1"/>
    <col min="2" max="2" width="21.625" style="79" customWidth="1"/>
    <col min="3" max="3" width="21.125" style="79" customWidth="1"/>
    <col min="4" max="5" width="17.875" style="79" customWidth="1"/>
    <col min="6" max="6" width="13.625" style="79" customWidth="1"/>
    <col min="7" max="7" width="14.625" style="79" customWidth="1"/>
    <col min="8" max="8" width="14" style="79" customWidth="1"/>
    <col min="9" max="9" width="12.125" style="79" customWidth="1"/>
    <col min="10" max="10" width="9.375" style="79" customWidth="1"/>
    <col min="11" max="11" width="13.125" style="79" bestFit="1" customWidth="1"/>
    <col min="12" max="12" width="9.875" style="79" bestFit="1" customWidth="1"/>
    <col min="13" max="13" width="10.125" style="79" customWidth="1"/>
    <col min="14" max="14" width="13" style="79" bestFit="1" customWidth="1"/>
    <col min="15" max="15" width="10.625" style="79" customWidth="1"/>
    <col min="16" max="16" width="7.375" style="79" customWidth="1"/>
    <col min="17" max="17" width="12.125" style="79" bestFit="1" customWidth="1"/>
    <col min="18" max="18" width="12.125" style="79" customWidth="1"/>
    <col min="19" max="21" width="11" style="79" customWidth="1"/>
    <col min="22" max="22" width="12.875" style="79" bestFit="1" customWidth="1"/>
    <col min="23" max="24" width="17.125" style="79" customWidth="1"/>
    <col min="25" max="25" width="16.875" style="79" customWidth="1"/>
    <col min="26" max="26" width="10.625" style="79" bestFit="1" customWidth="1"/>
    <col min="27" max="27" width="9.625" style="79" bestFit="1" customWidth="1"/>
    <col min="28" max="16384" width="8.375" style="79"/>
  </cols>
  <sheetData>
    <row r="1" spans="1:7" ht="23.25" x14ac:dyDescent="0.35">
      <c r="A1" s="333" t="s">
        <v>485</v>
      </c>
    </row>
    <row r="2" spans="1:7" x14ac:dyDescent="0.25">
      <c r="A2" s="79" t="str">
        <f>INFO!A2</f>
        <v>VM/KAO 13.4.2022</v>
      </c>
    </row>
    <row r="3" spans="1:7" x14ac:dyDescent="0.25">
      <c r="A3" s="7" t="s">
        <v>570</v>
      </c>
    </row>
    <row r="4" spans="1:7" x14ac:dyDescent="0.25">
      <c r="A4" s="7" t="s">
        <v>534</v>
      </c>
    </row>
    <row r="6" spans="1:7" x14ac:dyDescent="0.25">
      <c r="A6" s="14" t="s">
        <v>471</v>
      </c>
      <c r="B6" s="15"/>
      <c r="C6" s="15"/>
      <c r="D6" s="15"/>
    </row>
    <row r="7" spans="1:7" x14ac:dyDescent="0.25">
      <c r="A7" s="255" t="s">
        <v>619</v>
      </c>
      <c r="B7" s="255" t="s">
        <v>617</v>
      </c>
      <c r="C7" s="254" t="s">
        <v>433</v>
      </c>
      <c r="D7" s="7"/>
    </row>
    <row r="8" spans="1:7" x14ac:dyDescent="0.25">
      <c r="A8" s="75">
        <f>'Vuoden 2023 taso_koko maa'!B19</f>
        <v>497311869.60000002</v>
      </c>
      <c r="B8" s="75">
        <f>C40</f>
        <v>5517897</v>
      </c>
      <c r="C8" s="75">
        <f>A8/B8</f>
        <v>90.127066453034558</v>
      </c>
      <c r="D8" s="7"/>
    </row>
    <row r="9" spans="1:7" x14ac:dyDescent="0.25">
      <c r="A9" s="7"/>
      <c r="B9" s="7"/>
      <c r="C9" s="7"/>
      <c r="D9" s="7"/>
    </row>
    <row r="10" spans="1:7" x14ac:dyDescent="0.25">
      <c r="A10" s="80" t="s">
        <v>459</v>
      </c>
      <c r="B10" s="81"/>
      <c r="C10" s="81"/>
      <c r="D10" s="81"/>
      <c r="E10" s="82"/>
      <c r="F10" s="83"/>
      <c r="G10" s="83"/>
    </row>
    <row r="11" spans="1:7" x14ac:dyDescent="0.25">
      <c r="A11" s="274" t="s">
        <v>516</v>
      </c>
      <c r="B11" s="274" t="s">
        <v>430</v>
      </c>
      <c r="C11" s="274" t="s">
        <v>428</v>
      </c>
      <c r="D11" s="274" t="s">
        <v>533</v>
      </c>
      <c r="E11" s="275" t="s">
        <v>0</v>
      </c>
      <c r="F11" s="83"/>
      <c r="G11" s="83"/>
    </row>
    <row r="12" spans="1:7" ht="31.5" x14ac:dyDescent="0.25">
      <c r="A12" s="84" t="s">
        <v>458</v>
      </c>
      <c r="B12" s="85">
        <v>0.65</v>
      </c>
      <c r="C12" s="86">
        <v>0.05</v>
      </c>
      <c r="D12" s="86">
        <v>0.3</v>
      </c>
      <c r="E12" s="87">
        <f>SUM(B12:D12)</f>
        <v>1</v>
      </c>
      <c r="F12" s="83"/>
      <c r="G12" s="83"/>
    </row>
    <row r="13" spans="1:7" x14ac:dyDescent="0.25">
      <c r="A13" s="88" t="s">
        <v>427</v>
      </c>
      <c r="B13" s="29">
        <f>B12*A8</f>
        <v>323252715.24000001</v>
      </c>
      <c r="C13" s="29">
        <f>C12*A8</f>
        <v>24865593.480000004</v>
      </c>
      <c r="D13" s="29">
        <f>D12*A8</f>
        <v>149193560.88</v>
      </c>
      <c r="E13" s="89">
        <f>SUM(B13:D13)</f>
        <v>497311869.60000002</v>
      </c>
      <c r="F13" s="83"/>
      <c r="G13" s="83"/>
    </row>
    <row r="14" spans="1:7" x14ac:dyDescent="0.25">
      <c r="A14" s="11" t="s">
        <v>460</v>
      </c>
      <c r="B14" s="325">
        <f>B13/B8</f>
        <v>58.582593194472459</v>
      </c>
      <c r="C14" s="325">
        <f>C13/B8</f>
        <v>4.5063533226517283</v>
      </c>
      <c r="D14" s="325">
        <f>D13/B8</f>
        <v>27.038119935910366</v>
      </c>
      <c r="E14" s="83"/>
      <c r="F14" s="83"/>
      <c r="G14" s="83"/>
    </row>
    <row r="15" spans="1:7" x14ac:dyDescent="0.25">
      <c r="A15" s="83"/>
      <c r="B15" s="83"/>
      <c r="C15" s="83"/>
      <c r="D15" s="83"/>
      <c r="E15" s="83"/>
      <c r="F15" s="83"/>
      <c r="G15" s="83"/>
    </row>
    <row r="16" spans="1:7" x14ac:dyDescent="0.25">
      <c r="A16" s="90" t="s">
        <v>435</v>
      </c>
      <c r="B16" s="90"/>
      <c r="C16" s="90"/>
      <c r="D16" s="82"/>
      <c r="E16" s="82"/>
      <c r="F16" s="83"/>
      <c r="G16" s="83"/>
    </row>
    <row r="17" spans="1:7" x14ac:dyDescent="0.25">
      <c r="A17" s="276" t="s">
        <v>462</v>
      </c>
      <c r="B17" s="276" t="s">
        <v>133</v>
      </c>
      <c r="C17" s="276" t="s">
        <v>616</v>
      </c>
      <c r="D17" s="276" t="s">
        <v>434</v>
      </c>
      <c r="E17" s="276" t="s">
        <v>436</v>
      </c>
      <c r="F17" s="83"/>
      <c r="G17" s="83"/>
    </row>
    <row r="18" spans="1:7" x14ac:dyDescent="0.25">
      <c r="A18" s="83">
        <v>31</v>
      </c>
      <c r="B18" s="91" t="s">
        <v>131</v>
      </c>
      <c r="C18" s="89">
        <f>Määräytymistekijät!C5</f>
        <v>658457</v>
      </c>
      <c r="D18" s="92">
        <f>Määräytymistekijät!F31</f>
        <v>1.5879385276245328E-2</v>
      </c>
      <c r="E18" s="93">
        <f>Määräytymistekijät!M31</f>
        <v>0.40066649088941592</v>
      </c>
      <c r="F18" s="83"/>
      <c r="G18" s="83"/>
    </row>
    <row r="19" spans="1:7" x14ac:dyDescent="0.25">
      <c r="A19" s="83">
        <v>32</v>
      </c>
      <c r="B19" s="91" t="s">
        <v>130</v>
      </c>
      <c r="C19" s="89">
        <f>Määräytymistekijät!C6</f>
        <v>276438</v>
      </c>
      <c r="D19" s="92">
        <f>Määräytymistekijät!F32</f>
        <v>1.4333737808215624E-2</v>
      </c>
      <c r="E19" s="93">
        <f>Määräytymistekijät!M32</f>
        <v>0.83573988876764682</v>
      </c>
      <c r="F19" s="83"/>
      <c r="G19" s="83"/>
    </row>
    <row r="20" spans="1:7" x14ac:dyDescent="0.25">
      <c r="A20" s="83">
        <v>33</v>
      </c>
      <c r="B20" s="91" t="s">
        <v>129</v>
      </c>
      <c r="C20" s="89">
        <f>Määräytymistekijät!C7</f>
        <v>478919</v>
      </c>
      <c r="D20" s="92">
        <f>Määräytymistekijät!F33</f>
        <v>0.23976599416055752</v>
      </c>
      <c r="E20" s="93">
        <f>Määräytymistekijät!M33</f>
        <v>0.82785970550648158</v>
      </c>
      <c r="F20" s="83"/>
      <c r="G20" s="83"/>
    </row>
    <row r="21" spans="1:7" x14ac:dyDescent="0.25">
      <c r="A21" s="83">
        <v>34</v>
      </c>
      <c r="B21" s="91" t="s">
        <v>128</v>
      </c>
      <c r="C21" s="89">
        <f>Määräytymistekijät!C8</f>
        <v>99073</v>
      </c>
      <c r="D21" s="92">
        <f>Määräytymistekijät!F34</f>
        <v>0.81121549451078123</v>
      </c>
      <c r="E21" s="93">
        <f>Määräytymistekijät!M34</f>
        <v>0.8876338847502081</v>
      </c>
      <c r="F21" s="83"/>
      <c r="G21" s="83"/>
    </row>
    <row r="22" spans="1:7" x14ac:dyDescent="0.25">
      <c r="A22" s="83">
        <v>35</v>
      </c>
      <c r="B22" s="91" t="s">
        <v>127</v>
      </c>
      <c r="C22" s="89">
        <f>Määräytymistekijät!C9</f>
        <v>201854</v>
      </c>
      <c r="D22" s="92">
        <f>Määräytymistekijät!F35</f>
        <v>0.12420664061754015</v>
      </c>
      <c r="E22" s="93">
        <f>Määräytymistekijät!M35</f>
        <v>0.99685865431020082</v>
      </c>
      <c r="F22" s="83"/>
      <c r="G22" s="83"/>
    </row>
    <row r="23" spans="1:7" x14ac:dyDescent="0.25">
      <c r="A23" s="83">
        <v>2</v>
      </c>
      <c r="B23" s="91" t="s">
        <v>126</v>
      </c>
      <c r="C23" s="89">
        <f>Määräytymistekijät!C10</f>
        <v>483477</v>
      </c>
      <c r="D23" s="92">
        <f>Määräytymistekijät!F36</f>
        <v>0.62077814921412133</v>
      </c>
      <c r="E23" s="93">
        <f>Määräytymistekijät!M36</f>
        <v>0.98036653112331973</v>
      </c>
      <c r="F23" s="83"/>
      <c r="G23" s="83"/>
    </row>
    <row r="24" spans="1:7" x14ac:dyDescent="0.25">
      <c r="A24" s="83">
        <v>4</v>
      </c>
      <c r="B24" s="91" t="s">
        <v>125</v>
      </c>
      <c r="C24" s="89">
        <f>Määräytymistekijät!C11</f>
        <v>214281</v>
      </c>
      <c r="D24" s="92">
        <f>Määräytymistekijät!F37</f>
        <v>0.78381869218618472</v>
      </c>
      <c r="E24" s="93">
        <f>Määräytymistekijät!M37</f>
        <v>1.4259600934343193</v>
      </c>
      <c r="F24" s="83"/>
      <c r="G24" s="83"/>
    </row>
    <row r="25" spans="1:7" x14ac:dyDescent="0.25">
      <c r="A25" s="83">
        <v>5</v>
      </c>
      <c r="B25" s="91" t="s">
        <v>124</v>
      </c>
      <c r="C25" s="89">
        <f>Määräytymistekijät!C12</f>
        <v>170213</v>
      </c>
      <c r="D25" s="92">
        <f>Määräytymistekijät!F38</f>
        <v>0.49003454016315168</v>
      </c>
      <c r="E25" s="93">
        <f>Määräytymistekijät!M38</f>
        <v>1.2171924478150034</v>
      </c>
      <c r="F25" s="83"/>
      <c r="G25" s="83"/>
    </row>
    <row r="26" spans="1:7" x14ac:dyDescent="0.25">
      <c r="A26" s="83">
        <v>6</v>
      </c>
      <c r="B26" s="91" t="s">
        <v>123</v>
      </c>
      <c r="C26" s="89">
        <f>Määräytymistekijät!C13</f>
        <v>527478</v>
      </c>
      <c r="D26" s="92">
        <f>Määräytymistekijät!F39</f>
        <v>0.43080165224757683</v>
      </c>
      <c r="E26" s="93">
        <f>Määräytymistekijät!M39</f>
        <v>1.0059648873309337</v>
      </c>
      <c r="F26" s="83"/>
      <c r="G26" s="83"/>
    </row>
    <row r="27" spans="1:7" x14ac:dyDescent="0.25">
      <c r="A27" s="83">
        <v>7</v>
      </c>
      <c r="B27" s="91" t="s">
        <v>122</v>
      </c>
      <c r="C27" s="89">
        <f>Määräytymistekijät!C14</f>
        <v>205124</v>
      </c>
      <c r="D27" s="92">
        <f>Määräytymistekijät!F40</f>
        <v>0.49455386039536942</v>
      </c>
      <c r="E27" s="93">
        <f>Määräytymistekijät!M40</f>
        <v>1.1698941632395847</v>
      </c>
      <c r="F27" s="83"/>
      <c r="G27" s="83"/>
    </row>
    <row r="28" spans="1:7" x14ac:dyDescent="0.25">
      <c r="A28" s="83">
        <v>8</v>
      </c>
      <c r="B28" s="91" t="s">
        <v>121</v>
      </c>
      <c r="C28" s="89">
        <f>Määräytymistekijät!C15</f>
        <v>161391</v>
      </c>
      <c r="D28" s="92">
        <f>Määräytymistekijät!F41</f>
        <v>0.61288270903181763</v>
      </c>
      <c r="E28" s="93">
        <f>Määräytymistekijät!M41</f>
        <v>1.4592004315962701</v>
      </c>
      <c r="F28" s="83"/>
      <c r="G28" s="83"/>
    </row>
    <row r="29" spans="1:7" x14ac:dyDescent="0.25">
      <c r="A29" s="83">
        <v>9</v>
      </c>
      <c r="B29" s="91" t="s">
        <v>120</v>
      </c>
      <c r="C29" s="89">
        <f>Määräytymistekijät!C16</f>
        <v>126107</v>
      </c>
      <c r="D29" s="92">
        <f>Määräytymistekijät!F42</f>
        <v>0.79637162733766509</v>
      </c>
      <c r="E29" s="93">
        <f>Määräytymistekijät!M42</f>
        <v>1.4419752673564405</v>
      </c>
      <c r="F29" s="83"/>
      <c r="G29" s="83"/>
    </row>
    <row r="30" spans="1:7" x14ac:dyDescent="0.25">
      <c r="A30" s="83">
        <v>10</v>
      </c>
      <c r="B30" s="91" t="s">
        <v>119</v>
      </c>
      <c r="C30" s="89">
        <f>Määräytymistekijät!C17</f>
        <v>131688</v>
      </c>
      <c r="D30" s="92">
        <f>Määräytymistekijät!F43</f>
        <v>1.8975298872271271</v>
      </c>
      <c r="E30" s="93">
        <f>Määräytymistekijät!M43</f>
        <v>1.2676781237357158</v>
      </c>
      <c r="F30" s="83"/>
      <c r="G30" s="83"/>
    </row>
    <row r="31" spans="1:7" x14ac:dyDescent="0.25">
      <c r="A31" s="83">
        <v>11</v>
      </c>
      <c r="B31" s="91" t="s">
        <v>118</v>
      </c>
      <c r="C31" s="89">
        <f>Määräytymistekijät!C18</f>
        <v>248363</v>
      </c>
      <c r="D31" s="92">
        <f>Määräytymistekijät!F44</f>
        <v>1.2402381308800414</v>
      </c>
      <c r="E31" s="93">
        <f>Määräytymistekijät!M44</f>
        <v>1.1042517620941079</v>
      </c>
      <c r="F31" s="83"/>
      <c r="G31" s="83"/>
    </row>
    <row r="32" spans="1:7" x14ac:dyDescent="0.25">
      <c r="A32" s="83">
        <v>12</v>
      </c>
      <c r="B32" s="91" t="s">
        <v>117</v>
      </c>
      <c r="C32" s="89">
        <f>Määräytymistekijät!C19</f>
        <v>163281</v>
      </c>
      <c r="D32" s="92">
        <f>Määräytymistekijät!F45</f>
        <v>2.0498614112675817</v>
      </c>
      <c r="E32" s="93">
        <f>Määräytymistekijät!M45</f>
        <v>1.1775822039179418</v>
      </c>
      <c r="F32" s="83"/>
      <c r="G32" s="83"/>
    </row>
    <row r="33" spans="1:7" x14ac:dyDescent="0.25">
      <c r="A33" s="83">
        <v>13</v>
      </c>
      <c r="B33" s="91" t="s">
        <v>116</v>
      </c>
      <c r="C33" s="89">
        <f>Määräytymistekijät!C20</f>
        <v>272683</v>
      </c>
      <c r="D33" s="92">
        <f>Määräytymistekijät!F46</f>
        <v>1.0189031198284593</v>
      </c>
      <c r="E33" s="93">
        <f>Määräytymistekijät!M46</f>
        <v>0.97296924788040728</v>
      </c>
      <c r="F33" s="83"/>
      <c r="G33" s="83"/>
    </row>
    <row r="34" spans="1:7" x14ac:dyDescent="0.25">
      <c r="A34" s="83">
        <v>14</v>
      </c>
      <c r="B34" s="91" t="s">
        <v>132</v>
      </c>
      <c r="C34" s="89">
        <f>Määräytymistekijät!C21</f>
        <v>191762</v>
      </c>
      <c r="D34" s="92">
        <f>Määräytymistekijät!F47</f>
        <v>1.0940150901820591</v>
      </c>
      <c r="E34" s="93">
        <f>Määräytymistekijät!M47</f>
        <v>1.2747307799509782</v>
      </c>
      <c r="F34" s="83"/>
      <c r="G34" s="83"/>
    </row>
    <row r="35" spans="1:7" x14ac:dyDescent="0.25">
      <c r="A35" s="83">
        <v>15</v>
      </c>
      <c r="B35" s="91" t="s">
        <v>114</v>
      </c>
      <c r="C35" s="89">
        <f>Määräytymistekijät!C22</f>
        <v>176041</v>
      </c>
      <c r="D35" s="92">
        <f>Määräytymistekijät!F48</f>
        <v>1.4804646945720019</v>
      </c>
      <c r="E35" s="93">
        <f>Määräytymistekijät!M48</f>
        <v>0.98215795224585645</v>
      </c>
      <c r="F35" s="83"/>
      <c r="G35" s="83"/>
    </row>
    <row r="36" spans="1:7" x14ac:dyDescent="0.25">
      <c r="A36" s="83">
        <v>16</v>
      </c>
      <c r="B36" s="91" t="s">
        <v>113</v>
      </c>
      <c r="C36" s="89">
        <f>Määräytymistekijät!C23</f>
        <v>67915</v>
      </c>
      <c r="D36" s="92">
        <f>Määräytymistekijät!F49</f>
        <v>1.3906804636804699</v>
      </c>
      <c r="E36" s="93">
        <f>Määräytymistekijät!M49</f>
        <v>1.1412342938445199</v>
      </c>
      <c r="F36" s="83"/>
      <c r="G36" s="83"/>
    </row>
    <row r="37" spans="1:7" x14ac:dyDescent="0.25">
      <c r="A37" s="83">
        <v>17</v>
      </c>
      <c r="B37" s="91" t="s">
        <v>112</v>
      </c>
      <c r="C37" s="89">
        <f>Määräytymistekijät!C24</f>
        <v>415603</v>
      </c>
      <c r="D37" s="92">
        <f>Määräytymistekijät!F50</f>
        <v>1.6122895054262572</v>
      </c>
      <c r="E37" s="93">
        <f>Määräytymistekijät!M50</f>
        <v>1.0149506749972335</v>
      </c>
      <c r="F37" s="83"/>
      <c r="G37" s="83"/>
    </row>
    <row r="38" spans="1:7" x14ac:dyDescent="0.25">
      <c r="A38" s="83">
        <v>18</v>
      </c>
      <c r="B38" s="91" t="s">
        <v>111</v>
      </c>
      <c r="C38" s="89">
        <f>Määräytymistekijät!C25</f>
        <v>71255</v>
      </c>
      <c r="D38" s="92">
        <f>Määräytymistekijät!F51</f>
        <v>4.6530936760136852</v>
      </c>
      <c r="E38" s="93">
        <f>Määräytymistekijät!M51</f>
        <v>1.5688560397877054</v>
      </c>
      <c r="F38" s="83"/>
      <c r="G38" s="83"/>
    </row>
    <row r="39" spans="1:7" x14ac:dyDescent="0.25">
      <c r="A39" s="83">
        <v>19</v>
      </c>
      <c r="B39" s="91" t="s">
        <v>110</v>
      </c>
      <c r="C39" s="89">
        <f>Määräytymistekijät!C26</f>
        <v>176494</v>
      </c>
      <c r="D39" s="92">
        <f>Määräytymistekijät!F52</f>
        <v>8.3104387848431678</v>
      </c>
      <c r="E39" s="93">
        <f>Määräytymistekijät!M52</f>
        <v>1.3343332739682574</v>
      </c>
      <c r="F39" s="83"/>
      <c r="G39" s="83"/>
    </row>
    <row r="40" spans="1:7" x14ac:dyDescent="0.25">
      <c r="A40" s="91"/>
      <c r="B40" s="91" t="s">
        <v>109</v>
      </c>
      <c r="C40" s="89">
        <f>Määräytymistekijät!C27</f>
        <v>5517897</v>
      </c>
      <c r="D40" s="92">
        <f>Määräytymistekijät!F53</f>
        <v>1</v>
      </c>
      <c r="E40" s="93">
        <f>Määräytymistekijät!M53</f>
        <v>1</v>
      </c>
      <c r="F40" s="83"/>
      <c r="G40" s="83"/>
    </row>
    <row r="41" spans="1:7" x14ac:dyDescent="0.25">
      <c r="A41" s="83"/>
      <c r="B41" s="83"/>
      <c r="C41" s="83"/>
      <c r="D41" s="83"/>
      <c r="E41" s="83"/>
      <c r="F41" s="83"/>
      <c r="G41" s="83"/>
    </row>
    <row r="42" spans="1:7" s="94" customFormat="1" x14ac:dyDescent="0.25">
      <c r="A42" s="90" t="s">
        <v>477</v>
      </c>
      <c r="B42" s="90"/>
      <c r="C42" s="90"/>
      <c r="D42" s="90"/>
      <c r="E42" s="90"/>
      <c r="F42" s="90"/>
      <c r="G42" s="90"/>
    </row>
    <row r="43" spans="1:7" s="94" customFormat="1" x14ac:dyDescent="0.25">
      <c r="A43" s="277" t="s">
        <v>462</v>
      </c>
      <c r="B43" s="277" t="s">
        <v>133</v>
      </c>
      <c r="C43" s="277" t="s">
        <v>430</v>
      </c>
      <c r="D43" s="277" t="s">
        <v>428</v>
      </c>
      <c r="E43" s="277" t="s">
        <v>533</v>
      </c>
      <c r="F43" s="277" t="s">
        <v>476</v>
      </c>
      <c r="G43" s="277" t="s">
        <v>474</v>
      </c>
    </row>
    <row r="44" spans="1:7" x14ac:dyDescent="0.25">
      <c r="A44" s="83">
        <v>31</v>
      </c>
      <c r="B44" s="91" t="s">
        <v>131</v>
      </c>
      <c r="C44" s="89">
        <f>C18*$B$14</f>
        <v>38574118.567052752</v>
      </c>
      <c r="D44" s="89">
        <f>D18*$C$14*C18</f>
        <v>47117.94541675377</v>
      </c>
      <c r="E44" s="89">
        <f>E18*$D$14*C18</f>
        <v>7133241.5655753659</v>
      </c>
      <c r="F44" s="95">
        <f>SUM(C44:E44)</f>
        <v>45754478.078044876</v>
      </c>
      <c r="G44" s="95">
        <f>F44/C18</f>
        <v>69.48741995004211</v>
      </c>
    </row>
    <row r="45" spans="1:7" x14ac:dyDescent="0.25">
      <c r="A45" s="83">
        <v>32</v>
      </c>
      <c r="B45" s="91" t="s">
        <v>130</v>
      </c>
      <c r="C45" s="89">
        <f t="shared" ref="C45:C65" si="0">C19*$B$14</f>
        <v>16194454.897493577</v>
      </c>
      <c r="D45" s="89">
        <f t="shared" ref="D45:D65" si="1">D19*$C$14*C19</f>
        <v>17855.928495972803</v>
      </c>
      <c r="E45" s="89">
        <f t="shared" ref="E45:E65" si="2">E19*$D$14*C19</f>
        <v>6246623.9698541341</v>
      </c>
      <c r="F45" s="95">
        <f t="shared" ref="F45:F65" si="3">SUM(C45:E45)</f>
        <v>22458934.795843683</v>
      </c>
      <c r="G45" s="95">
        <f t="shared" ref="G45:G65" si="4">F45/C19</f>
        <v>81.244021429194547</v>
      </c>
    </row>
    <row r="46" spans="1:7" x14ac:dyDescent="0.25">
      <c r="A46" s="83">
        <v>33</v>
      </c>
      <c r="B46" s="91" t="s">
        <v>129</v>
      </c>
      <c r="C46" s="89">
        <f t="shared" si="0"/>
        <v>28056316.950103555</v>
      </c>
      <c r="D46" s="89">
        <f t="shared" si="1"/>
        <v>517457.74815579085</v>
      </c>
      <c r="E46" s="89">
        <f t="shared" si="2"/>
        <v>10720012.748265803</v>
      </c>
      <c r="F46" s="95">
        <f t="shared" si="3"/>
        <v>39293787.446525149</v>
      </c>
      <c r="G46" s="95">
        <f t="shared" si="4"/>
        <v>82.046833486508461</v>
      </c>
    </row>
    <row r="47" spans="1:7" x14ac:dyDescent="0.25">
      <c r="A47" s="83">
        <v>34</v>
      </c>
      <c r="B47" s="91" t="s">
        <v>128</v>
      </c>
      <c r="C47" s="89">
        <f t="shared" si="0"/>
        <v>5803953.2555559697</v>
      </c>
      <c r="D47" s="89">
        <f t="shared" si="1"/>
        <v>362173.60079409962</v>
      </c>
      <c r="E47" s="89">
        <f t="shared" si="2"/>
        <v>2377747.1885251212</v>
      </c>
      <c r="F47" s="95">
        <f t="shared" si="3"/>
        <v>8543874.0448751897</v>
      </c>
      <c r="G47" s="95">
        <f t="shared" si="4"/>
        <v>86.238168268601839</v>
      </c>
    </row>
    <row r="48" spans="1:7" x14ac:dyDescent="0.25">
      <c r="A48" s="83">
        <v>35</v>
      </c>
      <c r="B48" s="91" t="s">
        <v>127</v>
      </c>
      <c r="C48" s="89">
        <f t="shared" si="0"/>
        <v>11825130.766677044</v>
      </c>
      <c r="D48" s="89">
        <f t="shared" si="1"/>
        <v>112981.52056862098</v>
      </c>
      <c r="E48" s="89">
        <f t="shared" si="2"/>
        <v>5440607.9737439221</v>
      </c>
      <c r="F48" s="95">
        <f t="shared" si="3"/>
        <v>17378720.260989588</v>
      </c>
      <c r="G48" s="95">
        <f t="shared" si="4"/>
        <v>86.095496056504146</v>
      </c>
    </row>
    <row r="49" spans="1:28" x14ac:dyDescent="0.25">
      <c r="A49" s="83">
        <v>2</v>
      </c>
      <c r="B49" s="91" t="s">
        <v>126</v>
      </c>
      <c r="C49" s="89">
        <f t="shared" si="0"/>
        <v>28323336.409883961</v>
      </c>
      <c r="D49" s="89">
        <f t="shared" si="1"/>
        <v>1352500.6427766697</v>
      </c>
      <c r="E49" s="89">
        <f t="shared" si="2"/>
        <v>12815654.338152351</v>
      </c>
      <c r="F49" s="95">
        <f t="shared" si="3"/>
        <v>42491491.390812978</v>
      </c>
      <c r="G49" s="95">
        <f t="shared" si="4"/>
        <v>87.88730671947782</v>
      </c>
    </row>
    <row r="50" spans="1:28" x14ac:dyDescent="0.25">
      <c r="A50" s="83">
        <v>4</v>
      </c>
      <c r="B50" s="91" t="s">
        <v>125</v>
      </c>
      <c r="C50" s="89">
        <f t="shared" si="0"/>
        <v>12553136.652304754</v>
      </c>
      <c r="D50" s="89">
        <f t="shared" si="1"/>
        <v>756875.62720338267</v>
      </c>
      <c r="E50" s="89">
        <f t="shared" si="2"/>
        <v>8261663.9601296606</v>
      </c>
      <c r="F50" s="95">
        <f t="shared" si="3"/>
        <v>21571676.239637796</v>
      </c>
      <c r="G50" s="95">
        <f t="shared" si="4"/>
        <v>100.67003719246128</v>
      </c>
    </row>
    <row r="51" spans="1:28" x14ac:dyDescent="0.25">
      <c r="A51" s="83">
        <v>5</v>
      </c>
      <c r="B51" s="91" t="s">
        <v>124</v>
      </c>
      <c r="C51" s="89">
        <f t="shared" si="0"/>
        <v>9971518.9354107399</v>
      </c>
      <c r="D51" s="89">
        <f t="shared" si="1"/>
        <v>375876.05355708947</v>
      </c>
      <c r="E51" s="89">
        <f t="shared" si="2"/>
        <v>5601811.1729659652</v>
      </c>
      <c r="F51" s="95">
        <f t="shared" si="3"/>
        <v>15949206.161933795</v>
      </c>
      <c r="G51" s="95">
        <f t="shared" si="4"/>
        <v>93.701457361857166</v>
      </c>
    </row>
    <row r="52" spans="1:28" x14ac:dyDescent="0.25">
      <c r="A52" s="83">
        <v>6</v>
      </c>
      <c r="B52" s="91" t="s">
        <v>123</v>
      </c>
      <c r="C52" s="89">
        <f t="shared" si="0"/>
        <v>30901029.093033943</v>
      </c>
      <c r="D52" s="89">
        <f t="shared" si="1"/>
        <v>1024016.4914945742</v>
      </c>
      <c r="E52" s="89">
        <f t="shared" si="2"/>
        <v>14347084.730761752</v>
      </c>
      <c r="F52" s="95">
        <f t="shared" si="3"/>
        <v>46272130.315290272</v>
      </c>
      <c r="G52" s="95">
        <f t="shared" si="4"/>
        <v>87.723336926450528</v>
      </c>
    </row>
    <row r="53" spans="1:28" x14ac:dyDescent="0.25">
      <c r="A53" s="83">
        <v>7</v>
      </c>
      <c r="B53" s="91" t="s">
        <v>122</v>
      </c>
      <c r="C53" s="89">
        <f t="shared" si="0"/>
        <v>12016695.846422968</v>
      </c>
      <c r="D53" s="89">
        <f t="shared" si="1"/>
        <v>457146.40923426783</v>
      </c>
      <c r="E53" s="89">
        <f t="shared" si="2"/>
        <v>6488428.7686871961</v>
      </c>
      <c r="F53" s="95">
        <f t="shared" si="3"/>
        <v>18962271.024344433</v>
      </c>
      <c r="G53" s="95">
        <f t="shared" si="4"/>
        <v>92.442966324488765</v>
      </c>
    </row>
    <row r="54" spans="1:28" x14ac:dyDescent="0.25">
      <c r="A54" s="83">
        <v>8</v>
      </c>
      <c r="B54" s="91" t="s">
        <v>121</v>
      </c>
      <c r="C54" s="89">
        <f t="shared" si="0"/>
        <v>9454703.298249105</v>
      </c>
      <c r="D54" s="89">
        <f t="shared" si="1"/>
        <v>445740.32080945949</v>
      </c>
      <c r="E54" s="89">
        <f t="shared" si="2"/>
        <v>6367526.3692706637</v>
      </c>
      <c r="F54" s="95">
        <f t="shared" si="3"/>
        <v>16267969.988329228</v>
      </c>
      <c r="G54" s="95">
        <f t="shared" si="4"/>
        <v>100.79849550674591</v>
      </c>
    </row>
    <row r="55" spans="1:28" x14ac:dyDescent="0.25">
      <c r="A55" s="83">
        <v>9</v>
      </c>
      <c r="B55" s="91" t="s">
        <v>120</v>
      </c>
      <c r="C55" s="89">
        <f t="shared" si="0"/>
        <v>7387675.0799753387</v>
      </c>
      <c r="D55" s="89">
        <f t="shared" si="1"/>
        <v>452564.21736014431</v>
      </c>
      <c r="E55" s="89">
        <f t="shared" si="2"/>
        <v>4916697.5762722855</v>
      </c>
      <c r="F55" s="95">
        <f t="shared" si="3"/>
        <v>12756936.87360777</v>
      </c>
      <c r="G55" s="95">
        <f t="shared" si="4"/>
        <v>101.15962534679097</v>
      </c>
    </row>
    <row r="56" spans="1:28" x14ac:dyDescent="0.25">
      <c r="A56" s="83">
        <v>10</v>
      </c>
      <c r="B56" s="91" t="s">
        <v>119</v>
      </c>
      <c r="C56" s="89">
        <f t="shared" si="0"/>
        <v>7714624.5325936889</v>
      </c>
      <c r="D56" s="89">
        <f t="shared" si="1"/>
        <v>1126056.2014870874</v>
      </c>
      <c r="E56" s="89">
        <f t="shared" si="2"/>
        <v>4513689.5782171804</v>
      </c>
      <c r="F56" s="95">
        <f t="shared" si="3"/>
        <v>13354370.312297957</v>
      </c>
      <c r="G56" s="95">
        <f t="shared" si="4"/>
        <v>101.40916645630548</v>
      </c>
    </row>
    <row r="57" spans="1:28" x14ac:dyDescent="0.25">
      <c r="A57" s="83">
        <v>11</v>
      </c>
      <c r="B57" s="91" t="s">
        <v>118</v>
      </c>
      <c r="C57" s="89">
        <f t="shared" si="0"/>
        <v>14549748.593558764</v>
      </c>
      <c r="D57" s="89">
        <f t="shared" si="1"/>
        <v>1388088.6923422948</v>
      </c>
      <c r="E57" s="89">
        <f t="shared" si="2"/>
        <v>7415347.1642139386</v>
      </c>
      <c r="F57" s="95">
        <f t="shared" si="3"/>
        <v>23353184.450114995</v>
      </c>
      <c r="G57" s="95">
        <f t="shared" si="4"/>
        <v>94.028435999383944</v>
      </c>
    </row>
    <row r="58" spans="1:28" x14ac:dyDescent="0.25">
      <c r="A58" s="83">
        <v>12</v>
      </c>
      <c r="B58" s="91" t="s">
        <v>117</v>
      </c>
      <c r="C58" s="89">
        <f t="shared" si="0"/>
        <v>9565424.3993866574</v>
      </c>
      <c r="D58" s="89">
        <f t="shared" si="1"/>
        <v>1508291.8737461613</v>
      </c>
      <c r="E58" s="89">
        <f t="shared" si="2"/>
        <v>5198803.1749108592</v>
      </c>
      <c r="F58" s="95">
        <f t="shared" si="3"/>
        <v>16272519.448043678</v>
      </c>
      <c r="G58" s="95">
        <f t="shared" si="4"/>
        <v>99.659601840040651</v>
      </c>
    </row>
    <row r="59" spans="1:28" x14ac:dyDescent="0.25">
      <c r="A59" s="83">
        <v>13</v>
      </c>
      <c r="B59" s="91" t="s">
        <v>116</v>
      </c>
      <c r="C59" s="89">
        <f t="shared" si="0"/>
        <v>15974477.260048334</v>
      </c>
      <c r="D59" s="89">
        <f t="shared" si="1"/>
        <v>1252034.2090686176</v>
      </c>
      <c r="E59" s="89">
        <f t="shared" si="2"/>
        <v>7173542.3653808758</v>
      </c>
      <c r="F59" s="95">
        <f t="shared" si="3"/>
        <v>24400053.834497828</v>
      </c>
      <c r="G59" s="95">
        <f t="shared" si="4"/>
        <v>89.481389872114605</v>
      </c>
      <c r="X59" s="83"/>
      <c r="Y59" s="83"/>
      <c r="Z59" s="83"/>
      <c r="AA59" s="83"/>
      <c r="AB59" s="83"/>
    </row>
    <row r="60" spans="1:28" x14ac:dyDescent="0.25">
      <c r="A60" s="83">
        <v>14</v>
      </c>
      <c r="B60" s="91" t="s">
        <v>132</v>
      </c>
      <c r="C60" s="89">
        <f t="shared" si="0"/>
        <v>11233915.236158427</v>
      </c>
      <c r="D60" s="89">
        <f t="shared" si="1"/>
        <v>945390.21462949784</v>
      </c>
      <c r="E60" s="89">
        <f t="shared" si="2"/>
        <v>6609331.1681037284</v>
      </c>
      <c r="F60" s="95">
        <f t="shared" si="3"/>
        <v>18788636.618891653</v>
      </c>
      <c r="G60" s="95">
        <f t="shared" si="4"/>
        <v>97.978935445456628</v>
      </c>
      <c r="H60" s="96"/>
      <c r="X60" s="83"/>
      <c r="Y60" s="83"/>
      <c r="Z60" s="83"/>
      <c r="AA60" s="83"/>
      <c r="AB60" s="83"/>
    </row>
    <row r="61" spans="1:28" x14ac:dyDescent="0.25">
      <c r="A61" s="83">
        <v>15</v>
      </c>
      <c r="B61" s="91" t="s">
        <v>114</v>
      </c>
      <c r="C61" s="89">
        <f t="shared" si="0"/>
        <v>10312938.288548127</v>
      </c>
      <c r="D61" s="89">
        <f t="shared" si="1"/>
        <v>1174457.0025765621</v>
      </c>
      <c r="E61" s="89">
        <f t="shared" si="2"/>
        <v>4674892.7774392227</v>
      </c>
      <c r="F61" s="95">
        <f t="shared" si="3"/>
        <v>16162288.068563912</v>
      </c>
      <c r="G61" s="95">
        <f t="shared" si="4"/>
        <v>91.809794698757173</v>
      </c>
      <c r="H61" s="28"/>
      <c r="S61" s="83"/>
      <c r="T61" s="83"/>
      <c r="U61" s="83"/>
      <c r="V61" s="83"/>
      <c r="W61" s="83"/>
      <c r="X61" s="83"/>
      <c r="Y61" s="83"/>
      <c r="Z61" s="83"/>
      <c r="AA61" s="83"/>
      <c r="AB61" s="83"/>
    </row>
    <row r="62" spans="1:28" x14ac:dyDescent="0.25">
      <c r="A62" s="83">
        <v>16</v>
      </c>
      <c r="B62" s="91" t="s">
        <v>113</v>
      </c>
      <c r="C62" s="89">
        <f t="shared" si="0"/>
        <v>3978636.8168025971</v>
      </c>
      <c r="D62" s="89">
        <f t="shared" si="1"/>
        <v>425616.34563132504</v>
      </c>
      <c r="E62" s="89">
        <f t="shared" si="2"/>
        <v>2095641.5898865478</v>
      </c>
      <c r="F62" s="95">
        <f t="shared" si="3"/>
        <v>6499894.7523204703</v>
      </c>
      <c r="G62" s="95">
        <f t="shared" si="4"/>
        <v>95.706320434667902</v>
      </c>
      <c r="H62" s="96"/>
      <c r="S62" s="83"/>
      <c r="T62" s="83"/>
      <c r="U62" s="83"/>
      <c r="V62" s="83"/>
      <c r="W62" s="83"/>
      <c r="X62" s="83"/>
      <c r="Y62" s="83"/>
      <c r="Z62" s="83"/>
      <c r="AA62" s="83"/>
      <c r="AB62" s="83"/>
    </row>
    <row r="63" spans="1:28" x14ac:dyDescent="0.25">
      <c r="A63" s="83">
        <v>17</v>
      </c>
      <c r="B63" s="91" t="s">
        <v>112</v>
      </c>
      <c r="C63" s="89">
        <f t="shared" si="0"/>
        <v>24347101.479402337</v>
      </c>
      <c r="D63" s="89">
        <f t="shared" si="1"/>
        <v>3019582.7848298843</v>
      </c>
      <c r="E63" s="89">
        <f t="shared" si="2"/>
        <v>11405126.344959481</v>
      </c>
      <c r="F63" s="95">
        <f t="shared" si="3"/>
        <v>38771810.609191701</v>
      </c>
      <c r="G63" s="95">
        <f t="shared" si="4"/>
        <v>93.290497443934953</v>
      </c>
      <c r="H63" s="97"/>
      <c r="S63" s="83"/>
      <c r="T63" s="83"/>
      <c r="U63" s="83"/>
      <c r="V63" s="83"/>
      <c r="W63" s="83"/>
      <c r="X63" s="83"/>
      <c r="Y63" s="83"/>
      <c r="Z63" s="83"/>
      <c r="AA63" s="83"/>
      <c r="AB63" s="83"/>
    </row>
    <row r="64" spans="1:28" x14ac:dyDescent="0.25">
      <c r="A64" s="83">
        <v>18</v>
      </c>
      <c r="B64" s="91" t="s">
        <v>111</v>
      </c>
      <c r="C64" s="89">
        <f t="shared" si="0"/>
        <v>4174302.678072135</v>
      </c>
      <c r="D64" s="89">
        <f t="shared" si="1"/>
        <v>1494109.3379311112</v>
      </c>
      <c r="E64" s="89">
        <f t="shared" si="2"/>
        <v>3022559.9854132906</v>
      </c>
      <c r="F64" s="95">
        <f t="shared" si="3"/>
        <v>8690972.0014165379</v>
      </c>
      <c r="G64" s="95">
        <f t="shared" si="4"/>
        <v>121.96999510794383</v>
      </c>
      <c r="S64" s="83"/>
      <c r="T64" s="83"/>
      <c r="U64" s="83"/>
      <c r="V64" s="83"/>
      <c r="W64" s="83"/>
      <c r="X64" s="83"/>
      <c r="Y64" s="83"/>
      <c r="Z64" s="83"/>
      <c r="AA64" s="83"/>
      <c r="AB64" s="83"/>
    </row>
    <row r="65" spans="1:28" x14ac:dyDescent="0.25">
      <c r="A65" s="83">
        <v>19</v>
      </c>
      <c r="B65" s="91" t="s">
        <v>110</v>
      </c>
      <c r="C65" s="89">
        <f t="shared" si="0"/>
        <v>10339476.203265222</v>
      </c>
      <c r="D65" s="89">
        <f t="shared" si="1"/>
        <v>6609660.3118906375</v>
      </c>
      <c r="E65" s="89">
        <f t="shared" si="2"/>
        <v>6367526.3692706637</v>
      </c>
      <c r="F65" s="95">
        <f t="shared" si="3"/>
        <v>23316662.884426523</v>
      </c>
      <c r="G65" s="95">
        <f t="shared" si="4"/>
        <v>132.11022972127395</v>
      </c>
      <c r="S65" s="83"/>
      <c r="T65" s="83"/>
      <c r="U65" s="83"/>
      <c r="V65" s="83"/>
      <c r="W65" s="83"/>
      <c r="X65" s="83"/>
      <c r="Y65" s="83"/>
      <c r="Z65" s="83"/>
      <c r="AA65" s="83"/>
      <c r="AB65" s="83"/>
    </row>
    <row r="66" spans="1:28" x14ac:dyDescent="0.25">
      <c r="A66" s="83"/>
      <c r="B66" s="91" t="s">
        <v>109</v>
      </c>
      <c r="C66" s="95">
        <f>SUM(C44:C65)</f>
        <v>323252715.24000007</v>
      </c>
      <c r="D66" s="95">
        <f>SUM(D44:D65)</f>
        <v>24865593.480000004</v>
      </c>
      <c r="E66" s="95">
        <f>SUM(E44:E65)</f>
        <v>149193560.87999997</v>
      </c>
      <c r="F66" s="95">
        <f>SUM(C66:E66)</f>
        <v>497311869.60000002</v>
      </c>
      <c r="G66" s="98">
        <f>F66/C40</f>
        <v>90.127066453034558</v>
      </c>
      <c r="H66" s="99"/>
      <c r="I66" s="99"/>
      <c r="J66" s="99"/>
      <c r="K66" s="99"/>
      <c r="L66" s="99"/>
      <c r="M66" s="100"/>
      <c r="N66" s="99"/>
      <c r="S66" s="83"/>
      <c r="T66" s="83"/>
      <c r="U66" s="83"/>
      <c r="V66" s="83"/>
      <c r="W66" s="83"/>
      <c r="X66" s="83"/>
      <c r="Y66" s="83"/>
      <c r="Z66" s="83"/>
      <c r="AA66" s="83"/>
      <c r="AB66" s="83"/>
    </row>
    <row r="67" spans="1:28" x14ac:dyDescent="0.25">
      <c r="A67" s="83"/>
      <c r="B67" s="76" t="s">
        <v>489</v>
      </c>
      <c r="C67" s="351">
        <f>C66/$F$66</f>
        <v>0.65000000000000013</v>
      </c>
      <c r="D67" s="351">
        <f t="shared" ref="D67:F67" si="5">D66/$F$66</f>
        <v>0.05</v>
      </c>
      <c r="E67" s="351">
        <f t="shared" si="5"/>
        <v>0.29999999999999993</v>
      </c>
      <c r="F67" s="351">
        <f t="shared" si="5"/>
        <v>1</v>
      </c>
      <c r="G67" s="98"/>
      <c r="H67" s="99"/>
      <c r="I67" s="99"/>
      <c r="J67" s="99"/>
      <c r="K67" s="99"/>
      <c r="L67" s="99"/>
      <c r="M67" s="100"/>
      <c r="N67" s="99"/>
      <c r="S67" s="83"/>
      <c r="T67" s="83"/>
      <c r="U67" s="83"/>
      <c r="V67" s="83"/>
      <c r="W67" s="83"/>
      <c r="X67" s="83"/>
      <c r="Y67" s="83"/>
      <c r="Z67" s="83"/>
      <c r="AA67" s="83"/>
      <c r="AB67" s="83"/>
    </row>
    <row r="68" spans="1:28" x14ac:dyDescent="0.25">
      <c r="A68" s="30"/>
      <c r="B68" s="16"/>
      <c r="C68" s="353">
        <f>C66/Taulukko25[Pela-rahoitus vuonna 2023]</f>
        <v>0.65000000000000013</v>
      </c>
      <c r="D68" s="353">
        <f>D66/Taulukko25[Pela-rahoitus vuonna 2023]</f>
        <v>0.05</v>
      </c>
      <c r="E68" s="353">
        <f>E66/Taulukko25[Pela-rahoitus vuonna 2023]</f>
        <v>0.29999999999999993</v>
      </c>
      <c r="F68" s="352"/>
      <c r="G68" s="352"/>
      <c r="H68" s="99"/>
      <c r="I68" s="99"/>
      <c r="J68" s="99"/>
      <c r="K68" s="99"/>
      <c r="L68" s="99"/>
      <c r="M68" s="100"/>
      <c r="N68" s="99"/>
      <c r="S68" s="83"/>
      <c r="T68" s="83"/>
      <c r="U68" s="83"/>
      <c r="V68" s="83"/>
      <c r="W68" s="83"/>
      <c r="X68" s="83"/>
      <c r="Y68" s="83"/>
      <c r="Z68" s="83"/>
      <c r="AA68" s="83"/>
      <c r="AB68" s="83"/>
    </row>
    <row r="69" spans="1:28" x14ac:dyDescent="0.25">
      <c r="A69" s="90" t="s">
        <v>478</v>
      </c>
      <c r="B69" s="90"/>
      <c r="C69" s="90"/>
      <c r="D69" s="90"/>
      <c r="E69" s="90"/>
      <c r="F69" s="90"/>
      <c r="G69" s="90"/>
      <c r="H69" s="99"/>
      <c r="I69" s="99"/>
      <c r="J69" s="99"/>
      <c r="K69" s="99"/>
      <c r="L69" s="99"/>
      <c r="M69" s="100"/>
      <c r="N69" s="99"/>
      <c r="S69" s="83"/>
      <c r="T69" s="83"/>
      <c r="U69" s="83"/>
      <c r="V69" s="83"/>
      <c r="W69" s="83"/>
      <c r="X69" s="83"/>
      <c r="Y69" s="83"/>
      <c r="Z69" s="83"/>
      <c r="AA69" s="83"/>
      <c r="AB69" s="83"/>
    </row>
    <row r="70" spans="1:28" x14ac:dyDescent="0.25">
      <c r="A70" s="277" t="s">
        <v>462</v>
      </c>
      <c r="B70" s="277" t="s">
        <v>133</v>
      </c>
      <c r="C70" s="277" t="s">
        <v>430</v>
      </c>
      <c r="D70" s="277" t="s">
        <v>428</v>
      </c>
      <c r="E70" s="277" t="s">
        <v>533</v>
      </c>
      <c r="F70" s="277" t="s">
        <v>474</v>
      </c>
      <c r="G70" s="277" t="s">
        <v>475</v>
      </c>
      <c r="H70" s="99"/>
      <c r="I70" s="99"/>
      <c r="J70" s="99"/>
      <c r="K70" s="99"/>
      <c r="L70" s="99"/>
      <c r="M70" s="100"/>
      <c r="N70" s="99"/>
      <c r="S70" s="83"/>
      <c r="T70" s="83"/>
      <c r="U70" s="83"/>
      <c r="V70" s="83"/>
      <c r="W70" s="83"/>
      <c r="X70" s="83"/>
      <c r="Y70" s="83"/>
      <c r="Z70" s="83"/>
      <c r="AA70" s="83"/>
      <c r="AB70" s="83"/>
    </row>
    <row r="71" spans="1:28" x14ac:dyDescent="0.25">
      <c r="A71" s="91">
        <v>31</v>
      </c>
      <c r="B71" s="91" t="s">
        <v>131</v>
      </c>
      <c r="C71" s="89">
        <f>C44/$C18</f>
        <v>58.582593194472459</v>
      </c>
      <c r="D71" s="89">
        <f t="shared" ref="D71:F71" si="6">D44/$C18</f>
        <v>7.155812060127506E-2</v>
      </c>
      <c r="E71" s="89">
        <f t="shared" si="6"/>
        <v>10.833268634968366</v>
      </c>
      <c r="F71" s="95">
        <f t="shared" si="6"/>
        <v>69.48741995004211</v>
      </c>
      <c r="G71" s="72">
        <f>SUM(C71:E71)</f>
        <v>69.487419950042096</v>
      </c>
      <c r="H71" s="99"/>
      <c r="I71" s="99"/>
      <c r="J71" s="99"/>
      <c r="K71" s="99"/>
      <c r="L71" s="99"/>
      <c r="M71" s="100"/>
      <c r="N71" s="99"/>
      <c r="S71" s="83"/>
      <c r="T71" s="83"/>
      <c r="U71" s="83"/>
      <c r="V71" s="83"/>
      <c r="W71" s="83"/>
      <c r="X71" s="83"/>
      <c r="Y71" s="83"/>
      <c r="Z71" s="83"/>
      <c r="AA71" s="83"/>
      <c r="AB71" s="83"/>
    </row>
    <row r="72" spans="1:28" x14ac:dyDescent="0.25">
      <c r="A72" s="91">
        <v>32</v>
      </c>
      <c r="B72" s="91" t="s">
        <v>130</v>
      </c>
      <c r="C72" s="89">
        <f t="shared" ref="C72:F92" si="7">C45/$C19</f>
        <v>58.582593194472459</v>
      </c>
      <c r="D72" s="89">
        <f t="shared" si="7"/>
        <v>6.4592886998071183E-2</v>
      </c>
      <c r="E72" s="89">
        <f t="shared" si="7"/>
        <v>22.596835347724024</v>
      </c>
      <c r="F72" s="95">
        <f t="shared" si="7"/>
        <v>81.244021429194547</v>
      </c>
      <c r="G72" s="72">
        <f t="shared" ref="G72:G93" si="8">SUM(C72:E72)</f>
        <v>81.244021429194561</v>
      </c>
      <c r="H72" s="99"/>
      <c r="I72" s="99"/>
      <c r="J72" s="99"/>
      <c r="K72" s="99"/>
      <c r="L72" s="99"/>
      <c r="M72" s="100"/>
      <c r="N72" s="99"/>
      <c r="S72" s="83"/>
      <c r="T72" s="83"/>
      <c r="U72" s="83"/>
      <c r="V72" s="83"/>
      <c r="W72" s="83"/>
      <c r="X72" s="83"/>
      <c r="Y72" s="83"/>
      <c r="Z72" s="83"/>
      <c r="AA72" s="83"/>
      <c r="AB72" s="83"/>
    </row>
    <row r="73" spans="1:28" x14ac:dyDescent="0.25">
      <c r="A73" s="91">
        <v>33</v>
      </c>
      <c r="B73" s="91" t="s">
        <v>129</v>
      </c>
      <c r="C73" s="89">
        <f t="shared" si="7"/>
        <v>58.582593194472459</v>
      </c>
      <c r="D73" s="89">
        <f t="shared" si="7"/>
        <v>1.0804702844443232</v>
      </c>
      <c r="E73" s="89">
        <f t="shared" si="7"/>
        <v>22.383770007591686</v>
      </c>
      <c r="F73" s="95">
        <f t="shared" si="7"/>
        <v>82.046833486508461</v>
      </c>
      <c r="G73" s="72">
        <f t="shared" si="8"/>
        <v>82.046833486508461</v>
      </c>
      <c r="H73" s="99"/>
      <c r="I73" s="99"/>
      <c r="J73" s="99"/>
      <c r="K73" s="99"/>
      <c r="L73" s="99"/>
      <c r="M73" s="100"/>
      <c r="N73" s="99"/>
      <c r="S73" s="83"/>
      <c r="T73" s="83"/>
      <c r="U73" s="83"/>
      <c r="V73" s="83"/>
      <c r="W73" s="83"/>
      <c r="X73" s="83"/>
      <c r="Y73" s="83"/>
      <c r="Z73" s="83"/>
      <c r="AA73" s="83"/>
      <c r="AB73" s="83"/>
    </row>
    <row r="74" spans="1:28" x14ac:dyDescent="0.25">
      <c r="A74" s="91">
        <v>34</v>
      </c>
      <c r="B74" s="91" t="s">
        <v>128</v>
      </c>
      <c r="C74" s="89">
        <f t="shared" si="7"/>
        <v>58.582593194472459</v>
      </c>
      <c r="D74" s="89">
        <f t="shared" si="7"/>
        <v>3.6556236390752237</v>
      </c>
      <c r="E74" s="89">
        <f t="shared" si="7"/>
        <v>23.999951435054165</v>
      </c>
      <c r="F74" s="95">
        <f t="shared" si="7"/>
        <v>86.238168268601839</v>
      </c>
      <c r="G74" s="72">
        <f t="shared" si="8"/>
        <v>86.238168268601839</v>
      </c>
      <c r="H74" s="99"/>
      <c r="I74" s="99"/>
      <c r="J74" s="99"/>
      <c r="K74" s="99"/>
      <c r="L74" s="99"/>
      <c r="M74" s="100"/>
      <c r="N74" s="99"/>
      <c r="S74" s="83"/>
      <c r="T74" s="83"/>
      <c r="U74" s="83"/>
      <c r="V74" s="83"/>
      <c r="W74" s="83"/>
      <c r="X74" s="83"/>
      <c r="Y74" s="83"/>
      <c r="Z74" s="83"/>
      <c r="AA74" s="83"/>
      <c r="AB74" s="83"/>
    </row>
    <row r="75" spans="1:28" x14ac:dyDescent="0.25">
      <c r="A75" s="91">
        <v>35</v>
      </c>
      <c r="B75" s="91" t="s">
        <v>127</v>
      </c>
      <c r="C75" s="89">
        <f t="shared" si="7"/>
        <v>58.582593194472459</v>
      </c>
      <c r="D75" s="89">
        <f t="shared" si="7"/>
        <v>0.55971900764226112</v>
      </c>
      <c r="E75" s="89">
        <f t="shared" si="7"/>
        <v>26.953183854389419</v>
      </c>
      <c r="F75" s="95">
        <f t="shared" si="7"/>
        <v>86.095496056504146</v>
      </c>
      <c r="G75" s="72">
        <f t="shared" si="8"/>
        <v>86.095496056504132</v>
      </c>
      <c r="H75" s="99"/>
      <c r="I75" s="99"/>
      <c r="J75" s="99"/>
      <c r="K75" s="99"/>
      <c r="L75" s="99"/>
      <c r="M75" s="100"/>
      <c r="N75" s="99"/>
      <c r="S75" s="83"/>
      <c r="T75" s="83"/>
      <c r="U75" s="83"/>
      <c r="V75" s="83"/>
      <c r="W75" s="83"/>
      <c r="X75" s="83"/>
      <c r="Y75" s="83"/>
      <c r="Z75" s="83"/>
      <c r="AA75" s="83"/>
      <c r="AB75" s="83"/>
    </row>
    <row r="76" spans="1:28" x14ac:dyDescent="0.25">
      <c r="A76" s="91">
        <v>2</v>
      </c>
      <c r="B76" s="91" t="s">
        <v>126</v>
      </c>
      <c r="C76" s="89">
        <f t="shared" si="7"/>
        <v>58.582593194472459</v>
      </c>
      <c r="D76" s="89">
        <f t="shared" si="7"/>
        <v>2.7974456753406463</v>
      </c>
      <c r="E76" s="89">
        <f t="shared" si="7"/>
        <v>26.507267849664721</v>
      </c>
      <c r="F76" s="95">
        <f t="shared" si="7"/>
        <v>87.88730671947782</v>
      </c>
      <c r="G76" s="72">
        <f t="shared" si="8"/>
        <v>87.887306719477834</v>
      </c>
      <c r="H76" s="99"/>
      <c r="I76" s="99"/>
      <c r="J76" s="99"/>
      <c r="K76" s="99"/>
      <c r="L76" s="99"/>
      <c r="M76" s="100"/>
      <c r="N76" s="99"/>
      <c r="S76" s="83"/>
      <c r="T76" s="83"/>
      <c r="U76" s="83"/>
      <c r="V76" s="83"/>
      <c r="W76" s="83"/>
      <c r="X76" s="83"/>
      <c r="Y76" s="83"/>
      <c r="Z76" s="83"/>
      <c r="AA76" s="83"/>
      <c r="AB76" s="83"/>
    </row>
    <row r="77" spans="1:28" x14ac:dyDescent="0.25">
      <c r="A77" s="91">
        <v>4</v>
      </c>
      <c r="B77" s="91" t="s">
        <v>125</v>
      </c>
      <c r="C77" s="89">
        <f t="shared" si="7"/>
        <v>58.582593194472459</v>
      </c>
      <c r="D77" s="89">
        <f t="shared" si="7"/>
        <v>3.5321639678897458</v>
      </c>
      <c r="E77" s="89">
        <f t="shared" si="7"/>
        <v>38.555280030099077</v>
      </c>
      <c r="F77" s="95">
        <f t="shared" si="7"/>
        <v>100.67003719246128</v>
      </c>
      <c r="G77" s="72">
        <f t="shared" si="8"/>
        <v>100.67003719246128</v>
      </c>
      <c r="H77" s="99"/>
      <c r="I77" s="99"/>
      <c r="J77" s="99"/>
      <c r="K77" s="99"/>
      <c r="L77" s="99"/>
      <c r="M77" s="100"/>
      <c r="N77" s="99"/>
      <c r="S77" s="83"/>
      <c r="T77" s="83"/>
      <c r="U77" s="83"/>
      <c r="V77" s="83"/>
      <c r="W77" s="83"/>
      <c r="X77" s="83"/>
      <c r="Y77" s="83"/>
      <c r="Z77" s="83"/>
      <c r="AA77" s="83"/>
      <c r="AB77" s="83"/>
    </row>
    <row r="78" spans="1:28" x14ac:dyDescent="0.25">
      <c r="A78" s="91">
        <v>5</v>
      </c>
      <c r="B78" s="91" t="s">
        <v>124</v>
      </c>
      <c r="C78" s="89">
        <f t="shared" si="7"/>
        <v>58.582593194472452</v>
      </c>
      <c r="D78" s="89">
        <f t="shared" si="7"/>
        <v>2.2082687782783306</v>
      </c>
      <c r="E78" s="89">
        <f t="shared" si="7"/>
        <v>32.910595389106383</v>
      </c>
      <c r="F78" s="95">
        <f t="shared" si="7"/>
        <v>93.701457361857166</v>
      </c>
      <c r="G78" s="72">
        <f t="shared" si="8"/>
        <v>93.701457361857166</v>
      </c>
      <c r="H78" s="99"/>
      <c r="I78" s="99"/>
      <c r="J78" s="99"/>
      <c r="K78" s="99"/>
      <c r="L78" s="99"/>
      <c r="M78" s="100"/>
      <c r="N78" s="99"/>
      <c r="S78" s="83"/>
      <c r="T78" s="83"/>
      <c r="U78" s="83"/>
      <c r="V78" s="83"/>
      <c r="W78" s="83"/>
      <c r="X78" s="83"/>
      <c r="Y78" s="83"/>
      <c r="Z78" s="83"/>
      <c r="AA78" s="83"/>
      <c r="AB78" s="83"/>
    </row>
    <row r="79" spans="1:28" x14ac:dyDescent="0.25">
      <c r="A79" s="91">
        <v>6</v>
      </c>
      <c r="B79" s="91" t="s">
        <v>123</v>
      </c>
      <c r="C79" s="89">
        <f t="shared" si="7"/>
        <v>58.582593194472459</v>
      </c>
      <c r="D79" s="89">
        <f t="shared" si="7"/>
        <v>1.9413444570097222</v>
      </c>
      <c r="E79" s="89">
        <f t="shared" si="7"/>
        <v>27.199399274968343</v>
      </c>
      <c r="F79" s="95">
        <f t="shared" si="7"/>
        <v>87.723336926450528</v>
      </c>
      <c r="G79" s="72">
        <f t="shared" si="8"/>
        <v>87.723336926450514</v>
      </c>
      <c r="H79" s="99"/>
      <c r="I79" s="99"/>
      <c r="J79" s="99"/>
      <c r="K79" s="99"/>
      <c r="L79" s="99"/>
      <c r="M79" s="100"/>
      <c r="N79" s="99"/>
      <c r="S79" s="83"/>
      <c r="T79" s="83"/>
      <c r="U79" s="83"/>
      <c r="V79" s="83"/>
      <c r="W79" s="83"/>
      <c r="X79" s="83"/>
      <c r="Y79" s="83"/>
      <c r="Z79" s="83"/>
      <c r="AA79" s="83"/>
      <c r="AB79" s="83"/>
    </row>
    <row r="80" spans="1:28" x14ac:dyDescent="0.25">
      <c r="A80" s="91">
        <v>7</v>
      </c>
      <c r="B80" s="91" t="s">
        <v>122</v>
      </c>
      <c r="C80" s="89">
        <f t="shared" si="7"/>
        <v>58.582593194472459</v>
      </c>
      <c r="D80" s="89">
        <f t="shared" si="7"/>
        <v>2.2286344320229121</v>
      </c>
      <c r="E80" s="89">
        <f t="shared" si="7"/>
        <v>31.631738697993391</v>
      </c>
      <c r="F80" s="95">
        <f t="shared" si="7"/>
        <v>92.442966324488765</v>
      </c>
      <c r="G80" s="72">
        <f t="shared" si="8"/>
        <v>92.442966324488765</v>
      </c>
      <c r="H80" s="99"/>
      <c r="I80" s="99"/>
      <c r="J80" s="99"/>
      <c r="K80" s="99"/>
      <c r="L80" s="99"/>
      <c r="M80" s="100"/>
      <c r="N80" s="99"/>
      <c r="S80" s="83"/>
      <c r="T80" s="83"/>
      <c r="U80" s="83"/>
      <c r="V80" s="83"/>
      <c r="W80" s="83"/>
      <c r="X80" s="83"/>
      <c r="Y80" s="83"/>
      <c r="Z80" s="83"/>
      <c r="AA80" s="83"/>
      <c r="AB80" s="83"/>
    </row>
    <row r="81" spans="1:29" x14ac:dyDescent="0.25">
      <c r="A81" s="91">
        <v>8</v>
      </c>
      <c r="B81" s="91" t="s">
        <v>121</v>
      </c>
      <c r="C81" s="89">
        <f t="shared" si="7"/>
        <v>58.582593194472459</v>
      </c>
      <c r="D81" s="89">
        <f t="shared" si="7"/>
        <v>2.7618660322413238</v>
      </c>
      <c r="E81" s="89">
        <f t="shared" si="7"/>
        <v>39.45403628003212</v>
      </c>
      <c r="F81" s="95">
        <f t="shared" si="7"/>
        <v>100.79849550674591</v>
      </c>
      <c r="G81" s="72">
        <f t="shared" si="8"/>
        <v>100.79849550674589</v>
      </c>
      <c r="H81" s="99"/>
      <c r="I81" s="99"/>
      <c r="J81" s="99"/>
      <c r="K81" s="99"/>
      <c r="L81" s="99"/>
      <c r="M81" s="100"/>
      <c r="N81" s="99"/>
      <c r="S81" s="83"/>
      <c r="T81" s="83"/>
      <c r="U81" s="83"/>
      <c r="V81" s="83"/>
      <c r="W81" s="83"/>
      <c r="X81" s="83"/>
      <c r="Y81" s="83"/>
      <c r="Z81" s="83"/>
      <c r="AA81" s="83"/>
      <c r="AB81" s="83"/>
    </row>
    <row r="82" spans="1:29" x14ac:dyDescent="0.25">
      <c r="A82" s="91">
        <v>9</v>
      </c>
      <c r="B82" s="91" t="s">
        <v>120</v>
      </c>
      <c r="C82" s="89">
        <f t="shared" si="7"/>
        <v>58.582593194472459</v>
      </c>
      <c r="D82" s="89">
        <f t="shared" si="7"/>
        <v>3.588731928918651</v>
      </c>
      <c r="E82" s="89">
        <f t="shared" si="7"/>
        <v>38.988300223399854</v>
      </c>
      <c r="F82" s="95">
        <f t="shared" si="7"/>
        <v>101.15962534679097</v>
      </c>
      <c r="G82" s="72">
        <f t="shared" si="8"/>
        <v>101.15962534679096</v>
      </c>
      <c r="H82" s="99"/>
      <c r="I82" s="99"/>
      <c r="J82" s="99"/>
      <c r="K82" s="99"/>
      <c r="L82" s="99"/>
      <c r="M82" s="100"/>
      <c r="N82" s="99"/>
      <c r="S82" s="83"/>
      <c r="T82" s="83"/>
      <c r="U82" s="83"/>
      <c r="V82" s="83"/>
      <c r="W82" s="83"/>
      <c r="X82" s="83"/>
      <c r="Y82" s="83"/>
      <c r="Z82" s="83"/>
      <c r="AA82" s="83"/>
      <c r="AB82" s="83"/>
    </row>
    <row r="83" spans="1:29" x14ac:dyDescent="0.25">
      <c r="A83" s="91">
        <v>10</v>
      </c>
      <c r="B83" s="91" t="s">
        <v>119</v>
      </c>
      <c r="C83" s="89">
        <f t="shared" si="7"/>
        <v>58.582593194472459</v>
      </c>
      <c r="D83" s="89">
        <f t="shared" si="7"/>
        <v>8.5509401121369244</v>
      </c>
      <c r="E83" s="89">
        <f t="shared" si="7"/>
        <v>34.275633149696105</v>
      </c>
      <c r="F83" s="95">
        <f t="shared" si="7"/>
        <v>101.40916645630548</v>
      </c>
      <c r="G83" s="72">
        <f t="shared" si="8"/>
        <v>101.40916645630548</v>
      </c>
      <c r="H83" s="99"/>
      <c r="I83" s="99"/>
      <c r="J83" s="99"/>
      <c r="K83" s="99"/>
      <c r="L83" s="99"/>
      <c r="M83" s="100"/>
      <c r="N83" s="99"/>
      <c r="S83" s="83"/>
      <c r="T83" s="83"/>
      <c r="U83" s="83"/>
      <c r="V83" s="83"/>
      <c r="W83" s="83"/>
      <c r="X83" s="83"/>
      <c r="Y83" s="83"/>
      <c r="Z83" s="83"/>
      <c r="AA83" s="83"/>
      <c r="AB83" s="83"/>
    </row>
    <row r="84" spans="1:29" x14ac:dyDescent="0.25">
      <c r="A84" s="91">
        <v>11</v>
      </c>
      <c r="B84" s="91" t="s">
        <v>118</v>
      </c>
      <c r="C84" s="89">
        <f t="shared" si="7"/>
        <v>58.582593194472459</v>
      </c>
      <c r="D84" s="89">
        <f t="shared" si="7"/>
        <v>5.5889512219706434</v>
      </c>
      <c r="E84" s="89">
        <f t="shared" si="7"/>
        <v>29.85689158294085</v>
      </c>
      <c r="F84" s="95">
        <f t="shared" si="7"/>
        <v>94.028435999383944</v>
      </c>
      <c r="G84" s="72">
        <f t="shared" si="8"/>
        <v>94.028435999383944</v>
      </c>
      <c r="H84" s="99"/>
      <c r="I84" s="99"/>
      <c r="J84" s="99"/>
      <c r="K84" s="99"/>
      <c r="L84" s="99"/>
      <c r="M84" s="100"/>
      <c r="N84" s="99"/>
      <c r="S84" s="83"/>
      <c r="T84" s="83"/>
      <c r="U84" s="83"/>
      <c r="V84" s="83"/>
      <c r="W84" s="83"/>
      <c r="X84" s="83"/>
      <c r="Y84" s="83"/>
      <c r="Z84" s="83"/>
      <c r="AA84" s="83"/>
      <c r="AB84" s="83"/>
    </row>
    <row r="85" spans="1:29" x14ac:dyDescent="0.25">
      <c r="A85" s="91">
        <v>12</v>
      </c>
      <c r="B85" s="91" t="s">
        <v>117</v>
      </c>
      <c r="C85" s="89">
        <f t="shared" si="7"/>
        <v>58.582593194472459</v>
      </c>
      <c r="D85" s="89">
        <f t="shared" si="7"/>
        <v>9.2373997816412281</v>
      </c>
      <c r="E85" s="89">
        <f t="shared" si="7"/>
        <v>31.839608863926969</v>
      </c>
      <c r="F85" s="95">
        <f t="shared" si="7"/>
        <v>99.659601840040651</v>
      </c>
      <c r="G85" s="72">
        <f t="shared" si="8"/>
        <v>99.659601840040651</v>
      </c>
      <c r="H85" s="99"/>
      <c r="I85" s="99"/>
      <c r="J85" s="99"/>
      <c r="K85" s="99"/>
      <c r="L85" s="99"/>
      <c r="M85" s="100"/>
      <c r="N85" s="99"/>
      <c r="S85" s="83"/>
      <c r="T85" s="83"/>
      <c r="U85" s="83"/>
      <c r="V85" s="83"/>
      <c r="W85" s="83"/>
      <c r="X85" s="83"/>
      <c r="Y85" s="83"/>
      <c r="Z85" s="83"/>
      <c r="AA85" s="83"/>
      <c r="AB85" s="83"/>
    </row>
    <row r="86" spans="1:29" x14ac:dyDescent="0.25">
      <c r="A86" s="91">
        <v>13</v>
      </c>
      <c r="B86" s="91" t="s">
        <v>116</v>
      </c>
      <c r="C86" s="89">
        <f t="shared" si="7"/>
        <v>58.582593194472459</v>
      </c>
      <c r="D86" s="89">
        <f t="shared" si="7"/>
        <v>4.5915374594991896</v>
      </c>
      <c r="E86" s="89">
        <f t="shared" si="7"/>
        <v>26.307259218142956</v>
      </c>
      <c r="F86" s="95">
        <f t="shared" si="7"/>
        <v>89.481389872114605</v>
      </c>
      <c r="G86" s="72">
        <f t="shared" si="8"/>
        <v>89.481389872114605</v>
      </c>
      <c r="H86" s="99"/>
      <c r="I86" s="99"/>
      <c r="J86" s="99"/>
      <c r="K86" s="99"/>
      <c r="L86" s="99"/>
      <c r="M86" s="100"/>
      <c r="N86" s="99"/>
      <c r="S86" s="83"/>
      <c r="T86" s="83"/>
      <c r="U86" s="83"/>
      <c r="V86" s="83"/>
      <c r="W86" s="83"/>
      <c r="X86" s="83"/>
      <c r="Y86" s="83"/>
      <c r="Z86" s="83"/>
      <c r="AA86" s="83"/>
      <c r="AB86" s="83"/>
    </row>
    <row r="87" spans="1:29" x14ac:dyDescent="0.25">
      <c r="A87" s="91">
        <v>14</v>
      </c>
      <c r="B87" s="91" t="s">
        <v>132</v>
      </c>
      <c r="C87" s="89">
        <f t="shared" si="7"/>
        <v>58.582593194472452</v>
      </c>
      <c r="D87" s="89">
        <f t="shared" si="7"/>
        <v>4.9300185366730522</v>
      </c>
      <c r="E87" s="89">
        <f t="shared" si="7"/>
        <v>34.466323714311116</v>
      </c>
      <c r="F87" s="95">
        <f t="shared" si="7"/>
        <v>97.978935445456628</v>
      </c>
      <c r="G87" s="72">
        <f t="shared" si="8"/>
        <v>97.978935445456614</v>
      </c>
      <c r="H87" s="102"/>
      <c r="I87" s="102"/>
      <c r="J87" s="99"/>
      <c r="K87" s="102"/>
      <c r="L87" s="102"/>
      <c r="M87" s="102"/>
      <c r="N87" s="102"/>
      <c r="O87" s="30"/>
      <c r="P87" s="103"/>
      <c r="Q87" s="30"/>
      <c r="R87" s="30"/>
      <c r="S87" s="83"/>
      <c r="T87" s="83"/>
      <c r="U87" s="83"/>
      <c r="V87" s="83"/>
      <c r="W87" s="83"/>
      <c r="X87" s="83"/>
      <c r="Y87" s="83"/>
      <c r="Z87" s="83"/>
      <c r="AA87" s="83"/>
      <c r="AB87" s="83"/>
    </row>
    <row r="88" spans="1:29" x14ac:dyDescent="0.25">
      <c r="A88" s="91">
        <v>15</v>
      </c>
      <c r="B88" s="91" t="s">
        <v>114</v>
      </c>
      <c r="C88" s="89">
        <f t="shared" si="7"/>
        <v>58.582593194472466</v>
      </c>
      <c r="D88" s="89">
        <f t="shared" si="7"/>
        <v>6.6714969954531167</v>
      </c>
      <c r="E88" s="89">
        <f t="shared" si="7"/>
        <v>26.555704508831596</v>
      </c>
      <c r="F88" s="95">
        <f t="shared" si="7"/>
        <v>91.809794698757173</v>
      </c>
      <c r="G88" s="72">
        <f t="shared" si="8"/>
        <v>91.809794698757173</v>
      </c>
      <c r="H88" s="30"/>
      <c r="I88" s="30"/>
      <c r="J88" s="99"/>
      <c r="K88" s="30"/>
      <c r="L88" s="30"/>
      <c r="M88" s="30"/>
      <c r="N88" s="30"/>
      <c r="O88" s="30"/>
      <c r="P88" s="103"/>
      <c r="Q88" s="30"/>
      <c r="R88" s="30"/>
      <c r="S88" s="83"/>
      <c r="T88" s="83"/>
      <c r="U88" s="83"/>
      <c r="V88" s="83"/>
      <c r="W88" s="83"/>
    </row>
    <row r="89" spans="1:29" x14ac:dyDescent="0.25">
      <c r="A89" s="91">
        <v>16</v>
      </c>
      <c r="B89" s="91" t="s">
        <v>113</v>
      </c>
      <c r="C89" s="89">
        <f t="shared" si="7"/>
        <v>58.582593194472459</v>
      </c>
      <c r="D89" s="89">
        <f t="shared" si="7"/>
        <v>6.2668975282533319</v>
      </c>
      <c r="E89" s="89">
        <f t="shared" si="7"/>
        <v>30.856829711942101</v>
      </c>
      <c r="F89" s="95">
        <f t="shared" si="7"/>
        <v>95.706320434667902</v>
      </c>
      <c r="G89" s="72">
        <f t="shared" si="8"/>
        <v>95.706320434667887</v>
      </c>
      <c r="H89" s="102"/>
      <c r="I89" s="102"/>
      <c r="J89" s="99"/>
      <c r="K89" s="102"/>
      <c r="L89" s="102"/>
      <c r="M89" s="102"/>
      <c r="N89" s="102"/>
      <c r="O89" s="30"/>
      <c r="P89" s="30"/>
      <c r="Q89" s="30"/>
      <c r="R89" s="30"/>
      <c r="S89" s="30"/>
      <c r="T89" s="30"/>
      <c r="U89" s="30"/>
      <c r="V89" s="30"/>
      <c r="W89" s="30"/>
    </row>
    <row r="90" spans="1:29" x14ac:dyDescent="0.25">
      <c r="A90" s="91">
        <v>17</v>
      </c>
      <c r="B90" s="91" t="s">
        <v>112</v>
      </c>
      <c r="C90" s="89">
        <f t="shared" si="7"/>
        <v>58.582593194472459</v>
      </c>
      <c r="D90" s="89">
        <f t="shared" si="7"/>
        <v>7.2655461698541259</v>
      </c>
      <c r="E90" s="89">
        <f t="shared" si="7"/>
        <v>27.442358079608379</v>
      </c>
      <c r="F90" s="95">
        <f t="shared" si="7"/>
        <v>93.290497443934953</v>
      </c>
      <c r="G90" s="72">
        <f t="shared" si="8"/>
        <v>93.290497443934967</v>
      </c>
      <c r="H90" s="102"/>
      <c r="I90" s="102"/>
      <c r="J90" s="99"/>
      <c r="K90" s="102"/>
      <c r="L90" s="102"/>
      <c r="M90" s="102"/>
      <c r="N90" s="102"/>
      <c r="O90" s="30"/>
      <c r="P90" s="30"/>
      <c r="Q90" s="30"/>
      <c r="R90" s="30"/>
      <c r="S90" s="30"/>
      <c r="T90" s="30"/>
      <c r="U90" s="30"/>
      <c r="V90" s="30"/>
      <c r="W90" s="30"/>
    </row>
    <row r="91" spans="1:29" x14ac:dyDescent="0.25">
      <c r="A91" s="91">
        <v>18</v>
      </c>
      <c r="B91" s="91" t="s">
        <v>111</v>
      </c>
      <c r="C91" s="89">
        <f t="shared" si="7"/>
        <v>58.582593194472459</v>
      </c>
      <c r="D91" s="89">
        <f t="shared" si="7"/>
        <v>20.968484147514015</v>
      </c>
      <c r="E91" s="89">
        <f t="shared" si="7"/>
        <v>42.418917765957346</v>
      </c>
      <c r="F91" s="95">
        <f t="shared" si="7"/>
        <v>121.96999510794383</v>
      </c>
      <c r="G91" s="72">
        <f t="shared" si="8"/>
        <v>121.96999510794382</v>
      </c>
      <c r="H91" s="102"/>
      <c r="I91" s="102"/>
      <c r="J91" s="99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  <row r="92" spans="1:29" x14ac:dyDescent="0.25">
      <c r="A92" s="91">
        <v>19</v>
      </c>
      <c r="B92" s="91" t="s">
        <v>110</v>
      </c>
      <c r="C92" s="89">
        <f t="shared" si="7"/>
        <v>58.582593194472459</v>
      </c>
      <c r="D92" s="89">
        <f t="shared" si="7"/>
        <v>37.449773430771799</v>
      </c>
      <c r="E92" s="89">
        <f t="shared" si="7"/>
        <v>36.077863096029688</v>
      </c>
      <c r="F92" s="95">
        <f t="shared" si="7"/>
        <v>132.11022972127395</v>
      </c>
      <c r="G92" s="72">
        <f t="shared" si="8"/>
        <v>132.11022972127395</v>
      </c>
      <c r="H92" s="30"/>
      <c r="I92" s="30"/>
      <c r="J92" s="99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9" x14ac:dyDescent="0.25">
      <c r="A93" s="83"/>
      <c r="B93" s="91" t="s">
        <v>109</v>
      </c>
      <c r="C93" s="95">
        <f>C66/$C40</f>
        <v>58.582593194472473</v>
      </c>
      <c r="D93" s="95">
        <f t="shared" ref="D93:F93" si="9">D66/$C40</f>
        <v>4.5063533226517283</v>
      </c>
      <c r="E93" s="95">
        <f t="shared" si="9"/>
        <v>27.038119935910359</v>
      </c>
      <c r="F93" s="95">
        <f t="shared" si="9"/>
        <v>90.127066453034558</v>
      </c>
      <c r="G93" s="72">
        <f t="shared" si="8"/>
        <v>90.127066453034558</v>
      </c>
    </row>
    <row r="94" spans="1:29" x14ac:dyDescent="0.25">
      <c r="A94" s="83"/>
      <c r="B94" s="76" t="s">
        <v>489</v>
      </c>
      <c r="C94" s="101">
        <f>C93/$G$93</f>
        <v>0.65000000000000013</v>
      </c>
      <c r="D94" s="101">
        <f>D93/$G$93</f>
        <v>0.05</v>
      </c>
      <c r="E94" s="101">
        <f>E93/$G$93</f>
        <v>0.29999999999999988</v>
      </c>
      <c r="F94" s="101">
        <f>F93/$G$93</f>
        <v>1</v>
      </c>
      <c r="G94" s="320"/>
    </row>
    <row r="95" spans="1:29" x14ac:dyDescent="0.25">
      <c r="A95" s="83"/>
      <c r="B95" s="91"/>
      <c r="C95" s="95"/>
      <c r="D95" s="95"/>
      <c r="E95" s="95"/>
      <c r="F95" s="95"/>
      <c r="G95" s="95"/>
    </row>
    <row r="96" spans="1:29" x14ac:dyDescent="0.25">
      <c r="V96" s="83"/>
      <c r="W96" s="83"/>
      <c r="X96" s="83"/>
      <c r="Y96" s="83"/>
      <c r="Z96" s="83"/>
      <c r="AA96" s="83"/>
      <c r="AB96" s="83"/>
      <c r="AC96" s="83"/>
    </row>
    <row r="97" spans="14:29" x14ac:dyDescent="0.25">
      <c r="O97" s="83"/>
      <c r="P97" s="83"/>
      <c r="Q97" s="83"/>
      <c r="R97" s="83"/>
      <c r="S97" s="83"/>
      <c r="V97" s="83"/>
      <c r="W97" s="83"/>
      <c r="X97" s="83"/>
      <c r="Y97" s="83"/>
      <c r="Z97" s="83"/>
      <c r="AA97" s="83"/>
      <c r="AB97" s="83"/>
      <c r="AC97" s="83"/>
    </row>
    <row r="98" spans="14:29" x14ac:dyDescent="0.25">
      <c r="O98" s="83"/>
      <c r="P98" s="83"/>
      <c r="Q98" s="104"/>
      <c r="R98" s="104"/>
      <c r="S98" s="104"/>
      <c r="T98" s="105"/>
      <c r="U98" s="105"/>
      <c r="V98" s="104"/>
      <c r="W98" s="83"/>
      <c r="X98" s="83"/>
      <c r="Y98" s="83"/>
      <c r="Z98" s="83"/>
      <c r="AA98" s="83"/>
      <c r="AB98" s="83"/>
      <c r="AC98" s="83"/>
    </row>
    <row r="99" spans="14:29" x14ac:dyDescent="0.25">
      <c r="O99" s="106"/>
      <c r="P99" s="106"/>
      <c r="Q99" s="83"/>
      <c r="R99" s="83"/>
      <c r="S99" s="83"/>
      <c r="V99" s="83"/>
      <c r="W99" s="107"/>
      <c r="X99" s="107"/>
      <c r="Y99" s="107"/>
      <c r="Z99" s="108"/>
      <c r="AA99" s="109"/>
      <c r="AB99" s="109"/>
      <c r="AC99" s="83"/>
    </row>
    <row r="100" spans="14:29" x14ac:dyDescent="0.25">
      <c r="O100" s="110"/>
      <c r="P100" s="110"/>
      <c r="Q100" s="83"/>
      <c r="R100" s="83"/>
      <c r="S100" s="83"/>
      <c r="V100" s="83"/>
      <c r="W100" s="107"/>
      <c r="X100" s="107"/>
      <c r="Y100" s="107"/>
      <c r="Z100" s="107"/>
      <c r="AA100" s="109"/>
      <c r="AB100" s="83"/>
      <c r="AC100" s="83"/>
    </row>
    <row r="101" spans="14:29" x14ac:dyDescent="0.25">
      <c r="N101" s="28"/>
      <c r="O101" s="83"/>
      <c r="P101" s="83"/>
      <c r="Q101" s="83"/>
      <c r="R101" s="83"/>
      <c r="S101" s="83"/>
      <c r="T101" s="28"/>
      <c r="V101" s="83"/>
      <c r="W101" s="111"/>
      <c r="X101" s="92"/>
      <c r="Y101" s="93"/>
      <c r="Z101" s="93"/>
      <c r="AA101" s="112"/>
      <c r="AB101" s="113"/>
      <c r="AC101" s="83"/>
    </row>
    <row r="102" spans="14:29" x14ac:dyDescent="0.25">
      <c r="N102" s="28"/>
      <c r="O102" s="114"/>
      <c r="P102" s="83"/>
      <c r="Q102" s="83"/>
      <c r="R102" s="83"/>
      <c r="S102" s="83"/>
      <c r="T102" s="28"/>
      <c r="V102" s="83"/>
      <c r="W102" s="111"/>
      <c r="X102" s="92"/>
      <c r="Y102" s="93"/>
      <c r="Z102" s="93"/>
      <c r="AA102" s="112"/>
      <c r="AB102" s="113"/>
      <c r="AC102" s="83"/>
    </row>
    <row r="103" spans="14:29" x14ac:dyDescent="0.25">
      <c r="N103" s="28"/>
      <c r="O103" s="83"/>
      <c r="P103" s="83"/>
      <c r="Q103" s="83"/>
      <c r="R103" s="83"/>
      <c r="S103" s="83"/>
      <c r="T103" s="28"/>
      <c r="V103" s="83"/>
      <c r="W103" s="111"/>
      <c r="X103" s="92"/>
      <c r="Y103" s="93"/>
      <c r="Z103" s="93"/>
      <c r="AA103" s="112"/>
      <c r="AB103" s="113"/>
      <c r="AC103" s="83"/>
    </row>
    <row r="104" spans="14:29" x14ac:dyDescent="0.25">
      <c r="N104" s="28"/>
      <c r="O104" s="83"/>
      <c r="P104" s="83"/>
      <c r="Q104" s="83"/>
      <c r="R104" s="83"/>
      <c r="S104" s="83"/>
      <c r="T104" s="28"/>
      <c r="V104" s="83"/>
      <c r="W104" s="111"/>
      <c r="X104" s="92"/>
      <c r="Y104" s="93"/>
      <c r="Z104" s="93"/>
      <c r="AA104" s="112"/>
      <c r="AB104" s="113"/>
      <c r="AC104" s="83"/>
    </row>
    <row r="105" spans="14:29" x14ac:dyDescent="0.25">
      <c r="N105" s="28"/>
      <c r="O105" s="114"/>
      <c r="P105" s="83"/>
      <c r="Q105" s="83"/>
      <c r="R105" s="83"/>
      <c r="S105" s="83"/>
      <c r="T105" s="28"/>
      <c r="V105" s="83"/>
      <c r="W105" s="111"/>
      <c r="X105" s="92"/>
      <c r="Y105" s="93"/>
      <c r="Z105" s="93"/>
      <c r="AA105" s="112"/>
      <c r="AB105" s="113"/>
      <c r="AC105" s="83"/>
    </row>
    <row r="106" spans="14:29" x14ac:dyDescent="0.25">
      <c r="N106" s="28"/>
      <c r="O106" s="83"/>
      <c r="P106" s="83"/>
      <c r="Q106" s="83"/>
      <c r="R106" s="83"/>
      <c r="S106" s="83"/>
      <c r="T106" s="28"/>
      <c r="V106" s="83"/>
      <c r="W106" s="111"/>
      <c r="X106" s="92"/>
      <c r="Y106" s="93"/>
      <c r="Z106" s="93"/>
      <c r="AA106" s="112"/>
      <c r="AB106" s="113"/>
      <c r="AC106" s="83"/>
    </row>
    <row r="107" spans="14:29" x14ac:dyDescent="0.25">
      <c r="N107" s="28"/>
      <c r="O107" s="83"/>
      <c r="P107" s="83"/>
      <c r="Q107" s="83"/>
      <c r="R107" s="83"/>
      <c r="S107" s="83"/>
      <c r="T107" s="28"/>
      <c r="V107" s="83"/>
      <c r="W107" s="111"/>
      <c r="X107" s="92"/>
      <c r="Y107" s="93"/>
      <c r="Z107" s="93"/>
      <c r="AA107" s="112"/>
      <c r="AB107" s="113"/>
      <c r="AC107" s="83"/>
    </row>
    <row r="108" spans="14:29" x14ac:dyDescent="0.25">
      <c r="N108" s="28"/>
      <c r="O108" s="83"/>
      <c r="P108" s="83"/>
      <c r="Q108" s="83"/>
      <c r="R108" s="83"/>
      <c r="S108" s="83"/>
      <c r="T108" s="28"/>
      <c r="V108" s="83"/>
      <c r="W108" s="111"/>
      <c r="X108" s="92"/>
      <c r="Y108" s="93"/>
      <c r="Z108" s="93"/>
      <c r="AA108" s="112"/>
      <c r="AB108" s="113"/>
      <c r="AC108" s="83"/>
    </row>
    <row r="109" spans="14:29" x14ac:dyDescent="0.25">
      <c r="N109" s="28"/>
      <c r="O109" s="83"/>
      <c r="P109" s="83"/>
      <c r="Q109" s="83"/>
      <c r="R109" s="83"/>
      <c r="S109" s="83"/>
      <c r="T109" s="28"/>
      <c r="V109" s="83"/>
      <c r="W109" s="111"/>
      <c r="X109" s="92"/>
      <c r="Y109" s="93"/>
      <c r="Z109" s="93"/>
      <c r="AA109" s="112"/>
      <c r="AB109" s="113"/>
      <c r="AC109" s="83"/>
    </row>
    <row r="110" spans="14:29" x14ac:dyDescent="0.25">
      <c r="N110" s="28"/>
      <c r="O110" s="83"/>
      <c r="P110" s="83"/>
      <c r="Q110" s="83"/>
      <c r="R110" s="83"/>
      <c r="S110" s="83"/>
      <c r="T110" s="28"/>
      <c r="V110" s="83"/>
      <c r="W110" s="111"/>
      <c r="X110" s="92"/>
      <c r="Y110" s="93"/>
      <c r="Z110" s="93"/>
      <c r="AA110" s="112"/>
      <c r="AB110" s="113"/>
      <c r="AC110" s="83"/>
    </row>
    <row r="111" spans="14:29" x14ac:dyDescent="0.25">
      <c r="N111" s="28"/>
      <c r="O111" s="83"/>
      <c r="P111" s="83"/>
      <c r="Q111" s="83"/>
      <c r="R111" s="83"/>
      <c r="S111" s="83"/>
      <c r="T111" s="28"/>
      <c r="V111" s="83"/>
      <c r="W111" s="111"/>
      <c r="X111" s="92"/>
      <c r="Y111" s="93"/>
      <c r="Z111" s="93"/>
      <c r="AA111" s="112"/>
      <c r="AB111" s="113"/>
      <c r="AC111" s="83"/>
    </row>
    <row r="112" spans="14:29" x14ac:dyDescent="0.25">
      <c r="N112" s="28"/>
      <c r="O112" s="83"/>
      <c r="P112" s="83"/>
      <c r="Q112" s="83"/>
      <c r="R112" s="83"/>
      <c r="S112" s="83"/>
      <c r="T112" s="28"/>
      <c r="V112" s="83"/>
      <c r="W112" s="111"/>
      <c r="X112" s="92"/>
      <c r="Y112" s="93"/>
      <c r="Z112" s="93"/>
      <c r="AA112" s="112"/>
      <c r="AB112" s="113"/>
      <c r="AC112" s="83"/>
    </row>
    <row r="113" spans="13:29" x14ac:dyDescent="0.25">
      <c r="N113" s="28"/>
      <c r="O113" s="83"/>
      <c r="P113" s="83"/>
      <c r="Q113" s="83"/>
      <c r="R113" s="83"/>
      <c r="S113" s="83"/>
      <c r="T113" s="28"/>
      <c r="V113" s="83"/>
      <c r="W113" s="111"/>
      <c r="X113" s="92"/>
      <c r="Y113" s="93"/>
      <c r="Z113" s="93"/>
      <c r="AA113" s="112"/>
      <c r="AB113" s="113"/>
      <c r="AC113" s="83"/>
    </row>
    <row r="114" spans="13:29" x14ac:dyDescent="0.25">
      <c r="N114" s="28"/>
      <c r="O114" s="83"/>
      <c r="P114" s="83"/>
      <c r="Q114" s="83"/>
      <c r="R114" s="83"/>
      <c r="S114" s="83"/>
      <c r="T114" s="28"/>
      <c r="V114" s="83"/>
      <c r="W114" s="111"/>
      <c r="X114" s="92"/>
      <c r="Y114" s="93"/>
      <c r="Z114" s="93"/>
      <c r="AA114" s="112"/>
      <c r="AB114" s="113"/>
      <c r="AC114" s="83"/>
    </row>
    <row r="115" spans="13:29" x14ac:dyDescent="0.25">
      <c r="N115" s="28"/>
      <c r="O115" s="83"/>
      <c r="P115" s="83"/>
      <c r="Q115" s="83"/>
      <c r="R115" s="83"/>
      <c r="S115" s="83"/>
      <c r="T115" s="28"/>
      <c r="V115" s="83"/>
      <c r="W115" s="111"/>
      <c r="X115" s="92"/>
      <c r="Y115" s="93"/>
      <c r="Z115" s="93"/>
      <c r="AA115" s="112"/>
      <c r="AB115" s="113"/>
      <c r="AC115" s="83"/>
    </row>
    <row r="116" spans="13:29" x14ac:dyDescent="0.25">
      <c r="N116" s="28"/>
      <c r="O116" s="83"/>
      <c r="P116" s="83"/>
      <c r="Q116" s="83"/>
      <c r="R116" s="83"/>
      <c r="S116" s="83"/>
      <c r="T116" s="28"/>
      <c r="V116" s="83"/>
      <c r="W116" s="111"/>
      <c r="X116" s="92"/>
      <c r="Y116" s="93"/>
      <c r="Z116" s="93"/>
      <c r="AA116" s="112"/>
      <c r="AB116" s="113"/>
      <c r="AC116" s="83"/>
    </row>
    <row r="117" spans="13:29" x14ac:dyDescent="0.25">
      <c r="N117" s="28"/>
      <c r="O117" s="83"/>
      <c r="P117" s="83"/>
      <c r="Q117" s="83"/>
      <c r="R117" s="83"/>
      <c r="S117" s="83"/>
      <c r="T117" s="28"/>
      <c r="V117" s="83"/>
      <c r="W117" s="111"/>
      <c r="X117" s="92"/>
      <c r="Y117" s="93"/>
      <c r="Z117" s="93"/>
      <c r="AA117" s="112"/>
      <c r="AB117" s="113"/>
      <c r="AC117" s="83"/>
    </row>
    <row r="118" spans="13:29" x14ac:dyDescent="0.25">
      <c r="N118" s="28"/>
      <c r="O118" s="83"/>
      <c r="P118" s="83"/>
      <c r="Q118" s="83"/>
      <c r="R118" s="83"/>
      <c r="S118" s="83"/>
      <c r="T118" s="28"/>
      <c r="V118" s="83"/>
      <c r="W118" s="111"/>
      <c r="X118" s="92"/>
      <c r="Y118" s="93"/>
      <c r="Z118" s="93"/>
      <c r="AA118" s="112"/>
      <c r="AB118" s="113"/>
      <c r="AC118" s="83"/>
    </row>
    <row r="119" spans="13:29" x14ac:dyDescent="0.25">
      <c r="N119" s="28"/>
      <c r="O119" s="83"/>
      <c r="P119" s="83"/>
      <c r="Q119" s="83"/>
      <c r="R119" s="83"/>
      <c r="S119" s="83"/>
      <c r="T119" s="28"/>
      <c r="V119" s="83"/>
      <c r="W119" s="111"/>
      <c r="X119" s="92"/>
      <c r="Y119" s="93"/>
      <c r="Z119" s="93"/>
      <c r="AA119" s="112"/>
      <c r="AB119" s="113"/>
      <c r="AC119" s="83"/>
    </row>
    <row r="120" spans="13:29" x14ac:dyDescent="0.25">
      <c r="N120" s="28"/>
      <c r="O120" s="83"/>
      <c r="P120" s="83"/>
      <c r="Q120" s="83"/>
      <c r="R120" s="83"/>
      <c r="S120" s="83"/>
      <c r="T120" s="28"/>
      <c r="V120" s="83"/>
      <c r="W120" s="111"/>
      <c r="X120" s="92"/>
      <c r="Y120" s="93"/>
      <c r="Z120" s="93"/>
      <c r="AA120" s="112"/>
      <c r="AB120" s="113"/>
      <c r="AC120" s="83"/>
    </row>
    <row r="121" spans="13:29" x14ac:dyDescent="0.25">
      <c r="N121" s="28"/>
      <c r="O121" s="83"/>
      <c r="P121" s="83"/>
      <c r="Q121" s="83"/>
      <c r="R121" s="83"/>
      <c r="S121" s="83"/>
      <c r="T121" s="28"/>
      <c r="V121" s="83"/>
      <c r="W121" s="111"/>
      <c r="X121" s="92"/>
      <c r="Y121" s="93"/>
      <c r="Z121" s="93"/>
      <c r="AA121" s="112"/>
      <c r="AB121" s="113"/>
      <c r="AC121" s="83"/>
    </row>
    <row r="122" spans="13:29" x14ac:dyDescent="0.25">
      <c r="N122" s="28"/>
      <c r="O122" s="83"/>
      <c r="P122" s="83"/>
      <c r="Q122" s="83"/>
      <c r="R122" s="83"/>
      <c r="S122" s="83"/>
      <c r="T122" s="28"/>
      <c r="V122" s="83"/>
      <c r="W122" s="111"/>
      <c r="X122" s="92"/>
      <c r="Y122" s="93"/>
      <c r="Z122" s="93"/>
      <c r="AA122" s="112"/>
      <c r="AB122" s="113"/>
      <c r="AC122" s="83"/>
    </row>
    <row r="123" spans="13:29" x14ac:dyDescent="0.25">
      <c r="N123" s="28"/>
      <c r="O123" s="83"/>
      <c r="P123" s="83"/>
      <c r="Q123" s="83"/>
      <c r="R123" s="83"/>
      <c r="S123" s="83"/>
      <c r="T123" s="28"/>
      <c r="V123" s="83"/>
      <c r="W123" s="111"/>
      <c r="X123" s="92"/>
      <c r="Y123" s="93"/>
      <c r="Z123" s="93"/>
      <c r="AA123" s="112"/>
      <c r="AB123" s="113"/>
      <c r="AC123" s="83"/>
    </row>
    <row r="124" spans="13:29" x14ac:dyDescent="0.25">
      <c r="N124" s="28"/>
      <c r="O124" s="91"/>
      <c r="P124" s="83"/>
      <c r="Q124" s="83"/>
      <c r="R124" s="83"/>
      <c r="S124" s="83"/>
      <c r="V124" s="83"/>
      <c r="W124" s="111"/>
      <c r="X124" s="92"/>
      <c r="Y124" s="91"/>
      <c r="Z124" s="91"/>
      <c r="AA124" s="113"/>
      <c r="AB124" s="115"/>
      <c r="AC124" s="83"/>
    </row>
    <row r="125" spans="13:29" x14ac:dyDescent="0.25">
      <c r="M125" s="94"/>
      <c r="O125" s="83"/>
      <c r="P125" s="83"/>
      <c r="Q125" s="83"/>
      <c r="R125" s="83"/>
      <c r="S125" s="83"/>
      <c r="V125" s="83"/>
      <c r="W125" s="83"/>
      <c r="X125" s="83"/>
      <c r="Y125" s="83"/>
      <c r="Z125" s="83"/>
      <c r="AA125" s="83"/>
      <c r="AB125" s="83"/>
      <c r="AC125" s="83"/>
    </row>
    <row r="126" spans="13:29" x14ac:dyDescent="0.25">
      <c r="O126" s="83"/>
      <c r="P126" s="83"/>
      <c r="Q126" s="83"/>
      <c r="R126" s="83"/>
      <c r="S126" s="83"/>
      <c r="V126" s="83"/>
      <c r="W126" s="83"/>
      <c r="X126" s="83"/>
      <c r="Y126" s="83"/>
      <c r="Z126" s="83"/>
      <c r="AA126" s="83"/>
      <c r="AB126" s="83"/>
      <c r="AC126" s="83"/>
    </row>
    <row r="127" spans="13:29" x14ac:dyDescent="0.25">
      <c r="O127" s="83"/>
      <c r="P127" s="83"/>
      <c r="Q127" s="83"/>
      <c r="R127" s="83"/>
      <c r="S127" s="83"/>
      <c r="V127" s="83"/>
      <c r="W127" s="83"/>
      <c r="X127" s="83"/>
      <c r="Y127" s="83"/>
      <c r="Z127" s="83"/>
      <c r="AA127" s="83"/>
      <c r="AB127" s="83"/>
      <c r="AC127" s="83"/>
    </row>
    <row r="128" spans="13:29" x14ac:dyDescent="0.25">
      <c r="O128" s="83"/>
      <c r="P128" s="83"/>
      <c r="Q128" s="83"/>
      <c r="R128" s="83"/>
      <c r="S128" s="83"/>
    </row>
    <row r="129" spans="14:14" x14ac:dyDescent="0.25">
      <c r="N129" s="28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H72"/>
  <sheetViews>
    <sheetView zoomScale="70" zoomScaleNormal="70" workbookViewId="0"/>
  </sheetViews>
  <sheetFormatPr defaultColWidth="8.375" defaultRowHeight="15.75" x14ac:dyDescent="0.25"/>
  <cols>
    <col min="1" max="1" width="19.125" style="151" customWidth="1"/>
    <col min="2" max="2" width="21.625" style="151" customWidth="1"/>
    <col min="3" max="3" width="17.375" style="151" customWidth="1"/>
    <col min="4" max="4" width="24" style="151" customWidth="1"/>
    <col min="5" max="5" width="24.875" style="151" customWidth="1"/>
    <col min="6" max="6" width="19" style="151" customWidth="1"/>
    <col min="7" max="7" width="16.625" style="151" customWidth="1"/>
    <col min="8" max="8" width="13.375" style="151" customWidth="1"/>
    <col min="9" max="9" width="14.875" style="151" customWidth="1"/>
    <col min="10" max="10" width="17.125" style="151" customWidth="1"/>
    <col min="11" max="11" width="16.125" style="151" customWidth="1"/>
    <col min="12" max="12" width="17.875" style="151" customWidth="1"/>
    <col min="13" max="13" width="10.875" style="151" customWidth="1"/>
    <col min="14" max="14" width="8.625" style="151" customWidth="1"/>
    <col min="15" max="15" width="16.375" style="151" bestFit="1" customWidth="1"/>
    <col min="16" max="16" width="11.625" style="151" bestFit="1" customWidth="1"/>
    <col min="17" max="17" width="3.875" style="151" bestFit="1" customWidth="1"/>
    <col min="18" max="18" width="7.625" style="151" bestFit="1" customWidth="1"/>
    <col min="19" max="19" width="8.375" style="151" customWidth="1"/>
    <col min="20" max="20" width="13.125" style="194" bestFit="1" customWidth="1"/>
    <col min="21" max="21" width="15.125" style="194" bestFit="1" customWidth="1"/>
    <col min="22" max="22" width="11.125" style="194" bestFit="1" customWidth="1"/>
    <col min="23" max="24" width="15.125" style="194" bestFit="1" customWidth="1"/>
    <col min="25" max="25" width="14.625" style="194" bestFit="1" customWidth="1"/>
    <col min="26" max="26" width="15.125" style="194" bestFit="1" customWidth="1"/>
    <col min="27" max="28" width="8.375" style="194"/>
    <col min="29" max="29" width="13.125" style="194" bestFit="1" customWidth="1"/>
    <col min="30" max="30" width="14.5" style="194" bestFit="1" customWidth="1"/>
    <col min="31" max="31" width="13.125" style="152" bestFit="1" customWidth="1"/>
    <col min="32" max="32" width="12.125" style="152" customWidth="1"/>
    <col min="33" max="34" width="8.375" style="152"/>
    <col min="35" max="35" width="10.875" style="152" bestFit="1" customWidth="1"/>
    <col min="36" max="36" width="6.125" style="152" bestFit="1" customWidth="1"/>
    <col min="37" max="39" width="8.375" style="152"/>
    <col min="40" max="40" width="22.625" style="152" customWidth="1"/>
    <col min="41" max="16384" width="8.375" style="152"/>
  </cols>
  <sheetData>
    <row r="1" spans="1:34" s="2" customFormat="1" ht="23.25" x14ac:dyDescent="0.35">
      <c r="A1" s="333" t="s">
        <v>531</v>
      </c>
      <c r="B1" s="1"/>
      <c r="C1" s="1"/>
      <c r="D1" s="1"/>
      <c r="E1" s="1"/>
      <c r="F1" s="1"/>
      <c r="G1" s="1"/>
      <c r="H1" s="1"/>
      <c r="I1" s="1"/>
      <c r="J1" s="323"/>
      <c r="K1" s="1"/>
      <c r="L1" s="1"/>
      <c r="M1" s="1"/>
      <c r="N1" s="1"/>
      <c r="O1" s="1"/>
      <c r="P1" s="1"/>
      <c r="Q1" s="1"/>
      <c r="R1" s="1"/>
      <c r="S1" s="1"/>
      <c r="V1" s="4"/>
      <c r="W1" s="4"/>
      <c r="X1" s="4"/>
      <c r="Y1" s="4"/>
      <c r="Z1" s="4"/>
      <c r="AA1" s="4"/>
      <c r="AB1" s="4"/>
      <c r="AC1" s="4"/>
      <c r="AD1" s="4"/>
      <c r="AF1" s="3"/>
    </row>
    <row r="2" spans="1:34" x14ac:dyDescent="0.25">
      <c r="A2" s="148" t="s">
        <v>588</v>
      </c>
      <c r="B2" s="148"/>
      <c r="C2" s="149"/>
      <c r="D2" s="149"/>
      <c r="E2" s="149"/>
      <c r="F2" s="149"/>
      <c r="G2" s="149"/>
      <c r="H2" s="149"/>
      <c r="I2" s="149"/>
      <c r="J2" s="149">
        <v>2020</v>
      </c>
      <c r="K2" s="149"/>
      <c r="AF2" s="153"/>
    </row>
    <row r="3" spans="1:34" x14ac:dyDescent="0.25">
      <c r="A3" s="148" t="s">
        <v>645</v>
      </c>
      <c r="B3" s="148"/>
      <c r="C3" s="149"/>
      <c r="D3" s="149"/>
      <c r="E3" s="149"/>
      <c r="F3" s="149"/>
      <c r="G3" s="149"/>
      <c r="H3" s="149"/>
      <c r="I3" s="149"/>
      <c r="J3" s="149"/>
      <c r="K3" s="149"/>
      <c r="AF3" s="153"/>
    </row>
    <row r="4" spans="1:34" ht="65.099999999999994" customHeight="1" x14ac:dyDescent="0.25">
      <c r="A4" s="183" t="s">
        <v>462</v>
      </c>
      <c r="B4" s="183" t="s">
        <v>133</v>
      </c>
      <c r="C4" s="183" t="s">
        <v>616</v>
      </c>
      <c r="D4" s="184" t="s">
        <v>465</v>
      </c>
      <c r="E4" s="184" t="s">
        <v>517</v>
      </c>
      <c r="F4" s="184" t="s">
        <v>464</v>
      </c>
      <c r="G4" s="184" t="s">
        <v>466</v>
      </c>
      <c r="H4" s="184" t="s">
        <v>428</v>
      </c>
      <c r="I4" s="185" t="s">
        <v>467</v>
      </c>
      <c r="J4" s="186" t="s">
        <v>518</v>
      </c>
      <c r="K4" s="384" t="s">
        <v>648</v>
      </c>
      <c r="L4" s="154"/>
      <c r="T4" s="151"/>
      <c r="AE4" s="194"/>
      <c r="AG4" s="155"/>
      <c r="AH4" s="155"/>
    </row>
    <row r="5" spans="1:34" x14ac:dyDescent="0.25">
      <c r="A5" s="156">
        <v>31</v>
      </c>
      <c r="B5" s="157" t="s">
        <v>131</v>
      </c>
      <c r="C5" s="158">
        <v>658457</v>
      </c>
      <c r="D5" s="354">
        <v>36856</v>
      </c>
      <c r="E5" s="159">
        <v>0</v>
      </c>
      <c r="F5" s="158">
        <v>114117</v>
      </c>
      <c r="G5" s="158">
        <v>214.19</v>
      </c>
      <c r="H5" s="160">
        <f t="shared" ref="H5:H26" si="0">C5/G5</f>
        <v>3074.1724637004527</v>
      </c>
      <c r="I5" s="314">
        <f t="shared" ref="I5:I27" si="1">H$27/H5</f>
        <v>5.9357071279015064E-3</v>
      </c>
      <c r="J5" s="161"/>
      <c r="K5" s="385">
        <f>Taulukko5[[#This Row],[Asukasluku 2021]]</f>
        <v>658457</v>
      </c>
      <c r="L5" s="162"/>
      <c r="T5" s="151"/>
      <c r="AE5" s="194"/>
      <c r="AF5" s="163"/>
      <c r="AG5" s="164"/>
    </row>
    <row r="6" spans="1:34" x14ac:dyDescent="0.25">
      <c r="A6" s="156">
        <v>32</v>
      </c>
      <c r="B6" s="157" t="s">
        <v>130</v>
      </c>
      <c r="C6" s="158">
        <v>276438</v>
      </c>
      <c r="D6" s="354">
        <v>5996</v>
      </c>
      <c r="E6" s="159">
        <v>0</v>
      </c>
      <c r="F6" s="158">
        <v>59996</v>
      </c>
      <c r="G6" s="158">
        <v>269.01</v>
      </c>
      <c r="H6" s="160">
        <f t="shared" si="0"/>
        <v>1027.612356417977</v>
      </c>
      <c r="I6" s="314">
        <f t="shared" si="1"/>
        <v>1.7757072782572946E-2</v>
      </c>
      <c r="J6" s="161"/>
      <c r="K6" s="385">
        <f>Taulukko5[[#This Row],[Asukasluku 2021]]</f>
        <v>276438</v>
      </c>
      <c r="L6" s="162"/>
      <c r="T6" s="151"/>
      <c r="AE6" s="194"/>
      <c r="AF6" s="163"/>
      <c r="AG6" s="164"/>
    </row>
    <row r="7" spans="1:34" x14ac:dyDescent="0.25">
      <c r="A7" s="156">
        <v>33</v>
      </c>
      <c r="B7" s="157" t="s">
        <v>129</v>
      </c>
      <c r="C7" s="158">
        <v>478919</v>
      </c>
      <c r="D7" s="354">
        <v>57247</v>
      </c>
      <c r="E7" s="159">
        <v>0</v>
      </c>
      <c r="F7" s="158">
        <v>71924</v>
      </c>
      <c r="G7" s="158">
        <v>4245.0600000000004</v>
      </c>
      <c r="H7" s="160">
        <f t="shared" si="0"/>
        <v>112.81795781449496</v>
      </c>
      <c r="I7" s="314">
        <f t="shared" si="1"/>
        <v>0.16174186945653848</v>
      </c>
      <c r="J7" s="161"/>
      <c r="K7" s="385">
        <f>Taulukko5[[#This Row],[Asukasluku 2021]]</f>
        <v>478919</v>
      </c>
      <c r="L7" s="162"/>
      <c r="T7" s="151"/>
      <c r="AE7" s="194"/>
      <c r="AF7" s="163"/>
      <c r="AG7" s="164"/>
    </row>
    <row r="8" spans="1:34" x14ac:dyDescent="0.25">
      <c r="A8" s="156">
        <v>34</v>
      </c>
      <c r="B8" s="157" t="s">
        <v>128</v>
      </c>
      <c r="C8" s="158">
        <v>99073</v>
      </c>
      <c r="D8" s="354">
        <v>27912</v>
      </c>
      <c r="E8" s="159">
        <v>0</v>
      </c>
      <c r="F8" s="158">
        <v>6352</v>
      </c>
      <c r="G8" s="158">
        <v>2701.9</v>
      </c>
      <c r="H8" s="160">
        <f t="shared" si="0"/>
        <v>36.667900366408823</v>
      </c>
      <c r="I8" s="314">
        <f t="shared" si="1"/>
        <v>0.49763927639286376</v>
      </c>
      <c r="J8" s="161"/>
      <c r="K8" s="385">
        <f>Taulukko5[[#This Row],[Asukasluku 2021]]</f>
        <v>99073</v>
      </c>
      <c r="L8" s="162"/>
      <c r="T8" s="151"/>
      <c r="AE8" s="194"/>
      <c r="AF8" s="163"/>
      <c r="AG8" s="164"/>
    </row>
    <row r="9" spans="1:34" x14ac:dyDescent="0.25">
      <c r="A9" s="165">
        <v>35</v>
      </c>
      <c r="B9" s="166" t="s">
        <v>127</v>
      </c>
      <c r="C9" s="158">
        <v>201854</v>
      </c>
      <c r="D9" s="354"/>
      <c r="E9" s="159">
        <v>0</v>
      </c>
      <c r="F9" s="158">
        <v>12942</v>
      </c>
      <c r="G9" s="158">
        <v>1669.04</v>
      </c>
      <c r="H9" s="167">
        <f t="shared" si="0"/>
        <v>120.94018118199683</v>
      </c>
      <c r="I9" s="314">
        <f t="shared" si="1"/>
        <v>0.1508794449193501</v>
      </c>
      <c r="J9" s="168"/>
      <c r="K9" s="385">
        <f>Taulukko5[[#This Row],[Asukasluku 2021]]</f>
        <v>201854</v>
      </c>
      <c r="L9" s="169"/>
      <c r="T9" s="151"/>
      <c r="AE9" s="194"/>
      <c r="AF9" s="163"/>
      <c r="AG9" s="164"/>
    </row>
    <row r="10" spans="1:34" x14ac:dyDescent="0.25">
      <c r="A10" s="151">
        <v>2</v>
      </c>
      <c r="B10" s="151" t="s">
        <v>126</v>
      </c>
      <c r="C10" s="158">
        <v>483477</v>
      </c>
      <c r="D10" s="354">
        <v>27459</v>
      </c>
      <c r="E10" s="159">
        <v>0</v>
      </c>
      <c r="F10" s="158">
        <v>40079</v>
      </c>
      <c r="G10" s="158">
        <v>10667.72</v>
      </c>
      <c r="H10" s="160">
        <f t="shared" si="0"/>
        <v>45.321493252541316</v>
      </c>
      <c r="I10" s="314">
        <f t="shared" si="1"/>
        <v>0.40262105450733626</v>
      </c>
      <c r="J10" s="170">
        <f>'Määräytymistekijät kunnittain'!R6</f>
        <v>22422</v>
      </c>
      <c r="K10" s="385">
        <f>Taulukko5[[#This Row],[Asukasluku 2021]]</f>
        <v>483477</v>
      </c>
      <c r="L10" s="162"/>
      <c r="T10" s="151"/>
      <c r="AE10" s="194"/>
      <c r="AF10" s="163"/>
      <c r="AG10" s="164"/>
    </row>
    <row r="11" spans="1:34" x14ac:dyDescent="0.25">
      <c r="A11" s="151">
        <v>4</v>
      </c>
      <c r="B11" s="151" t="s">
        <v>125</v>
      </c>
      <c r="C11" s="158">
        <v>214281</v>
      </c>
      <c r="D11" s="354"/>
      <c r="E11" s="159">
        <v>0</v>
      </c>
      <c r="F11" s="158">
        <v>9160</v>
      </c>
      <c r="G11" s="158">
        <v>7822.68</v>
      </c>
      <c r="H11" s="160">
        <f t="shared" si="0"/>
        <v>27.392274770283329</v>
      </c>
      <c r="I11" s="314">
        <f t="shared" si="1"/>
        <v>0.66615086035063786</v>
      </c>
      <c r="J11" s="161"/>
      <c r="K11" s="385"/>
      <c r="L11" s="162"/>
      <c r="T11" s="151"/>
      <c r="AE11" s="194"/>
      <c r="AF11" s="163"/>
      <c r="AG11" s="164"/>
    </row>
    <row r="12" spans="1:34" x14ac:dyDescent="0.25">
      <c r="A12" s="151">
        <v>5</v>
      </c>
      <c r="B12" s="151" t="s">
        <v>124</v>
      </c>
      <c r="C12" s="158">
        <v>170213</v>
      </c>
      <c r="D12" s="354"/>
      <c r="E12" s="159">
        <v>0</v>
      </c>
      <c r="F12" s="158">
        <v>7790</v>
      </c>
      <c r="G12" s="158">
        <v>5199.24</v>
      </c>
      <c r="H12" s="160">
        <f t="shared" si="0"/>
        <v>32.738054023280327</v>
      </c>
      <c r="I12" s="314">
        <f t="shared" si="1"/>
        <v>0.55737544425241126</v>
      </c>
      <c r="J12" s="161"/>
      <c r="K12" s="385"/>
      <c r="L12" s="162"/>
      <c r="T12" s="151"/>
      <c r="AE12" s="194"/>
      <c r="AF12" s="163"/>
      <c r="AG12" s="164"/>
    </row>
    <row r="13" spans="1:34" x14ac:dyDescent="0.25">
      <c r="A13" s="151">
        <v>6</v>
      </c>
      <c r="B13" s="151" t="s">
        <v>123</v>
      </c>
      <c r="C13" s="158">
        <v>527478</v>
      </c>
      <c r="D13" s="354"/>
      <c r="E13" s="159">
        <v>0</v>
      </c>
      <c r="F13" s="158">
        <v>28629</v>
      </c>
      <c r="G13" s="158">
        <v>13249.33</v>
      </c>
      <c r="H13" s="160">
        <f t="shared" si="0"/>
        <v>39.811673495942813</v>
      </c>
      <c r="I13" s="314">
        <f t="shared" si="1"/>
        <v>0.45834263679081194</v>
      </c>
      <c r="J13" s="161"/>
      <c r="K13" s="385">
        <f>Taulukko5[[#This Row],[Asukasluku 2021]]</f>
        <v>527478</v>
      </c>
      <c r="L13" s="162"/>
      <c r="T13" s="151"/>
      <c r="AE13" s="194"/>
      <c r="AF13" s="163"/>
      <c r="AG13" s="164"/>
    </row>
    <row r="14" spans="1:34" x14ac:dyDescent="0.25">
      <c r="A14" s="151">
        <v>7</v>
      </c>
      <c r="B14" s="151" t="s">
        <v>122</v>
      </c>
      <c r="C14" s="158">
        <v>205124</v>
      </c>
      <c r="D14" s="354"/>
      <c r="E14" s="159">
        <v>0</v>
      </c>
      <c r="F14" s="158">
        <v>12014</v>
      </c>
      <c r="G14" s="158">
        <v>5713.73</v>
      </c>
      <c r="H14" s="160">
        <f t="shared" si="0"/>
        <v>35.900191293603307</v>
      </c>
      <c r="I14" s="314">
        <f t="shared" si="1"/>
        <v>0.50828106335011725</v>
      </c>
      <c r="J14" s="161"/>
      <c r="K14" s="385"/>
      <c r="L14" s="162"/>
      <c r="T14" s="151"/>
      <c r="AE14" s="194"/>
      <c r="AF14" s="163"/>
      <c r="AG14" s="164"/>
    </row>
    <row r="15" spans="1:34" x14ac:dyDescent="0.25">
      <c r="A15" s="151">
        <v>8</v>
      </c>
      <c r="B15" s="151" t="s">
        <v>121</v>
      </c>
      <c r="C15" s="158">
        <v>161391</v>
      </c>
      <c r="D15" s="354">
        <v>1219</v>
      </c>
      <c r="E15" s="159">
        <v>0</v>
      </c>
      <c r="F15" s="158">
        <v>10202</v>
      </c>
      <c r="G15" s="158">
        <v>4558.72</v>
      </c>
      <c r="H15" s="160">
        <f t="shared" si="0"/>
        <v>35.402700758107535</v>
      </c>
      <c r="I15" s="314">
        <f t="shared" si="1"/>
        <v>0.51542359804305315</v>
      </c>
      <c r="J15" s="161"/>
      <c r="K15" s="385"/>
      <c r="L15" s="162"/>
      <c r="T15" s="151"/>
      <c r="AE15" s="194"/>
      <c r="AF15" s="163"/>
      <c r="AG15" s="164"/>
    </row>
    <row r="16" spans="1:34" x14ac:dyDescent="0.25">
      <c r="A16" s="151">
        <v>9</v>
      </c>
      <c r="B16" s="151" t="s">
        <v>120</v>
      </c>
      <c r="C16" s="158">
        <v>126107</v>
      </c>
      <c r="D16" s="354"/>
      <c r="E16" s="159">
        <v>0</v>
      </c>
      <c r="F16" s="158">
        <v>8565</v>
      </c>
      <c r="G16" s="158">
        <v>5326.3</v>
      </c>
      <c r="H16" s="160">
        <f t="shared" si="0"/>
        <v>23.676285601637158</v>
      </c>
      <c r="I16" s="314">
        <f t="shared" si="1"/>
        <v>0.77070312937615304</v>
      </c>
      <c r="J16" s="161"/>
      <c r="K16" s="385"/>
      <c r="L16" s="162"/>
      <c r="T16" s="151"/>
      <c r="AE16" s="194"/>
      <c r="AF16" s="163"/>
      <c r="AG16" s="164"/>
    </row>
    <row r="17" spans="1:33" x14ac:dyDescent="0.25">
      <c r="A17" s="151">
        <v>10</v>
      </c>
      <c r="B17" s="151" t="s">
        <v>119</v>
      </c>
      <c r="C17" s="158">
        <v>131688</v>
      </c>
      <c r="D17" s="354"/>
      <c r="E17" s="159">
        <v>0</v>
      </c>
      <c r="F17" s="158">
        <v>4729</v>
      </c>
      <c r="G17" s="158">
        <v>12651.57</v>
      </c>
      <c r="H17" s="160">
        <f t="shared" si="0"/>
        <v>10.408826730595491</v>
      </c>
      <c r="I17" s="314">
        <f t="shared" si="1"/>
        <v>1.7530686096973174</v>
      </c>
      <c r="J17" s="170">
        <f>'Määräytymistekijät kunnittain'!R7</f>
        <v>5927</v>
      </c>
      <c r="K17" s="385"/>
      <c r="L17" s="162"/>
      <c r="T17" s="151"/>
      <c r="AE17" s="194"/>
      <c r="AF17" s="163"/>
      <c r="AG17" s="164"/>
    </row>
    <row r="18" spans="1:33" x14ac:dyDescent="0.25">
      <c r="A18" s="151">
        <v>11</v>
      </c>
      <c r="B18" s="151" t="s">
        <v>118</v>
      </c>
      <c r="C18" s="158">
        <v>248363</v>
      </c>
      <c r="D18" s="354"/>
      <c r="E18" s="159">
        <v>0</v>
      </c>
      <c r="F18" s="158">
        <v>8531</v>
      </c>
      <c r="G18" s="158">
        <v>17344.53</v>
      </c>
      <c r="H18" s="160">
        <f t="shared" si="0"/>
        <v>14.319384843521272</v>
      </c>
      <c r="I18" s="314">
        <f t="shared" si="1"/>
        <v>1.2743136387902336</v>
      </c>
      <c r="J18" s="170"/>
      <c r="K18" s="385">
        <f>Taulukko5[[#This Row],[Asukasluku 2021]]</f>
        <v>248363</v>
      </c>
      <c r="L18" s="162"/>
      <c r="T18" s="151"/>
      <c r="AE18" s="194"/>
      <c r="AF18" s="163"/>
      <c r="AG18" s="164"/>
    </row>
    <row r="19" spans="1:33" x14ac:dyDescent="0.25">
      <c r="A19" s="151">
        <v>12</v>
      </c>
      <c r="B19" s="151" t="s">
        <v>117</v>
      </c>
      <c r="C19" s="158">
        <v>163281</v>
      </c>
      <c r="D19" s="354"/>
      <c r="E19" s="159">
        <v>0</v>
      </c>
      <c r="F19" s="158">
        <v>7114</v>
      </c>
      <c r="G19" s="158">
        <v>18792.95</v>
      </c>
      <c r="H19" s="160">
        <f t="shared" si="0"/>
        <v>8.6884177311172532</v>
      </c>
      <c r="I19" s="314">
        <f t="shared" si="1"/>
        <v>2.1001968332890986</v>
      </c>
      <c r="J19" s="170"/>
      <c r="K19" s="385"/>
      <c r="L19" s="162"/>
      <c r="T19" s="151"/>
      <c r="AE19" s="194"/>
      <c r="AF19" s="163"/>
      <c r="AG19" s="164"/>
    </row>
    <row r="20" spans="1:33" x14ac:dyDescent="0.25">
      <c r="A20" s="151">
        <v>13</v>
      </c>
      <c r="B20" s="151" t="s">
        <v>116</v>
      </c>
      <c r="C20" s="158">
        <v>272683</v>
      </c>
      <c r="D20" s="354"/>
      <c r="E20" s="159">
        <v>0</v>
      </c>
      <c r="F20" s="158">
        <v>10289</v>
      </c>
      <c r="G20" s="158">
        <v>16042.42</v>
      </c>
      <c r="H20" s="160">
        <f t="shared" si="0"/>
        <v>16.997622553205812</v>
      </c>
      <c r="I20" s="314">
        <f t="shared" si="1"/>
        <v>1.0735258621061561</v>
      </c>
      <c r="J20" s="170"/>
      <c r="K20" s="385"/>
      <c r="L20" s="162"/>
      <c r="T20" s="151"/>
      <c r="AE20" s="194"/>
      <c r="AF20" s="163"/>
      <c r="AG20" s="164"/>
    </row>
    <row r="21" spans="1:33" x14ac:dyDescent="0.25">
      <c r="A21" s="151">
        <v>14</v>
      </c>
      <c r="B21" s="151" t="s">
        <v>132</v>
      </c>
      <c r="C21" s="158">
        <v>191762</v>
      </c>
      <c r="D21" s="354"/>
      <c r="E21" s="159">
        <v>0</v>
      </c>
      <c r="F21" s="158">
        <v>4900</v>
      </c>
      <c r="G21" s="158">
        <v>13798.47</v>
      </c>
      <c r="H21" s="160">
        <f t="shared" si="0"/>
        <v>13.897337893259181</v>
      </c>
      <c r="I21" s="314">
        <f t="shared" si="1"/>
        <v>1.3130131500966165</v>
      </c>
      <c r="J21" s="170"/>
      <c r="K21" s="385"/>
      <c r="L21" s="162"/>
      <c r="T21" s="151"/>
      <c r="AE21" s="194"/>
      <c r="AF21" s="163"/>
      <c r="AG21" s="164"/>
    </row>
    <row r="22" spans="1:33" x14ac:dyDescent="0.25">
      <c r="A22" s="151">
        <v>15</v>
      </c>
      <c r="B22" s="151" t="s">
        <v>114</v>
      </c>
      <c r="C22" s="158">
        <v>176041</v>
      </c>
      <c r="D22" s="354">
        <v>89161</v>
      </c>
      <c r="E22" s="159">
        <v>0</v>
      </c>
      <c r="F22" s="158">
        <v>13755</v>
      </c>
      <c r="G22" s="158">
        <v>7401.41</v>
      </c>
      <c r="H22" s="160">
        <f t="shared" si="0"/>
        <v>23.784792357131952</v>
      </c>
      <c r="I22" s="314">
        <f t="shared" si="1"/>
        <v>0.76718716443676538</v>
      </c>
      <c r="J22" s="170">
        <f>'Määräytymistekijät kunnittain'!R8</f>
        <v>5422</v>
      </c>
      <c r="K22" s="385"/>
      <c r="L22" s="162"/>
      <c r="T22" s="151"/>
      <c r="AE22" s="194"/>
      <c r="AF22" s="163"/>
      <c r="AG22" s="164"/>
    </row>
    <row r="23" spans="1:33" x14ac:dyDescent="0.25">
      <c r="A23" s="151">
        <v>16</v>
      </c>
      <c r="B23" s="151" t="s">
        <v>113</v>
      </c>
      <c r="C23" s="158">
        <v>67915</v>
      </c>
      <c r="D23" s="354">
        <v>6082</v>
      </c>
      <c r="E23" s="159">
        <v>0</v>
      </c>
      <c r="F23" s="158">
        <v>2261</v>
      </c>
      <c r="G23" s="158">
        <v>5019.92</v>
      </c>
      <c r="H23" s="160">
        <f t="shared" si="0"/>
        <v>13.529100065339687</v>
      </c>
      <c r="I23" s="314">
        <f t="shared" si="1"/>
        <v>1.3487510120450246</v>
      </c>
      <c r="J23" s="170"/>
      <c r="K23" s="385"/>
      <c r="L23" s="162"/>
      <c r="T23" s="151"/>
      <c r="AE23" s="194"/>
      <c r="AF23" s="163"/>
      <c r="AG23" s="164"/>
    </row>
    <row r="24" spans="1:33" x14ac:dyDescent="0.25">
      <c r="A24" s="151">
        <v>17</v>
      </c>
      <c r="B24" s="151" t="s">
        <v>112</v>
      </c>
      <c r="C24" s="158">
        <v>415603</v>
      </c>
      <c r="D24" s="354"/>
      <c r="E24" s="159">
        <v>0</v>
      </c>
      <c r="F24" s="158">
        <v>13915</v>
      </c>
      <c r="G24" s="158">
        <v>36829.93</v>
      </c>
      <c r="H24" s="160">
        <f t="shared" si="0"/>
        <v>11.28438202299054</v>
      </c>
      <c r="I24" s="314">
        <f t="shared" si="1"/>
        <v>1.6170480020978113</v>
      </c>
      <c r="J24" s="170">
        <f>'Määräytymistekijät kunnittain'!R9</f>
        <v>938</v>
      </c>
      <c r="K24" s="385">
        <f>Taulukko5[[#This Row],[Asukasluku 2021]]</f>
        <v>415603</v>
      </c>
      <c r="L24" s="162"/>
      <c r="T24" s="151"/>
      <c r="AE24" s="194"/>
      <c r="AF24" s="163"/>
      <c r="AG24" s="164"/>
    </row>
    <row r="25" spans="1:33" x14ac:dyDescent="0.25">
      <c r="A25" s="151">
        <v>18</v>
      </c>
      <c r="B25" s="151" t="s">
        <v>111</v>
      </c>
      <c r="C25" s="158">
        <v>71255</v>
      </c>
      <c r="D25" s="354"/>
      <c r="E25" s="159">
        <v>0</v>
      </c>
      <c r="F25" s="158">
        <v>2566</v>
      </c>
      <c r="G25" s="158">
        <v>20197.63</v>
      </c>
      <c r="H25" s="160">
        <f t="shared" si="0"/>
        <v>3.5278891632335081</v>
      </c>
      <c r="I25" s="314">
        <f t="shared" si="1"/>
        <v>5.1723244583059858</v>
      </c>
      <c r="J25" s="161"/>
      <c r="K25" s="385"/>
      <c r="L25" s="162"/>
      <c r="T25" s="151"/>
      <c r="AE25" s="194"/>
      <c r="AF25" s="163"/>
      <c r="AG25" s="164"/>
    </row>
    <row r="26" spans="1:33" x14ac:dyDescent="0.25">
      <c r="A26" s="151">
        <v>19</v>
      </c>
      <c r="B26" s="151" t="s">
        <v>110</v>
      </c>
      <c r="C26" s="158">
        <v>176494</v>
      </c>
      <c r="D26" s="354"/>
      <c r="E26" s="158">
        <v>1550</v>
      </c>
      <c r="F26" s="158">
        <v>5369</v>
      </c>
      <c r="G26" s="158">
        <v>92678.06</v>
      </c>
      <c r="H26" s="160">
        <f t="shared" si="0"/>
        <v>1.9043773682789649</v>
      </c>
      <c r="I26" s="314">
        <f t="shared" si="1"/>
        <v>9.5818127799302442</v>
      </c>
      <c r="J26" s="161"/>
      <c r="K26" s="385"/>
      <c r="L26" s="162"/>
      <c r="T26" s="151"/>
      <c r="AE26" s="194"/>
      <c r="AF26" s="163"/>
      <c r="AG26" s="164"/>
    </row>
    <row r="27" spans="1:33" x14ac:dyDescent="0.25">
      <c r="A27" s="152"/>
      <c r="B27" s="171" t="s">
        <v>109</v>
      </c>
      <c r="C27" s="172">
        <f>SUM(C5:C26)</f>
        <v>5517897</v>
      </c>
      <c r="D27" s="172">
        <f>SUM(D5:D26)</f>
        <v>251932</v>
      </c>
      <c r="E27" s="172">
        <f>SUM(E5:E26)</f>
        <v>1550</v>
      </c>
      <c r="F27" s="172">
        <f>SUM(F5:F26)</f>
        <v>455199</v>
      </c>
      <c r="G27" s="172">
        <f>SUM(G5:G26)</f>
        <v>302393.81</v>
      </c>
      <c r="H27" s="173">
        <f>C27/G27</f>
        <v>18.247387405185311</v>
      </c>
      <c r="I27" s="314">
        <f t="shared" si="1"/>
        <v>1</v>
      </c>
      <c r="J27" s="172">
        <f>SUM(J5:J26)</f>
        <v>34709</v>
      </c>
      <c r="K27" s="385">
        <f>SUM(K5:K26)</f>
        <v>3389662</v>
      </c>
      <c r="L27" s="162"/>
      <c r="M27" s="162"/>
      <c r="N27" s="162"/>
      <c r="O27" s="162"/>
      <c r="P27" s="174"/>
      <c r="Q27" s="174"/>
      <c r="R27" s="174"/>
      <c r="S27" s="175"/>
      <c r="T27" s="175"/>
      <c r="U27" s="245"/>
      <c r="V27" s="245"/>
      <c r="W27" s="245"/>
      <c r="X27" s="174"/>
      <c r="Y27" s="174"/>
      <c r="Z27" s="174"/>
      <c r="AA27" s="174"/>
      <c r="AB27" s="174"/>
      <c r="AC27" s="174"/>
      <c r="AD27" s="246"/>
      <c r="AE27" s="246"/>
      <c r="AF27" s="163"/>
    </row>
    <row r="28" spans="1:33" x14ac:dyDescent="0.25">
      <c r="A28" s="194"/>
      <c r="B28" s="194"/>
      <c r="C28" s="162"/>
      <c r="D28" s="194"/>
      <c r="E28" s="194"/>
      <c r="F28" s="194"/>
      <c r="G28" s="194"/>
      <c r="H28" s="160"/>
      <c r="I28" s="162"/>
      <c r="J28" s="161"/>
      <c r="K28" s="162"/>
    </row>
    <row r="29" spans="1:33" x14ac:dyDescent="0.25">
      <c r="A29" s="148" t="s">
        <v>567</v>
      </c>
      <c r="B29" s="148"/>
      <c r="C29" s="148"/>
      <c r="D29" s="176"/>
      <c r="E29" s="176"/>
      <c r="F29" s="176"/>
      <c r="G29" s="176"/>
      <c r="H29" s="176"/>
      <c r="I29" s="176"/>
      <c r="J29" s="176"/>
      <c r="K29" s="176"/>
      <c r="L29" s="177"/>
      <c r="M29" s="177"/>
      <c r="AC29" s="152"/>
      <c r="AD29" s="152"/>
    </row>
    <row r="30" spans="1:33" x14ac:dyDescent="0.25">
      <c r="A30" s="183" t="s">
        <v>462</v>
      </c>
      <c r="B30" s="183" t="s">
        <v>133</v>
      </c>
      <c r="C30" s="187" t="s">
        <v>440</v>
      </c>
      <c r="D30" s="188" t="s">
        <v>490</v>
      </c>
      <c r="E30" s="189" t="s">
        <v>428</v>
      </c>
      <c r="F30" s="187" t="s">
        <v>434</v>
      </c>
      <c r="G30" s="188" t="s">
        <v>439</v>
      </c>
      <c r="H30" s="188" t="s">
        <v>438</v>
      </c>
      <c r="I30" s="188" t="s">
        <v>560</v>
      </c>
      <c r="J30" s="188" t="s">
        <v>561</v>
      </c>
      <c r="K30" s="188" t="s">
        <v>562</v>
      </c>
      <c r="L30" s="187" t="s">
        <v>437</v>
      </c>
      <c r="M30" s="187" t="s">
        <v>436</v>
      </c>
      <c r="T30" s="151"/>
      <c r="U30" s="151"/>
      <c r="AD30" s="178"/>
    </row>
    <row r="31" spans="1:33" x14ac:dyDescent="0.25">
      <c r="A31" s="179">
        <v>31</v>
      </c>
      <c r="B31" s="157" t="s">
        <v>131</v>
      </c>
      <c r="C31" s="169">
        <f>C5</f>
        <v>658457</v>
      </c>
      <c r="D31" s="169">
        <f>'Määräytymistekijät kunnittain'!H5</f>
        <v>715.48</v>
      </c>
      <c r="E31" s="324">
        <f t="shared" ref="E31:E53" si="2">C31/D31</f>
        <v>920.30105663330903</v>
      </c>
      <c r="F31" s="168">
        <f t="shared" ref="F31:F53" si="3">$E$53/E31</f>
        <v>1.5879385276245328E-2</v>
      </c>
      <c r="G31" s="152">
        <v>114</v>
      </c>
      <c r="H31" s="152">
        <v>62</v>
      </c>
      <c r="I31" s="153">
        <v>1</v>
      </c>
      <c r="J31" s="153">
        <v>0</v>
      </c>
      <c r="K31" s="152">
        <f>SUM(G31:J31)</f>
        <v>177</v>
      </c>
      <c r="L31" s="152">
        <f t="shared" ref="L31:L53" si="4">K31/C31</f>
        <v>2.6881026399597848E-4</v>
      </c>
      <c r="M31" s="180">
        <f t="shared" ref="M31:M53" si="5">L31/$L$53</f>
        <v>0.40066649088941592</v>
      </c>
      <c r="T31" s="151"/>
      <c r="U31" s="151"/>
      <c r="AD31" s="178"/>
    </row>
    <row r="32" spans="1:33" x14ac:dyDescent="0.25">
      <c r="A32" s="179">
        <v>32</v>
      </c>
      <c r="B32" s="157" t="s">
        <v>130</v>
      </c>
      <c r="C32" s="169">
        <f t="shared" ref="C32:C53" si="6">C6</f>
        <v>276438</v>
      </c>
      <c r="D32" s="169">
        <f>'Määräytymistekijät kunnittain'!H6</f>
        <v>271.14</v>
      </c>
      <c r="E32" s="324">
        <f t="shared" si="2"/>
        <v>1019.5397211772516</v>
      </c>
      <c r="F32" s="168">
        <f t="shared" si="3"/>
        <v>1.4333737808215624E-2</v>
      </c>
      <c r="G32" s="152">
        <v>39</v>
      </c>
      <c r="H32" s="152">
        <v>109</v>
      </c>
      <c r="I32" s="153">
        <v>0</v>
      </c>
      <c r="J32" s="153">
        <v>7</v>
      </c>
      <c r="K32" s="152">
        <f t="shared" ref="K32:K53" si="7">SUM(G32:J32)</f>
        <v>155</v>
      </c>
      <c r="L32" s="152">
        <f t="shared" si="4"/>
        <v>5.6070438941100721E-4</v>
      </c>
      <c r="M32" s="180">
        <f t="shared" si="5"/>
        <v>0.83573988876764682</v>
      </c>
      <c r="T32" s="151"/>
      <c r="U32" s="151"/>
      <c r="AD32" s="181"/>
    </row>
    <row r="33" spans="1:30" x14ac:dyDescent="0.25">
      <c r="A33" s="179">
        <v>33</v>
      </c>
      <c r="B33" s="157" t="s">
        <v>129</v>
      </c>
      <c r="C33" s="169">
        <f t="shared" si="6"/>
        <v>478919</v>
      </c>
      <c r="D33" s="169">
        <f>'Määräytymistekijät kunnittain'!H7</f>
        <v>7857.5299999999988</v>
      </c>
      <c r="E33" s="324">
        <f t="shared" si="2"/>
        <v>60.950324084031507</v>
      </c>
      <c r="F33" s="168">
        <f t="shared" si="3"/>
        <v>0.23976599416055752</v>
      </c>
      <c r="G33" s="152">
        <v>47</v>
      </c>
      <c r="H33" s="152">
        <v>214</v>
      </c>
      <c r="I33" s="153">
        <v>0</v>
      </c>
      <c r="J33" s="153">
        <v>5</v>
      </c>
      <c r="K33" s="152">
        <f t="shared" si="7"/>
        <v>266</v>
      </c>
      <c r="L33" s="152">
        <f t="shared" si="4"/>
        <v>5.5541751319116589E-4</v>
      </c>
      <c r="M33" s="180">
        <f t="shared" si="5"/>
        <v>0.82785970550648158</v>
      </c>
      <c r="T33" s="151"/>
      <c r="U33" s="151"/>
      <c r="AD33" s="181"/>
    </row>
    <row r="34" spans="1:30" x14ac:dyDescent="0.25">
      <c r="A34" s="179">
        <v>34</v>
      </c>
      <c r="B34" s="157" t="s">
        <v>128</v>
      </c>
      <c r="C34" s="169">
        <f t="shared" si="6"/>
        <v>99073</v>
      </c>
      <c r="D34" s="169">
        <f>'Määräytymistekijät kunnittain'!H8</f>
        <v>5499.56</v>
      </c>
      <c r="E34" s="324">
        <f t="shared" si="2"/>
        <v>18.014713904385076</v>
      </c>
      <c r="F34" s="168">
        <f t="shared" si="3"/>
        <v>0.81121549451078123</v>
      </c>
      <c r="G34" s="152">
        <v>5</v>
      </c>
      <c r="H34" s="152">
        <v>45</v>
      </c>
      <c r="I34" s="153">
        <v>5</v>
      </c>
      <c r="J34" s="153">
        <v>4</v>
      </c>
      <c r="K34" s="152">
        <f t="shared" si="7"/>
        <v>59</v>
      </c>
      <c r="L34" s="152">
        <f t="shared" si="4"/>
        <v>5.9552047480140901E-4</v>
      </c>
      <c r="M34" s="180">
        <f t="shared" si="5"/>
        <v>0.8876338847502081</v>
      </c>
      <c r="T34" s="151"/>
      <c r="U34" s="151"/>
      <c r="AD34" s="181"/>
    </row>
    <row r="35" spans="1:30" x14ac:dyDescent="0.25">
      <c r="A35" s="182">
        <v>35</v>
      </c>
      <c r="B35" s="166" t="s">
        <v>127</v>
      </c>
      <c r="C35" s="169">
        <f t="shared" si="6"/>
        <v>201854</v>
      </c>
      <c r="D35" s="169">
        <f>'Määräytymistekijät kunnittain'!H9</f>
        <v>1715.61</v>
      </c>
      <c r="E35" s="324">
        <f t="shared" si="2"/>
        <v>117.65727642063173</v>
      </c>
      <c r="F35" s="168">
        <f t="shared" si="3"/>
        <v>0.12420664061754015</v>
      </c>
      <c r="G35" s="152">
        <v>14</v>
      </c>
      <c r="H35" s="152">
        <v>119</v>
      </c>
      <c r="I35" s="153">
        <v>0</v>
      </c>
      <c r="J35" s="153">
        <v>2</v>
      </c>
      <c r="K35" s="152">
        <f t="shared" si="7"/>
        <v>135</v>
      </c>
      <c r="L35" s="152">
        <f t="shared" si="4"/>
        <v>6.6880022194259212E-4</v>
      </c>
      <c r="M35" s="180">
        <f t="shared" si="5"/>
        <v>0.99685865431020082</v>
      </c>
      <c r="T35" s="151"/>
      <c r="U35" s="151"/>
      <c r="AD35" s="181"/>
    </row>
    <row r="36" spans="1:30" x14ac:dyDescent="0.25">
      <c r="A36" s="151">
        <v>2</v>
      </c>
      <c r="B36" s="151" t="s">
        <v>126</v>
      </c>
      <c r="C36" s="169">
        <f t="shared" si="6"/>
        <v>483477</v>
      </c>
      <c r="D36" s="169">
        <f>'Määräytymistekijät kunnittain'!H10</f>
        <v>20537.55</v>
      </c>
      <c r="E36" s="324">
        <f t="shared" si="2"/>
        <v>23.54112345435556</v>
      </c>
      <c r="F36" s="168">
        <f t="shared" si="3"/>
        <v>0.62077814921412133</v>
      </c>
      <c r="G36" s="152">
        <v>40</v>
      </c>
      <c r="H36" s="152">
        <v>255</v>
      </c>
      <c r="I36" s="153">
        <v>6</v>
      </c>
      <c r="J36" s="153">
        <v>17</v>
      </c>
      <c r="K36" s="152">
        <f t="shared" si="7"/>
        <v>318</v>
      </c>
      <c r="L36" s="152">
        <f t="shared" si="4"/>
        <v>6.5773552826711506E-4</v>
      </c>
      <c r="M36" s="180">
        <f t="shared" si="5"/>
        <v>0.98036653112331973</v>
      </c>
      <c r="T36" s="151"/>
      <c r="U36" s="151"/>
      <c r="AD36" s="181"/>
    </row>
    <row r="37" spans="1:30" x14ac:dyDescent="0.25">
      <c r="A37" s="151">
        <v>4</v>
      </c>
      <c r="B37" s="151" t="s">
        <v>125</v>
      </c>
      <c r="C37" s="169">
        <f t="shared" si="6"/>
        <v>214281</v>
      </c>
      <c r="D37" s="169">
        <f>'Määräytymistekijät kunnittain'!H11</f>
        <v>11493.06</v>
      </c>
      <c r="E37" s="324">
        <f t="shared" si="2"/>
        <v>18.64438191395503</v>
      </c>
      <c r="F37" s="168">
        <f t="shared" si="3"/>
        <v>0.78381869218618472</v>
      </c>
      <c r="G37" s="152">
        <v>12</v>
      </c>
      <c r="H37" s="152">
        <v>172</v>
      </c>
      <c r="I37" s="153">
        <v>9</v>
      </c>
      <c r="J37" s="153">
        <v>12</v>
      </c>
      <c r="K37" s="152">
        <f t="shared" si="7"/>
        <v>205</v>
      </c>
      <c r="L37" s="152">
        <f t="shared" si="4"/>
        <v>9.5668771379637022E-4</v>
      </c>
      <c r="M37" s="180">
        <f t="shared" si="5"/>
        <v>1.4259600934343193</v>
      </c>
      <c r="T37" s="151"/>
      <c r="U37" s="151"/>
      <c r="AD37" s="181"/>
    </row>
    <row r="38" spans="1:30" x14ac:dyDescent="0.25">
      <c r="A38" s="151">
        <v>5</v>
      </c>
      <c r="B38" s="151" t="s">
        <v>124</v>
      </c>
      <c r="C38" s="169">
        <f t="shared" si="6"/>
        <v>170213</v>
      </c>
      <c r="D38" s="169">
        <f>'Määräytymistekijät kunnittain'!H12</f>
        <v>5707.63</v>
      </c>
      <c r="E38" s="324">
        <f t="shared" si="2"/>
        <v>29.822010186364569</v>
      </c>
      <c r="F38" s="168">
        <f t="shared" si="3"/>
        <v>0.49003454016315168</v>
      </c>
      <c r="G38" s="152">
        <v>12</v>
      </c>
      <c r="H38" s="152">
        <v>112</v>
      </c>
      <c r="I38" s="153">
        <v>4</v>
      </c>
      <c r="J38" s="153">
        <v>11</v>
      </c>
      <c r="K38" s="152">
        <f t="shared" si="7"/>
        <v>139</v>
      </c>
      <c r="L38" s="152">
        <f t="shared" si="4"/>
        <v>8.1662387714216895E-4</v>
      </c>
      <c r="M38" s="180">
        <f t="shared" si="5"/>
        <v>1.2171924478150034</v>
      </c>
      <c r="T38" s="151"/>
      <c r="U38" s="151"/>
      <c r="AD38" s="181"/>
    </row>
    <row r="39" spans="1:30" x14ac:dyDescent="0.25">
      <c r="A39" s="151">
        <v>6</v>
      </c>
      <c r="B39" s="151" t="s">
        <v>123</v>
      </c>
      <c r="C39" s="169">
        <f t="shared" si="6"/>
        <v>527478</v>
      </c>
      <c r="D39" s="169">
        <f>'Määräytymistekijät kunnittain'!H13</f>
        <v>15549.560000000001</v>
      </c>
      <c r="E39" s="324">
        <f t="shared" si="2"/>
        <v>33.922374652401736</v>
      </c>
      <c r="F39" s="168">
        <f t="shared" si="3"/>
        <v>0.43080165224757683</v>
      </c>
      <c r="G39" s="152">
        <v>40</v>
      </c>
      <c r="H39" s="152">
        <v>269</v>
      </c>
      <c r="I39" s="153">
        <v>7</v>
      </c>
      <c r="J39" s="153">
        <v>40</v>
      </c>
      <c r="K39" s="152">
        <f t="shared" si="7"/>
        <v>356</v>
      </c>
      <c r="L39" s="152">
        <f t="shared" si="4"/>
        <v>6.749096644788977E-4</v>
      </c>
      <c r="M39" s="180">
        <f t="shared" si="5"/>
        <v>1.0059648873309337</v>
      </c>
      <c r="T39" s="151"/>
      <c r="U39" s="151"/>
      <c r="AD39" s="181"/>
    </row>
    <row r="40" spans="1:30" x14ac:dyDescent="0.25">
      <c r="A40" s="151">
        <v>7</v>
      </c>
      <c r="B40" s="151" t="s">
        <v>122</v>
      </c>
      <c r="C40" s="169">
        <f t="shared" si="6"/>
        <v>205124</v>
      </c>
      <c r="D40" s="169">
        <f>'Määräytymistekijät kunnittain'!H14</f>
        <v>6941.7100000000009</v>
      </c>
      <c r="E40" s="324">
        <f t="shared" si="2"/>
        <v>29.549491407736706</v>
      </c>
      <c r="F40" s="168">
        <f t="shared" si="3"/>
        <v>0.49455386039536942</v>
      </c>
      <c r="G40" s="152">
        <v>15</v>
      </c>
      <c r="H40" s="152">
        <v>137</v>
      </c>
      <c r="I40" s="153">
        <v>1</v>
      </c>
      <c r="J40" s="153">
        <v>8</v>
      </c>
      <c r="K40" s="152">
        <f t="shared" si="7"/>
        <v>161</v>
      </c>
      <c r="L40" s="152">
        <f t="shared" si="4"/>
        <v>7.8489109026735047E-4</v>
      </c>
      <c r="M40" s="180">
        <f t="shared" si="5"/>
        <v>1.1698941632395847</v>
      </c>
      <c r="T40" s="151"/>
      <c r="U40" s="151"/>
      <c r="AD40" s="181"/>
    </row>
    <row r="41" spans="1:30" x14ac:dyDescent="0.25">
      <c r="A41" s="151">
        <v>8</v>
      </c>
      <c r="B41" s="151" t="s">
        <v>121</v>
      </c>
      <c r="C41" s="169">
        <f t="shared" si="6"/>
        <v>161391</v>
      </c>
      <c r="D41" s="169">
        <f>'Määräytymistekijät kunnittain'!H15</f>
        <v>6768.51</v>
      </c>
      <c r="E41" s="324">
        <f t="shared" si="2"/>
        <v>23.844391158467669</v>
      </c>
      <c r="F41" s="168">
        <f t="shared" si="3"/>
        <v>0.61288270903181763</v>
      </c>
      <c r="G41" s="152">
        <v>11</v>
      </c>
      <c r="H41" s="152">
        <v>129</v>
      </c>
      <c r="I41" s="153">
        <v>9</v>
      </c>
      <c r="J41" s="153">
        <v>9</v>
      </c>
      <c r="K41" s="152">
        <f t="shared" si="7"/>
        <v>158</v>
      </c>
      <c r="L41" s="152">
        <f t="shared" si="4"/>
        <v>9.7898891511918255E-4</v>
      </c>
      <c r="M41" s="180">
        <f t="shared" si="5"/>
        <v>1.4592004315962701</v>
      </c>
      <c r="T41" s="151"/>
      <c r="U41" s="151"/>
      <c r="AD41" s="181"/>
    </row>
    <row r="42" spans="1:30" x14ac:dyDescent="0.25">
      <c r="A42" s="151">
        <v>9</v>
      </c>
      <c r="B42" s="151" t="s">
        <v>120</v>
      </c>
      <c r="C42" s="169">
        <f t="shared" si="6"/>
        <v>126107</v>
      </c>
      <c r="D42" s="169">
        <f>'Määräytymistekijät kunnittain'!H16</f>
        <v>6872.1299999999983</v>
      </c>
      <c r="E42" s="324">
        <f t="shared" si="2"/>
        <v>18.350496861962743</v>
      </c>
      <c r="F42" s="168">
        <f t="shared" si="3"/>
        <v>0.79637162733766509</v>
      </c>
      <c r="G42" s="152">
        <v>4</v>
      </c>
      <c r="H42" s="152">
        <v>97</v>
      </c>
      <c r="I42" s="153">
        <v>10</v>
      </c>
      <c r="J42" s="153">
        <v>11</v>
      </c>
      <c r="K42" s="152">
        <f t="shared" si="7"/>
        <v>122</v>
      </c>
      <c r="L42" s="152">
        <f t="shared" si="4"/>
        <v>9.674324185017485E-4</v>
      </c>
      <c r="M42" s="180">
        <f t="shared" si="5"/>
        <v>1.4419752673564405</v>
      </c>
      <c r="T42" s="151"/>
      <c r="U42" s="151"/>
      <c r="AD42" s="181"/>
    </row>
    <row r="43" spans="1:30" x14ac:dyDescent="0.25">
      <c r="A43" s="151">
        <v>10</v>
      </c>
      <c r="B43" s="151" t="s">
        <v>119</v>
      </c>
      <c r="C43" s="169">
        <f t="shared" si="6"/>
        <v>131688</v>
      </c>
      <c r="D43" s="169">
        <f>'Määräytymistekijät kunnittain'!H17</f>
        <v>17099.02</v>
      </c>
      <c r="E43" s="324">
        <f t="shared" si="2"/>
        <v>7.7014940037499224</v>
      </c>
      <c r="F43" s="168">
        <f t="shared" si="3"/>
        <v>1.8975298872271271</v>
      </c>
      <c r="G43" s="152">
        <v>7</v>
      </c>
      <c r="H43" s="152">
        <v>95</v>
      </c>
      <c r="I43" s="153">
        <v>1</v>
      </c>
      <c r="J43" s="153">
        <v>9</v>
      </c>
      <c r="K43" s="152">
        <f t="shared" si="7"/>
        <v>112</v>
      </c>
      <c r="L43" s="152">
        <f t="shared" si="4"/>
        <v>8.5049510965311953E-4</v>
      </c>
      <c r="M43" s="180">
        <f t="shared" si="5"/>
        <v>1.2676781237357158</v>
      </c>
      <c r="T43" s="151"/>
      <c r="U43" s="151"/>
      <c r="AD43" s="181"/>
    </row>
    <row r="44" spans="1:30" x14ac:dyDescent="0.25">
      <c r="A44" s="151">
        <v>11</v>
      </c>
      <c r="B44" s="151" t="s">
        <v>118</v>
      </c>
      <c r="C44" s="169">
        <f t="shared" si="6"/>
        <v>248363</v>
      </c>
      <c r="D44" s="169">
        <f>'Määräytymistekijät kunnittain'!H18</f>
        <v>21077.95</v>
      </c>
      <c r="E44" s="324">
        <f t="shared" si="2"/>
        <v>11.783071883176495</v>
      </c>
      <c r="F44" s="168">
        <f t="shared" si="3"/>
        <v>1.2402381308800414</v>
      </c>
      <c r="G44" s="152">
        <v>19</v>
      </c>
      <c r="H44" s="152">
        <v>128</v>
      </c>
      <c r="I44" s="153">
        <v>4</v>
      </c>
      <c r="J44" s="153">
        <v>33</v>
      </c>
      <c r="K44" s="152">
        <f t="shared" si="7"/>
        <v>184</v>
      </c>
      <c r="L44" s="152">
        <f t="shared" si="4"/>
        <v>7.4085109295668038E-4</v>
      </c>
      <c r="M44" s="180">
        <f t="shared" si="5"/>
        <v>1.1042517620941079</v>
      </c>
      <c r="T44" s="151"/>
      <c r="U44" s="151"/>
      <c r="AD44" s="181"/>
    </row>
    <row r="45" spans="1:30" x14ac:dyDescent="0.25">
      <c r="A45" s="151">
        <v>12</v>
      </c>
      <c r="B45" s="151" t="s">
        <v>117</v>
      </c>
      <c r="C45" s="169">
        <f t="shared" si="6"/>
        <v>163281</v>
      </c>
      <c r="D45" s="169">
        <f>'Määräytymistekijät kunnittain'!H19</f>
        <v>22903.22</v>
      </c>
      <c r="E45" s="324">
        <f t="shared" si="2"/>
        <v>7.1291722299309876</v>
      </c>
      <c r="F45" s="168">
        <f t="shared" si="3"/>
        <v>2.0498614112675817</v>
      </c>
      <c r="G45" s="152">
        <v>6</v>
      </c>
      <c r="H45" s="152">
        <v>105</v>
      </c>
      <c r="I45" s="153">
        <v>2</v>
      </c>
      <c r="J45" s="153">
        <v>16</v>
      </c>
      <c r="K45" s="152">
        <f t="shared" si="7"/>
        <v>129</v>
      </c>
      <c r="L45" s="152">
        <f t="shared" si="4"/>
        <v>7.9004905653444067E-4</v>
      </c>
      <c r="M45" s="180">
        <f t="shared" si="5"/>
        <v>1.1775822039179418</v>
      </c>
      <c r="T45" s="151"/>
      <c r="U45" s="151"/>
      <c r="AD45" s="181"/>
    </row>
    <row r="46" spans="1:30" x14ac:dyDescent="0.25">
      <c r="A46" s="151">
        <v>13</v>
      </c>
      <c r="B46" s="151" t="s">
        <v>116</v>
      </c>
      <c r="C46" s="169">
        <f t="shared" si="6"/>
        <v>272683</v>
      </c>
      <c r="D46" s="169">
        <f>'Määräytymistekijät kunnittain'!H20</f>
        <v>19011.98</v>
      </c>
      <c r="E46" s="324">
        <f t="shared" si="2"/>
        <v>14.342693396479483</v>
      </c>
      <c r="F46" s="168">
        <f t="shared" si="3"/>
        <v>1.0189031198284593</v>
      </c>
      <c r="G46" s="152">
        <v>15</v>
      </c>
      <c r="H46" s="152">
        <v>155</v>
      </c>
      <c r="I46" s="153">
        <v>3</v>
      </c>
      <c r="J46" s="153">
        <v>5</v>
      </c>
      <c r="K46" s="152">
        <f t="shared" si="7"/>
        <v>178</v>
      </c>
      <c r="L46" s="152">
        <f t="shared" si="4"/>
        <v>6.5277263342415918E-4</v>
      </c>
      <c r="M46" s="180">
        <f t="shared" si="5"/>
        <v>0.97296924788040728</v>
      </c>
      <c r="T46" s="151"/>
      <c r="U46" s="151"/>
      <c r="AD46" s="181"/>
    </row>
    <row r="47" spans="1:30" x14ac:dyDescent="0.25">
      <c r="A47" s="151">
        <v>14</v>
      </c>
      <c r="B47" s="151" t="s">
        <v>132</v>
      </c>
      <c r="C47" s="169">
        <f t="shared" si="6"/>
        <v>191762</v>
      </c>
      <c r="D47" s="169">
        <f>'Määräytymistekijät kunnittain'!H21</f>
        <v>14355.630000000001</v>
      </c>
      <c r="E47" s="324">
        <f t="shared" si="2"/>
        <v>13.357964784547942</v>
      </c>
      <c r="F47" s="168">
        <f t="shared" si="3"/>
        <v>1.0940150901820591</v>
      </c>
      <c r="G47" s="152">
        <v>4</v>
      </c>
      <c r="H47" s="152">
        <v>143</v>
      </c>
      <c r="I47" s="153">
        <v>1</v>
      </c>
      <c r="J47" s="153">
        <v>16</v>
      </c>
      <c r="K47" s="152">
        <f t="shared" si="7"/>
        <v>164</v>
      </c>
      <c r="L47" s="152">
        <f t="shared" si="4"/>
        <v>8.5522679154368438E-4</v>
      </c>
      <c r="M47" s="180">
        <f t="shared" si="5"/>
        <v>1.2747307799509782</v>
      </c>
      <c r="T47" s="151"/>
      <c r="U47" s="151"/>
      <c r="AD47" s="181"/>
    </row>
    <row r="48" spans="1:30" x14ac:dyDescent="0.25">
      <c r="A48" s="151">
        <v>15</v>
      </c>
      <c r="B48" s="151" t="s">
        <v>114</v>
      </c>
      <c r="C48" s="169">
        <f t="shared" si="6"/>
        <v>176041</v>
      </c>
      <c r="D48" s="169">
        <f>'Määräytymistekijät kunnittain'!H22</f>
        <v>17833.980000000003</v>
      </c>
      <c r="E48" s="324">
        <f t="shared" si="2"/>
        <v>9.8711000012335983</v>
      </c>
      <c r="F48" s="168">
        <f t="shared" si="3"/>
        <v>1.4804646945720019</v>
      </c>
      <c r="G48" s="152">
        <v>10</v>
      </c>
      <c r="H48" s="152">
        <v>95</v>
      </c>
      <c r="I48" s="153">
        <v>2</v>
      </c>
      <c r="J48" s="153">
        <v>9</v>
      </c>
      <c r="K48" s="152">
        <f t="shared" si="7"/>
        <v>116</v>
      </c>
      <c r="L48" s="152">
        <f t="shared" si="4"/>
        <v>6.5893740662686538E-4</v>
      </c>
      <c r="M48" s="180">
        <f t="shared" si="5"/>
        <v>0.98215795224585645</v>
      </c>
      <c r="T48" s="151"/>
      <c r="U48" s="151"/>
      <c r="W48" s="247"/>
      <c r="X48" s="247"/>
      <c r="Y48" s="247"/>
      <c r="AD48" s="181"/>
    </row>
    <row r="49" spans="1:30" x14ac:dyDescent="0.25">
      <c r="A49" s="151">
        <v>16</v>
      </c>
      <c r="B49" s="151" t="s">
        <v>113</v>
      </c>
      <c r="C49" s="169">
        <f t="shared" si="6"/>
        <v>67915</v>
      </c>
      <c r="D49" s="169">
        <f>'Määräytymistekijät kunnittain'!H23</f>
        <v>6462.9299999999994</v>
      </c>
      <c r="E49" s="324">
        <f t="shared" si="2"/>
        <v>10.508391704691217</v>
      </c>
      <c r="F49" s="168">
        <f t="shared" si="3"/>
        <v>1.3906804636804699</v>
      </c>
      <c r="G49" s="152">
        <v>4</v>
      </c>
      <c r="H49" s="152">
        <v>43</v>
      </c>
      <c r="I49" s="153">
        <v>4</v>
      </c>
      <c r="J49" s="153">
        <v>1</v>
      </c>
      <c r="K49" s="152">
        <f t="shared" si="7"/>
        <v>52</v>
      </c>
      <c r="L49" s="152">
        <f t="shared" si="4"/>
        <v>7.6566296105425903E-4</v>
      </c>
      <c r="M49" s="180">
        <f t="shared" si="5"/>
        <v>1.1412342938445199</v>
      </c>
      <c r="T49" s="151"/>
      <c r="U49" s="151"/>
      <c r="W49" s="247"/>
      <c r="X49" s="247"/>
      <c r="Y49" s="247"/>
      <c r="AD49" s="181"/>
    </row>
    <row r="50" spans="1:30" x14ac:dyDescent="0.25">
      <c r="A50" s="151">
        <v>17</v>
      </c>
      <c r="B50" s="151" t="s">
        <v>112</v>
      </c>
      <c r="C50" s="169">
        <f t="shared" si="6"/>
        <v>415603</v>
      </c>
      <c r="D50" s="169">
        <f>'Määräytymistekijät kunnittain'!H24</f>
        <v>45851.979999999996</v>
      </c>
      <c r="E50" s="324">
        <f t="shared" si="2"/>
        <v>9.0640142475853835</v>
      </c>
      <c r="F50" s="168">
        <f t="shared" si="3"/>
        <v>1.6122895054262572</v>
      </c>
      <c r="G50" s="152">
        <v>19</v>
      </c>
      <c r="H50" s="152">
        <v>240</v>
      </c>
      <c r="I50" s="153">
        <v>6</v>
      </c>
      <c r="J50" s="153">
        <v>18</v>
      </c>
      <c r="K50" s="152">
        <f t="shared" si="7"/>
        <v>283</v>
      </c>
      <c r="L50" s="152">
        <f t="shared" si="4"/>
        <v>6.8093829929042856E-4</v>
      </c>
      <c r="M50" s="180">
        <f t="shared" si="5"/>
        <v>1.0149506749972335</v>
      </c>
      <c r="T50" s="151"/>
      <c r="U50" s="151"/>
      <c r="W50" s="247"/>
      <c r="X50" s="247"/>
      <c r="Y50" s="247"/>
      <c r="AD50" s="181"/>
    </row>
    <row r="51" spans="1:30" x14ac:dyDescent="0.25">
      <c r="A51" s="151">
        <v>18</v>
      </c>
      <c r="B51" s="151" t="s">
        <v>111</v>
      </c>
      <c r="C51" s="169">
        <f t="shared" si="6"/>
        <v>71255</v>
      </c>
      <c r="D51" s="169">
        <f>'Määräytymistekijät kunnittain'!H25</f>
        <v>22687.86</v>
      </c>
      <c r="E51" s="324">
        <f t="shared" si="2"/>
        <v>3.1406664180755697</v>
      </c>
      <c r="F51" s="168">
        <f t="shared" si="3"/>
        <v>4.6530936760136852</v>
      </c>
      <c r="G51" s="152">
        <v>2</v>
      </c>
      <c r="H51" s="152">
        <v>51</v>
      </c>
      <c r="I51" s="153">
        <v>1</v>
      </c>
      <c r="J51" s="153">
        <v>21</v>
      </c>
      <c r="K51" s="152">
        <f t="shared" si="7"/>
        <v>75</v>
      </c>
      <c r="L51" s="152">
        <f t="shared" si="4"/>
        <v>1.0525577152480528E-3</v>
      </c>
      <c r="M51" s="180">
        <f t="shared" si="5"/>
        <v>1.5688560397877054</v>
      </c>
      <c r="T51" s="151"/>
      <c r="U51" s="151"/>
      <c r="W51" s="247"/>
      <c r="X51" s="247"/>
      <c r="Y51" s="247"/>
      <c r="AD51" s="181"/>
    </row>
    <row r="52" spans="1:30" x14ac:dyDescent="0.25">
      <c r="A52" s="151">
        <v>19</v>
      </c>
      <c r="B52" s="151" t="s">
        <v>110</v>
      </c>
      <c r="C52" s="169">
        <f t="shared" si="6"/>
        <v>176494</v>
      </c>
      <c r="D52" s="169">
        <f>'Määräytymistekijät kunnittain'!H26</f>
        <v>100366.84999999999</v>
      </c>
      <c r="E52" s="324">
        <f t="shared" si="2"/>
        <v>1.7584889831652584</v>
      </c>
      <c r="F52" s="168">
        <f t="shared" si="3"/>
        <v>8.3104387848431678</v>
      </c>
      <c r="G52" s="152">
        <v>6</v>
      </c>
      <c r="H52" s="152">
        <v>108</v>
      </c>
      <c r="I52" s="153">
        <v>8</v>
      </c>
      <c r="J52" s="153">
        <v>36</v>
      </c>
      <c r="K52" s="152">
        <f t="shared" si="7"/>
        <v>158</v>
      </c>
      <c r="L52" s="152">
        <f t="shared" si="4"/>
        <v>8.9521456820061869E-4</v>
      </c>
      <c r="M52" s="180">
        <f t="shared" si="5"/>
        <v>1.3343332739682574</v>
      </c>
      <c r="T52" s="151"/>
      <c r="U52" s="151"/>
      <c r="W52" s="247"/>
      <c r="X52" s="247"/>
      <c r="Y52" s="247"/>
      <c r="AD52" s="181"/>
    </row>
    <row r="53" spans="1:30" x14ac:dyDescent="0.25">
      <c r="A53" s="171" t="s">
        <v>109</v>
      </c>
      <c r="B53" s="171"/>
      <c r="C53" s="169">
        <f t="shared" si="6"/>
        <v>5517897</v>
      </c>
      <c r="D53" s="169">
        <f>SUM(D31:D52)</f>
        <v>377580.87</v>
      </c>
      <c r="E53" s="324">
        <f t="shared" si="2"/>
        <v>14.613815048415987</v>
      </c>
      <c r="F53" s="152">
        <f t="shared" si="3"/>
        <v>1</v>
      </c>
      <c r="G53" s="152">
        <v>445</v>
      </c>
      <c r="H53" s="152">
        <v>2883</v>
      </c>
      <c r="I53" s="152">
        <f>SUM(I31:I52)</f>
        <v>84</v>
      </c>
      <c r="J53" s="152">
        <f>SUM(J31:J52)</f>
        <v>290</v>
      </c>
      <c r="K53" s="152">
        <f t="shared" si="7"/>
        <v>3702</v>
      </c>
      <c r="L53" s="152">
        <f t="shared" si="4"/>
        <v>6.7090777519043939E-4</v>
      </c>
      <c r="M53" s="168">
        <f t="shared" si="5"/>
        <v>1</v>
      </c>
      <c r="T53" s="151"/>
      <c r="U53" s="151"/>
      <c r="W53" s="247"/>
      <c r="X53" s="247"/>
      <c r="Y53" s="247"/>
      <c r="AD53" s="181"/>
    </row>
    <row r="54" spans="1:30" x14ac:dyDescent="0.25">
      <c r="U54" s="247"/>
      <c r="V54" s="247"/>
      <c r="W54" s="247"/>
      <c r="AB54" s="152"/>
      <c r="AC54" s="152"/>
      <c r="AD54" s="152"/>
    </row>
    <row r="55" spans="1:30" x14ac:dyDescent="0.25">
      <c r="X55" s="247"/>
      <c r="Y55" s="247"/>
      <c r="Z55" s="247"/>
    </row>
    <row r="56" spans="1:30" x14ac:dyDescent="0.25">
      <c r="G56" s="171"/>
      <c r="X56" s="247"/>
      <c r="Y56" s="247"/>
      <c r="Z56" s="247"/>
    </row>
    <row r="57" spans="1:30" x14ac:dyDescent="0.25">
      <c r="X57" s="247"/>
      <c r="Y57" s="247"/>
      <c r="Z57" s="247"/>
    </row>
    <row r="58" spans="1:30" x14ac:dyDescent="0.25">
      <c r="X58" s="247"/>
      <c r="Y58" s="247"/>
      <c r="Z58" s="247"/>
    </row>
    <row r="59" spans="1:30" x14ac:dyDescent="0.25">
      <c r="X59" s="247"/>
      <c r="Y59" s="247"/>
      <c r="Z59" s="247"/>
    </row>
    <row r="60" spans="1:30" x14ac:dyDescent="0.25">
      <c r="X60" s="247"/>
      <c r="Y60" s="247"/>
      <c r="Z60" s="247"/>
    </row>
    <row r="61" spans="1:30" x14ac:dyDescent="0.25">
      <c r="X61" s="247"/>
      <c r="Y61" s="247"/>
      <c r="Z61" s="247"/>
    </row>
    <row r="62" spans="1:30" x14ac:dyDescent="0.25">
      <c r="X62" s="247"/>
      <c r="Y62" s="247"/>
      <c r="Z62" s="247"/>
    </row>
    <row r="63" spans="1:30" x14ac:dyDescent="0.25">
      <c r="X63" s="247"/>
      <c r="Y63" s="247"/>
      <c r="Z63" s="247"/>
    </row>
    <row r="64" spans="1:30" x14ac:dyDescent="0.25">
      <c r="X64" s="247"/>
      <c r="Y64" s="247"/>
      <c r="Z64" s="247"/>
    </row>
    <row r="65" spans="24:26" x14ac:dyDescent="0.25">
      <c r="X65" s="247"/>
      <c r="Y65" s="247"/>
      <c r="Z65" s="247"/>
    </row>
    <row r="66" spans="24:26" x14ac:dyDescent="0.25">
      <c r="X66" s="247"/>
      <c r="Y66" s="247"/>
      <c r="Z66" s="247"/>
    </row>
    <row r="67" spans="24:26" x14ac:dyDescent="0.25">
      <c r="X67" s="247"/>
      <c r="Y67" s="247"/>
      <c r="Z67" s="247"/>
    </row>
    <row r="68" spans="24:26" x14ac:dyDescent="0.25">
      <c r="X68" s="247"/>
      <c r="Y68" s="247"/>
      <c r="Z68" s="247"/>
    </row>
    <row r="69" spans="24:26" x14ac:dyDescent="0.25">
      <c r="X69" s="247"/>
      <c r="Y69" s="247"/>
      <c r="Z69" s="247"/>
    </row>
    <row r="70" spans="24:26" x14ac:dyDescent="0.25">
      <c r="X70" s="247"/>
      <c r="Y70" s="247"/>
      <c r="Z70" s="247"/>
    </row>
    <row r="71" spans="24:26" x14ac:dyDescent="0.25">
      <c r="X71" s="247"/>
      <c r="Y71" s="247"/>
      <c r="Z71" s="247"/>
    </row>
    <row r="72" spans="24:26" x14ac:dyDescent="0.25">
      <c r="X72" s="174"/>
      <c r="Y72" s="174"/>
      <c r="Z72" s="17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297"/>
  <sheetViews>
    <sheetView zoomScale="80" zoomScaleNormal="80" workbookViewId="0"/>
  </sheetViews>
  <sheetFormatPr defaultColWidth="8.625" defaultRowHeight="16.5" x14ac:dyDescent="0.3"/>
  <cols>
    <col min="1" max="1" width="11.625" style="298" customWidth="1"/>
    <col min="2" max="2" width="8.625" style="298"/>
    <col min="3" max="3" width="22.125" style="298" customWidth="1"/>
    <col min="4" max="4" width="20.625" style="298" customWidth="1"/>
    <col min="5" max="5" width="8.625" style="298"/>
    <col min="6" max="6" width="13.5" style="298" customWidth="1"/>
    <col min="7" max="7" width="18.375" style="298" customWidth="1"/>
    <col min="8" max="8" width="17" style="298" customWidth="1"/>
    <col min="9" max="9" width="8.625" style="298"/>
    <col min="10" max="10" width="15.875" style="298" customWidth="1"/>
    <col min="11" max="11" width="9.625" style="298" customWidth="1"/>
    <col min="12" max="12" width="17.125" style="298" customWidth="1"/>
    <col min="13" max="13" width="16.875" style="298" customWidth="1"/>
    <col min="14" max="14" width="15.5" style="298" customWidth="1"/>
    <col min="15" max="15" width="16.625" style="298" bestFit="1" customWidth="1"/>
    <col min="16" max="16" width="15" style="298" customWidth="1"/>
    <col min="17" max="17" width="16.875" style="298" customWidth="1"/>
    <col min="18" max="18" width="17.875" style="298" customWidth="1"/>
    <col min="19" max="16384" width="8.625" style="298"/>
  </cols>
  <sheetData>
    <row r="1" spans="1:18" ht="23.25" x14ac:dyDescent="0.35">
      <c r="A1" s="333" t="s">
        <v>673</v>
      </c>
      <c r="D1" s="342">
        <v>2021</v>
      </c>
    </row>
    <row r="2" spans="1:18" x14ac:dyDescent="0.3">
      <c r="J2" s="355" t="s">
        <v>674</v>
      </c>
    </row>
    <row r="3" spans="1:18" s="296" customFormat="1" x14ac:dyDescent="0.3">
      <c r="A3" s="295" t="s">
        <v>519</v>
      </c>
      <c r="B3" s="295" t="s">
        <v>442</v>
      </c>
      <c r="C3" s="295" t="s">
        <v>462</v>
      </c>
      <c r="D3" s="295" t="s">
        <v>568</v>
      </c>
      <c r="E3" s="334"/>
      <c r="F3" s="297" t="s">
        <v>462</v>
      </c>
      <c r="G3" s="297" t="s">
        <v>133</v>
      </c>
      <c r="H3" s="295" t="s">
        <v>569</v>
      </c>
      <c r="I3" s="334"/>
      <c r="J3" s="312" t="s">
        <v>577</v>
      </c>
      <c r="K3" s="299"/>
      <c r="L3" s="299"/>
      <c r="M3" s="300"/>
      <c r="N3" s="300"/>
      <c r="O3" s="301"/>
      <c r="P3" s="301"/>
      <c r="Q3" s="301"/>
      <c r="R3" s="301"/>
    </row>
    <row r="4" spans="1:18" x14ac:dyDescent="0.3">
      <c r="B4" s="310" t="s">
        <v>566</v>
      </c>
      <c r="D4" s="311">
        <f t="shared" ref="D4" si="0">SUM(D5:D297)</f>
        <v>377580.8699999997</v>
      </c>
      <c r="F4" s="302"/>
      <c r="G4" s="303" t="s">
        <v>109</v>
      </c>
      <c r="H4" s="313">
        <f>SUM(H5:H26)</f>
        <v>377580.87</v>
      </c>
      <c r="J4" s="337" t="s">
        <v>539</v>
      </c>
      <c r="K4" s="337"/>
      <c r="L4" s="338" t="s">
        <v>540</v>
      </c>
      <c r="M4" s="339" t="s">
        <v>541</v>
      </c>
      <c r="N4" s="340"/>
      <c r="O4" s="337"/>
      <c r="P4" s="337"/>
      <c r="Q4" s="337"/>
      <c r="R4" s="339" t="s">
        <v>541</v>
      </c>
    </row>
    <row r="5" spans="1:18" x14ac:dyDescent="0.3">
      <c r="A5" s="298">
        <v>5</v>
      </c>
      <c r="B5" s="298" t="s">
        <v>425</v>
      </c>
      <c r="C5" s="298">
        <v>14</v>
      </c>
      <c r="D5" s="311">
        <v>1056.75</v>
      </c>
      <c r="F5" s="304">
        <v>31</v>
      </c>
      <c r="G5" s="305" t="s">
        <v>131</v>
      </c>
      <c r="H5" s="313">
        <f t="shared" ref="H5:H26" si="1">SUMIF($C$5:$C$298,$F5,D$5:D$298)</f>
        <v>715.48</v>
      </c>
      <c r="J5" s="341" t="s">
        <v>519</v>
      </c>
      <c r="K5" s="342" t="s">
        <v>442</v>
      </c>
      <c r="L5" s="342" t="s">
        <v>537</v>
      </c>
      <c r="M5" s="342" t="s">
        <v>538</v>
      </c>
      <c r="N5" s="343" t="s">
        <v>542</v>
      </c>
      <c r="O5" s="342" t="s">
        <v>543</v>
      </c>
      <c r="P5" s="343" t="s">
        <v>574</v>
      </c>
      <c r="Q5" s="342" t="s">
        <v>575</v>
      </c>
      <c r="R5" s="342" t="s">
        <v>576</v>
      </c>
    </row>
    <row r="6" spans="1:18" x14ac:dyDescent="0.3">
      <c r="A6" s="298">
        <v>9</v>
      </c>
      <c r="B6" s="298" t="s">
        <v>424</v>
      </c>
      <c r="C6" s="298">
        <v>17</v>
      </c>
      <c r="D6" s="311">
        <v>253.02</v>
      </c>
      <c r="F6" s="304">
        <v>32</v>
      </c>
      <c r="G6" s="305" t="s">
        <v>130</v>
      </c>
      <c r="H6" s="313">
        <f t="shared" si="1"/>
        <v>271.14</v>
      </c>
      <c r="J6" s="344" t="s">
        <v>544</v>
      </c>
      <c r="K6" s="342" t="s">
        <v>545</v>
      </c>
      <c r="L6" s="342">
        <v>1369</v>
      </c>
      <c r="M6" s="342">
        <v>1348</v>
      </c>
      <c r="N6" s="342">
        <v>10</v>
      </c>
      <c r="O6" s="342" t="s">
        <v>119</v>
      </c>
      <c r="P6" s="342">
        <v>2</v>
      </c>
      <c r="Q6" s="342" t="s">
        <v>126</v>
      </c>
      <c r="R6" s="342">
        <f>SUMIF(N6:N13,P6,M6:M13)</f>
        <v>22422</v>
      </c>
    </row>
    <row r="7" spans="1:18" x14ac:dyDescent="0.3">
      <c r="A7" s="298">
        <v>10</v>
      </c>
      <c r="B7" s="298" t="s">
        <v>423</v>
      </c>
      <c r="C7" s="298">
        <v>14</v>
      </c>
      <c r="D7" s="311">
        <v>1151.5</v>
      </c>
      <c r="F7" s="304">
        <v>33</v>
      </c>
      <c r="G7" s="305" t="s">
        <v>129</v>
      </c>
      <c r="H7" s="313">
        <f t="shared" si="1"/>
        <v>7857.5299999999988</v>
      </c>
      <c r="J7" s="344" t="s">
        <v>546</v>
      </c>
      <c r="K7" s="342" t="s">
        <v>547</v>
      </c>
      <c r="L7" s="342">
        <v>949</v>
      </c>
      <c r="M7" s="342">
        <v>938</v>
      </c>
      <c r="N7" s="342">
        <v>17</v>
      </c>
      <c r="O7" s="342" t="s">
        <v>112</v>
      </c>
      <c r="P7" s="342">
        <v>10</v>
      </c>
      <c r="Q7" s="342" t="s">
        <v>119</v>
      </c>
      <c r="R7" s="342">
        <f>SUMIF(N6:N13,P7,M6:M13)</f>
        <v>5927</v>
      </c>
    </row>
    <row r="8" spans="1:18" x14ac:dyDescent="0.3">
      <c r="A8" s="298">
        <v>16</v>
      </c>
      <c r="B8" s="298" t="s">
        <v>422</v>
      </c>
      <c r="C8" s="298">
        <v>7</v>
      </c>
      <c r="D8" s="311">
        <v>755.55</v>
      </c>
      <c r="F8" s="304">
        <v>34</v>
      </c>
      <c r="G8" s="305" t="s">
        <v>128</v>
      </c>
      <c r="H8" s="313">
        <f t="shared" si="1"/>
        <v>5499.56</v>
      </c>
      <c r="J8" s="344" t="s">
        <v>548</v>
      </c>
      <c r="K8" s="342" t="s">
        <v>549</v>
      </c>
      <c r="L8" s="342">
        <v>6609</v>
      </c>
      <c r="M8" s="342">
        <v>6507</v>
      </c>
      <c r="N8" s="342">
        <v>2</v>
      </c>
      <c r="O8" s="342" t="s">
        <v>126</v>
      </c>
      <c r="P8" s="342">
        <v>15</v>
      </c>
      <c r="Q8" s="342" t="s">
        <v>114</v>
      </c>
      <c r="R8" s="342">
        <f>SUMIF(N6:N13,P8,M6:M13)</f>
        <v>5422</v>
      </c>
    </row>
    <row r="9" spans="1:18" x14ac:dyDescent="0.3">
      <c r="A9" s="298">
        <v>18</v>
      </c>
      <c r="B9" s="298" t="s">
        <v>421</v>
      </c>
      <c r="C9" s="298">
        <v>34</v>
      </c>
      <c r="D9" s="311">
        <v>218.03</v>
      </c>
      <c r="F9" s="304">
        <v>35</v>
      </c>
      <c r="G9" s="305" t="s">
        <v>127</v>
      </c>
      <c r="H9" s="313">
        <f t="shared" si="1"/>
        <v>1715.61</v>
      </c>
      <c r="J9" s="344" t="s">
        <v>550</v>
      </c>
      <c r="K9" s="342" t="s">
        <v>551</v>
      </c>
      <c r="L9" s="342">
        <v>962</v>
      </c>
      <c r="M9" s="342">
        <v>945</v>
      </c>
      <c r="N9" s="342">
        <v>2</v>
      </c>
      <c r="O9" s="342" t="s">
        <v>126</v>
      </c>
      <c r="P9" s="342">
        <v>17</v>
      </c>
      <c r="Q9" s="342" t="s">
        <v>112</v>
      </c>
      <c r="R9" s="342">
        <f>SUMIF(N6:N13,P9,M6:M13)</f>
        <v>938</v>
      </c>
    </row>
    <row r="10" spans="1:18" x14ac:dyDescent="0.3">
      <c r="A10" s="298">
        <v>19</v>
      </c>
      <c r="B10" s="298" t="s">
        <v>420</v>
      </c>
      <c r="C10" s="298">
        <v>2</v>
      </c>
      <c r="D10" s="311">
        <v>95.58</v>
      </c>
      <c r="F10" s="306">
        <v>2</v>
      </c>
      <c r="G10" s="307" t="s">
        <v>126</v>
      </c>
      <c r="H10" s="313">
        <f t="shared" si="1"/>
        <v>20537.55</v>
      </c>
      <c r="J10" s="344" t="s">
        <v>552</v>
      </c>
      <c r="K10" s="342" t="s">
        <v>553</v>
      </c>
      <c r="L10" s="342">
        <v>5451</v>
      </c>
      <c r="M10" s="342">
        <v>5422</v>
      </c>
      <c r="N10" s="342">
        <v>15</v>
      </c>
      <c r="O10" s="342" t="s">
        <v>114</v>
      </c>
      <c r="P10" s="342"/>
      <c r="Q10" s="342"/>
      <c r="R10" s="342"/>
    </row>
    <row r="11" spans="1:18" x14ac:dyDescent="0.3">
      <c r="A11" s="298">
        <v>20</v>
      </c>
      <c r="B11" s="298" t="s">
        <v>419</v>
      </c>
      <c r="C11" s="298">
        <v>6</v>
      </c>
      <c r="D11" s="311">
        <v>314.38</v>
      </c>
      <c r="F11" s="306">
        <v>4</v>
      </c>
      <c r="G11" s="307" t="s">
        <v>125</v>
      </c>
      <c r="H11" s="313">
        <f t="shared" si="1"/>
        <v>11493.06</v>
      </c>
      <c r="J11" s="344" t="s">
        <v>554</v>
      </c>
      <c r="K11" s="342" t="s">
        <v>555</v>
      </c>
      <c r="L11" s="342">
        <v>15105</v>
      </c>
      <c r="M11" s="342">
        <v>14970</v>
      </c>
      <c r="N11" s="342">
        <v>2</v>
      </c>
      <c r="O11" s="342" t="s">
        <v>126</v>
      </c>
      <c r="P11" s="342"/>
      <c r="Q11" s="342"/>
      <c r="R11" s="342"/>
    </row>
    <row r="12" spans="1:18" x14ac:dyDescent="0.3">
      <c r="A12" s="298">
        <v>46</v>
      </c>
      <c r="B12" s="298" t="s">
        <v>418</v>
      </c>
      <c r="C12" s="298">
        <v>10</v>
      </c>
      <c r="D12" s="311">
        <v>419.19999999999993</v>
      </c>
      <c r="F12" s="306">
        <v>5</v>
      </c>
      <c r="G12" s="307" t="s">
        <v>124</v>
      </c>
      <c r="H12" s="313">
        <f t="shared" si="1"/>
        <v>5707.63</v>
      </c>
      <c r="J12" s="344" t="s">
        <v>556</v>
      </c>
      <c r="K12" s="342" t="s">
        <v>557</v>
      </c>
      <c r="L12" s="342">
        <v>2137</v>
      </c>
      <c r="M12" s="342">
        <v>2126</v>
      </c>
      <c r="N12" s="342">
        <v>10</v>
      </c>
      <c r="O12" s="342" t="s">
        <v>119</v>
      </c>
      <c r="P12" s="342"/>
      <c r="Q12" s="342"/>
      <c r="R12" s="342"/>
    </row>
    <row r="13" spans="1:18" x14ac:dyDescent="0.3">
      <c r="A13" s="298">
        <v>47</v>
      </c>
      <c r="B13" s="298" t="s">
        <v>417</v>
      </c>
      <c r="C13" s="298">
        <v>19</v>
      </c>
      <c r="D13" s="311">
        <v>8391.31</v>
      </c>
      <c r="F13" s="306">
        <v>6</v>
      </c>
      <c r="G13" s="307" t="s">
        <v>123</v>
      </c>
      <c r="H13" s="313">
        <f t="shared" si="1"/>
        <v>15549.560000000001</v>
      </c>
      <c r="J13" s="344" t="s">
        <v>558</v>
      </c>
      <c r="K13" s="342" t="s">
        <v>559</v>
      </c>
      <c r="L13" s="342">
        <v>2482</v>
      </c>
      <c r="M13" s="342">
        <v>2453</v>
      </c>
      <c r="N13" s="342">
        <v>10</v>
      </c>
      <c r="O13" s="342" t="s">
        <v>119</v>
      </c>
      <c r="P13" s="342"/>
      <c r="Q13" s="342"/>
      <c r="R13" s="342"/>
    </row>
    <row r="14" spans="1:18" x14ac:dyDescent="0.3">
      <c r="A14" s="298">
        <v>49</v>
      </c>
      <c r="B14" s="298" t="s">
        <v>416</v>
      </c>
      <c r="C14" s="298">
        <v>33</v>
      </c>
      <c r="D14" s="311">
        <v>528.03</v>
      </c>
      <c r="F14" s="306">
        <v>7</v>
      </c>
      <c r="G14" s="307" t="s">
        <v>122</v>
      </c>
      <c r="H14" s="313">
        <f t="shared" si="1"/>
        <v>6941.7100000000009</v>
      </c>
    </row>
    <row r="15" spans="1:18" x14ac:dyDescent="0.3">
      <c r="A15" s="298">
        <v>50</v>
      </c>
      <c r="B15" s="298" t="s">
        <v>415</v>
      </c>
      <c r="C15" s="298">
        <v>4</v>
      </c>
      <c r="D15" s="311">
        <v>630.20000000000005</v>
      </c>
      <c r="F15" s="306">
        <v>8</v>
      </c>
      <c r="G15" s="307" t="s">
        <v>121</v>
      </c>
      <c r="H15" s="313">
        <f t="shared" si="1"/>
        <v>6768.51</v>
      </c>
    </row>
    <row r="16" spans="1:18" x14ac:dyDescent="0.3">
      <c r="A16" s="298">
        <v>51</v>
      </c>
      <c r="B16" s="298" t="s">
        <v>414</v>
      </c>
      <c r="C16" s="298">
        <v>4</v>
      </c>
      <c r="D16" s="311">
        <v>1504.96</v>
      </c>
      <c r="F16" s="306">
        <v>9</v>
      </c>
      <c r="G16" s="307" t="s">
        <v>120</v>
      </c>
      <c r="H16" s="313">
        <f t="shared" si="1"/>
        <v>6872.1299999999983</v>
      </c>
      <c r="K16" s="336"/>
      <c r="L16"/>
      <c r="M16"/>
    </row>
    <row r="17" spans="1:13" x14ac:dyDescent="0.3">
      <c r="A17" s="298">
        <v>52</v>
      </c>
      <c r="B17" s="298" t="s">
        <v>413</v>
      </c>
      <c r="C17" s="298">
        <v>14</v>
      </c>
      <c r="D17" s="311">
        <v>390.71</v>
      </c>
      <c r="F17" s="306">
        <v>10</v>
      </c>
      <c r="G17" s="307" t="s">
        <v>119</v>
      </c>
      <c r="H17" s="313">
        <f t="shared" si="1"/>
        <v>17099.02</v>
      </c>
      <c r="K17" s="336"/>
      <c r="L17"/>
      <c r="M17"/>
    </row>
    <row r="18" spans="1:13" x14ac:dyDescent="0.3">
      <c r="A18" s="298">
        <v>61</v>
      </c>
      <c r="B18" s="298" t="s">
        <v>412</v>
      </c>
      <c r="C18" s="298">
        <v>5</v>
      </c>
      <c r="D18" s="311">
        <v>253.36</v>
      </c>
      <c r="F18" s="306">
        <v>11</v>
      </c>
      <c r="G18" s="307" t="s">
        <v>118</v>
      </c>
      <c r="H18" s="313">
        <f t="shared" si="1"/>
        <v>21077.95</v>
      </c>
      <c r="K18" s="336"/>
      <c r="L18"/>
      <c r="M18"/>
    </row>
    <row r="19" spans="1:13" x14ac:dyDescent="0.3">
      <c r="A19" s="298">
        <v>69</v>
      </c>
      <c r="B19" s="298" t="s">
        <v>411</v>
      </c>
      <c r="C19" s="298">
        <v>17</v>
      </c>
      <c r="D19" s="311">
        <v>789.31</v>
      </c>
      <c r="F19" s="306">
        <v>12</v>
      </c>
      <c r="G19" s="307" t="s">
        <v>117</v>
      </c>
      <c r="H19" s="313">
        <f t="shared" si="1"/>
        <v>22903.22</v>
      </c>
      <c r="K19" s="336"/>
      <c r="L19"/>
      <c r="M19"/>
    </row>
    <row r="20" spans="1:13" x14ac:dyDescent="0.3">
      <c r="A20" s="298">
        <v>71</v>
      </c>
      <c r="B20" s="298" t="s">
        <v>410</v>
      </c>
      <c r="C20" s="298">
        <v>17</v>
      </c>
      <c r="D20" s="311">
        <v>1086.4100000000001</v>
      </c>
      <c r="F20" s="306">
        <v>13</v>
      </c>
      <c r="G20" s="307" t="s">
        <v>116</v>
      </c>
      <c r="H20" s="313">
        <f t="shared" si="1"/>
        <v>19011.98</v>
      </c>
      <c r="K20" s="336"/>
      <c r="L20"/>
      <c r="M20"/>
    </row>
    <row r="21" spans="1:13" x14ac:dyDescent="0.3">
      <c r="A21" s="298">
        <v>72</v>
      </c>
      <c r="B21" s="298" t="s">
        <v>409</v>
      </c>
      <c r="C21" s="298">
        <v>17</v>
      </c>
      <c r="D21" s="311">
        <v>1082.7</v>
      </c>
      <c r="F21" s="306">
        <v>14</v>
      </c>
      <c r="G21" s="307" t="s">
        <v>132</v>
      </c>
      <c r="H21" s="313">
        <f t="shared" si="1"/>
        <v>14355.630000000001</v>
      </c>
      <c r="K21" s="336"/>
      <c r="L21"/>
      <c r="M21"/>
    </row>
    <row r="22" spans="1:13" x14ac:dyDescent="0.3">
      <c r="A22" s="298">
        <v>74</v>
      </c>
      <c r="B22" s="298" t="s">
        <v>408</v>
      </c>
      <c r="C22" s="298">
        <v>16</v>
      </c>
      <c r="D22" s="311">
        <v>428.34</v>
      </c>
      <c r="F22" s="306">
        <v>15</v>
      </c>
      <c r="G22" s="307" t="s">
        <v>114</v>
      </c>
      <c r="H22" s="313">
        <f t="shared" si="1"/>
        <v>17833.980000000003</v>
      </c>
      <c r="K22" s="336"/>
      <c r="L22"/>
      <c r="M22"/>
    </row>
    <row r="23" spans="1:13" x14ac:dyDescent="0.3">
      <c r="A23" s="298">
        <v>75</v>
      </c>
      <c r="B23" s="298" t="s">
        <v>407</v>
      </c>
      <c r="C23" s="298">
        <v>8</v>
      </c>
      <c r="D23" s="311">
        <v>1155.1500000000001</v>
      </c>
      <c r="F23" s="306">
        <v>16</v>
      </c>
      <c r="G23" s="307" t="s">
        <v>113</v>
      </c>
      <c r="H23" s="313">
        <f t="shared" si="1"/>
        <v>6462.9299999999994</v>
      </c>
      <c r="K23" s="336"/>
      <c r="L23"/>
      <c r="M23"/>
    </row>
    <row r="24" spans="1:13" x14ac:dyDescent="0.3">
      <c r="A24" s="298">
        <v>77</v>
      </c>
      <c r="B24" s="298" t="s">
        <v>406</v>
      </c>
      <c r="C24" s="298">
        <v>13</v>
      </c>
      <c r="D24" s="311">
        <v>687.74</v>
      </c>
      <c r="F24" s="306">
        <v>17</v>
      </c>
      <c r="G24" s="307" t="s">
        <v>112</v>
      </c>
      <c r="H24" s="313">
        <f t="shared" si="1"/>
        <v>45851.979999999996</v>
      </c>
    </row>
    <row r="25" spans="1:13" x14ac:dyDescent="0.3">
      <c r="A25" s="298">
        <v>78</v>
      </c>
      <c r="B25" s="298" t="s">
        <v>405</v>
      </c>
      <c r="C25" s="298">
        <v>33</v>
      </c>
      <c r="D25" s="311">
        <v>800.02</v>
      </c>
      <c r="F25" s="306">
        <v>18</v>
      </c>
      <c r="G25" s="307" t="s">
        <v>111</v>
      </c>
      <c r="H25" s="313">
        <f t="shared" si="1"/>
        <v>22687.86</v>
      </c>
    </row>
    <row r="26" spans="1:13" x14ac:dyDescent="0.3">
      <c r="A26" s="298">
        <v>79</v>
      </c>
      <c r="B26" s="298" t="s">
        <v>404</v>
      </c>
      <c r="C26" s="298">
        <v>4</v>
      </c>
      <c r="D26" s="311">
        <v>127.74</v>
      </c>
      <c r="F26" s="308">
        <v>19</v>
      </c>
      <c r="G26" s="309" t="s">
        <v>110</v>
      </c>
      <c r="H26" s="313">
        <f t="shared" si="1"/>
        <v>100366.84999999999</v>
      </c>
    </row>
    <row r="27" spans="1:13" x14ac:dyDescent="0.3">
      <c r="A27" s="298">
        <v>81</v>
      </c>
      <c r="B27" s="298" t="s">
        <v>403</v>
      </c>
      <c r="C27" s="298">
        <v>7</v>
      </c>
      <c r="D27" s="311">
        <v>675.4</v>
      </c>
    </row>
    <row r="28" spans="1:13" x14ac:dyDescent="0.3">
      <c r="A28" s="298">
        <v>82</v>
      </c>
      <c r="B28" s="298" t="s">
        <v>402</v>
      </c>
      <c r="C28" s="298">
        <v>5</v>
      </c>
      <c r="D28" s="311">
        <v>427.39</v>
      </c>
    </row>
    <row r="29" spans="1:13" x14ac:dyDescent="0.3">
      <c r="A29" s="298">
        <v>86</v>
      </c>
      <c r="B29" s="298" t="s">
        <v>401</v>
      </c>
      <c r="C29" s="298">
        <v>5</v>
      </c>
      <c r="D29" s="311">
        <v>398.77</v>
      </c>
    </row>
    <row r="30" spans="1:13" x14ac:dyDescent="0.3">
      <c r="A30" s="298">
        <v>90</v>
      </c>
      <c r="B30" s="298" t="s">
        <v>400</v>
      </c>
      <c r="C30" s="298">
        <v>12</v>
      </c>
      <c r="D30" s="311">
        <v>1319.58</v>
      </c>
    </row>
    <row r="31" spans="1:13" x14ac:dyDescent="0.3">
      <c r="A31" s="298">
        <v>91</v>
      </c>
      <c r="B31" s="298" t="s">
        <v>131</v>
      </c>
      <c r="C31" s="298">
        <v>31</v>
      </c>
      <c r="D31" s="311">
        <v>715.48</v>
      </c>
    </row>
    <row r="32" spans="1:13" x14ac:dyDescent="0.3">
      <c r="A32" s="298">
        <v>92</v>
      </c>
      <c r="B32" s="298" t="s">
        <v>399</v>
      </c>
      <c r="C32" s="298">
        <v>32</v>
      </c>
      <c r="D32" s="311">
        <v>240.35</v>
      </c>
    </row>
    <row r="33" spans="1:4" x14ac:dyDescent="0.3">
      <c r="A33" s="298">
        <v>97</v>
      </c>
      <c r="B33" s="298" t="s">
        <v>398</v>
      </c>
      <c r="C33" s="298">
        <v>10</v>
      </c>
      <c r="D33" s="311">
        <v>746.59</v>
      </c>
    </row>
    <row r="34" spans="1:4" x14ac:dyDescent="0.3">
      <c r="A34" s="298">
        <v>98</v>
      </c>
      <c r="B34" s="298" t="s">
        <v>397</v>
      </c>
      <c r="C34" s="298">
        <v>7</v>
      </c>
      <c r="D34" s="311">
        <v>727.46</v>
      </c>
    </row>
    <row r="35" spans="1:4" x14ac:dyDescent="0.3">
      <c r="A35" s="298">
        <v>102</v>
      </c>
      <c r="B35" s="298" t="s">
        <v>396</v>
      </c>
      <c r="C35" s="298">
        <v>4</v>
      </c>
      <c r="D35" s="311">
        <v>539.55999999999995</v>
      </c>
    </row>
    <row r="36" spans="1:4" x14ac:dyDescent="0.3">
      <c r="A36" s="298">
        <v>103</v>
      </c>
      <c r="B36" s="298" t="s">
        <v>395</v>
      </c>
      <c r="C36" s="298">
        <v>5</v>
      </c>
      <c r="D36" s="311">
        <v>148.61000000000001</v>
      </c>
    </row>
    <row r="37" spans="1:4" x14ac:dyDescent="0.3">
      <c r="A37" s="298">
        <v>105</v>
      </c>
      <c r="B37" s="298" t="s">
        <v>394</v>
      </c>
      <c r="C37" s="298">
        <v>18</v>
      </c>
      <c r="D37" s="311">
        <v>1521.37</v>
      </c>
    </row>
    <row r="38" spans="1:4" x14ac:dyDescent="0.3">
      <c r="A38" s="298">
        <v>106</v>
      </c>
      <c r="B38" s="298" t="s">
        <v>393</v>
      </c>
      <c r="C38" s="298">
        <v>35</v>
      </c>
      <c r="D38" s="311">
        <v>336.77</v>
      </c>
    </row>
    <row r="39" spans="1:4" x14ac:dyDescent="0.3">
      <c r="A39" s="298">
        <v>108</v>
      </c>
      <c r="B39" s="298" t="s">
        <v>392</v>
      </c>
      <c r="C39" s="298">
        <v>6</v>
      </c>
      <c r="D39" s="311">
        <v>505.1</v>
      </c>
    </row>
    <row r="40" spans="1:4" x14ac:dyDescent="0.3">
      <c r="A40" s="298">
        <v>109</v>
      </c>
      <c r="B40" s="298" t="s">
        <v>391</v>
      </c>
      <c r="C40" s="298">
        <v>5</v>
      </c>
      <c r="D40" s="311">
        <v>2031.57</v>
      </c>
    </row>
    <row r="41" spans="1:4" x14ac:dyDescent="0.3">
      <c r="A41" s="298">
        <v>111</v>
      </c>
      <c r="B41" s="298" t="s">
        <v>390</v>
      </c>
      <c r="C41" s="298">
        <v>7</v>
      </c>
      <c r="D41" s="311">
        <v>839.28</v>
      </c>
    </row>
    <row r="42" spans="1:4" x14ac:dyDescent="0.3">
      <c r="A42" s="298">
        <v>139</v>
      </c>
      <c r="B42" s="298" t="s">
        <v>389</v>
      </c>
      <c r="C42" s="298">
        <v>17</v>
      </c>
      <c r="D42" s="311">
        <v>2873</v>
      </c>
    </row>
    <row r="43" spans="1:4" x14ac:dyDescent="0.3">
      <c r="A43" s="298">
        <v>140</v>
      </c>
      <c r="B43" s="298" t="s">
        <v>388</v>
      </c>
      <c r="C43" s="298">
        <v>11</v>
      </c>
      <c r="D43" s="311">
        <v>872.17000000000007</v>
      </c>
    </row>
    <row r="44" spans="1:4" x14ac:dyDescent="0.3">
      <c r="A44" s="298">
        <v>142</v>
      </c>
      <c r="B44" s="298" t="s">
        <v>387</v>
      </c>
      <c r="C44" s="298">
        <v>7</v>
      </c>
      <c r="D44" s="311">
        <v>687.09</v>
      </c>
    </row>
    <row r="45" spans="1:4" x14ac:dyDescent="0.3">
      <c r="A45" s="298">
        <v>143</v>
      </c>
      <c r="B45" s="298" t="s">
        <v>386</v>
      </c>
      <c r="C45" s="298">
        <v>6</v>
      </c>
      <c r="D45" s="311">
        <v>843.4</v>
      </c>
    </row>
    <row r="46" spans="1:4" x14ac:dyDescent="0.3">
      <c r="A46" s="298">
        <v>145</v>
      </c>
      <c r="B46" s="298" t="s">
        <v>385</v>
      </c>
      <c r="C46" s="298">
        <v>14</v>
      </c>
      <c r="D46" s="311">
        <v>579.63</v>
      </c>
    </row>
    <row r="47" spans="1:4" x14ac:dyDescent="0.3">
      <c r="A47" s="298">
        <v>146</v>
      </c>
      <c r="B47" s="298" t="s">
        <v>384</v>
      </c>
      <c r="C47" s="298">
        <v>12</v>
      </c>
      <c r="D47" s="311">
        <v>3172.68</v>
      </c>
    </row>
    <row r="48" spans="1:4" x14ac:dyDescent="0.3">
      <c r="A48" s="298">
        <v>148</v>
      </c>
      <c r="B48" s="298" t="s">
        <v>383</v>
      </c>
      <c r="C48" s="298">
        <v>19</v>
      </c>
      <c r="D48" s="311">
        <v>17333.62</v>
      </c>
    </row>
    <row r="49" spans="1:4" x14ac:dyDescent="0.3">
      <c r="A49" s="298">
        <v>149</v>
      </c>
      <c r="B49" s="298" t="s">
        <v>382</v>
      </c>
      <c r="C49" s="298">
        <v>33</v>
      </c>
      <c r="D49" s="311">
        <v>954.02</v>
      </c>
    </row>
    <row r="50" spans="1:4" x14ac:dyDescent="0.3">
      <c r="A50" s="298">
        <v>151</v>
      </c>
      <c r="B50" s="298" t="s">
        <v>381</v>
      </c>
      <c r="C50" s="298">
        <v>14</v>
      </c>
      <c r="D50" s="311">
        <v>647.42999999999995</v>
      </c>
    </row>
    <row r="51" spans="1:4" x14ac:dyDescent="0.3">
      <c r="A51" s="298">
        <v>152</v>
      </c>
      <c r="B51" s="298" t="s">
        <v>380</v>
      </c>
      <c r="C51" s="298">
        <v>14</v>
      </c>
      <c r="D51" s="311">
        <v>356.91</v>
      </c>
    </row>
    <row r="52" spans="1:4" x14ac:dyDescent="0.3">
      <c r="A52" s="298">
        <v>153</v>
      </c>
      <c r="B52" s="298" t="s">
        <v>379</v>
      </c>
      <c r="C52" s="298">
        <v>9</v>
      </c>
      <c r="D52" s="311">
        <v>191.28</v>
      </c>
    </row>
    <row r="53" spans="1:4" x14ac:dyDescent="0.3">
      <c r="A53" s="298">
        <v>165</v>
      </c>
      <c r="B53" s="298" t="s">
        <v>378</v>
      </c>
      <c r="C53" s="298">
        <v>5</v>
      </c>
      <c r="D53" s="311">
        <v>586.07000000000005</v>
      </c>
    </row>
    <row r="54" spans="1:4" x14ac:dyDescent="0.3">
      <c r="A54" s="298">
        <v>167</v>
      </c>
      <c r="B54" s="298" t="s">
        <v>377</v>
      </c>
      <c r="C54" s="298">
        <v>12</v>
      </c>
      <c r="D54" s="311">
        <v>2750.96</v>
      </c>
    </row>
    <row r="55" spans="1:4" x14ac:dyDescent="0.3">
      <c r="A55" s="298">
        <v>169</v>
      </c>
      <c r="B55" s="298" t="s">
        <v>376</v>
      </c>
      <c r="C55" s="298">
        <v>5</v>
      </c>
      <c r="D55" s="311">
        <v>181.94</v>
      </c>
    </row>
    <row r="56" spans="1:4" x14ac:dyDescent="0.3">
      <c r="A56" s="298">
        <v>171</v>
      </c>
      <c r="B56" s="298" t="s">
        <v>375</v>
      </c>
      <c r="C56" s="298">
        <v>11</v>
      </c>
      <c r="D56" s="311">
        <v>711.76</v>
      </c>
    </row>
    <row r="57" spans="1:4" x14ac:dyDescent="0.3">
      <c r="A57" s="298">
        <v>172</v>
      </c>
      <c r="B57" s="298" t="s">
        <v>374</v>
      </c>
      <c r="C57" s="298">
        <v>13</v>
      </c>
      <c r="D57" s="311">
        <v>1066.43</v>
      </c>
    </row>
    <row r="58" spans="1:4" x14ac:dyDescent="0.3">
      <c r="A58" s="298">
        <v>176</v>
      </c>
      <c r="B58" s="298" t="s">
        <v>373</v>
      </c>
      <c r="C58" s="298">
        <v>12</v>
      </c>
      <c r="D58" s="311">
        <v>1846.5699999999997</v>
      </c>
    </row>
    <row r="59" spans="1:4" x14ac:dyDescent="0.3">
      <c r="A59" s="298">
        <v>177</v>
      </c>
      <c r="B59" s="298" t="s">
        <v>372</v>
      </c>
      <c r="C59" s="298">
        <v>6</v>
      </c>
      <c r="D59" s="311">
        <v>274.95</v>
      </c>
    </row>
    <row r="60" spans="1:4" x14ac:dyDescent="0.3">
      <c r="A60" s="298">
        <v>178</v>
      </c>
      <c r="B60" s="298" t="s">
        <v>371</v>
      </c>
      <c r="C60" s="298">
        <v>10</v>
      </c>
      <c r="D60" s="311">
        <v>1345.69</v>
      </c>
    </row>
    <row r="61" spans="1:4" x14ac:dyDescent="0.3">
      <c r="A61" s="298">
        <v>179</v>
      </c>
      <c r="B61" s="298" t="s">
        <v>370</v>
      </c>
      <c r="C61" s="298">
        <v>13</v>
      </c>
      <c r="D61" s="311">
        <v>1466.35</v>
      </c>
    </row>
    <row r="62" spans="1:4" x14ac:dyDescent="0.3">
      <c r="A62" s="298">
        <v>181</v>
      </c>
      <c r="B62" s="298" t="s">
        <v>369</v>
      </c>
      <c r="C62" s="298">
        <v>4</v>
      </c>
      <c r="D62" s="311">
        <v>224.61</v>
      </c>
    </row>
    <row r="63" spans="1:4" x14ac:dyDescent="0.3">
      <c r="A63" s="298">
        <v>182</v>
      </c>
      <c r="B63" s="298" t="s">
        <v>368</v>
      </c>
      <c r="C63" s="298">
        <v>13</v>
      </c>
      <c r="D63" s="311">
        <v>1823.91</v>
      </c>
    </row>
    <row r="64" spans="1:4" x14ac:dyDescent="0.3">
      <c r="A64" s="298">
        <v>186</v>
      </c>
      <c r="B64" s="298" t="s">
        <v>367</v>
      </c>
      <c r="C64" s="298">
        <v>35</v>
      </c>
      <c r="D64" s="311">
        <v>39.93</v>
      </c>
    </row>
    <row r="65" spans="1:4" x14ac:dyDescent="0.3">
      <c r="A65" s="298">
        <v>202</v>
      </c>
      <c r="B65" s="298" t="s">
        <v>366</v>
      </c>
      <c r="C65" s="298">
        <v>2</v>
      </c>
      <c r="D65" s="311">
        <v>179.58999999999997</v>
      </c>
    </row>
    <row r="66" spans="1:4" x14ac:dyDescent="0.3">
      <c r="A66" s="298">
        <v>204</v>
      </c>
      <c r="B66" s="298" t="s">
        <v>365</v>
      </c>
      <c r="C66" s="298">
        <v>11</v>
      </c>
      <c r="D66" s="311">
        <v>789.6</v>
      </c>
    </row>
    <row r="67" spans="1:4" x14ac:dyDescent="0.3">
      <c r="A67" s="298">
        <v>205</v>
      </c>
      <c r="B67" s="298" t="s">
        <v>364</v>
      </c>
      <c r="C67" s="298">
        <v>18</v>
      </c>
      <c r="D67" s="311">
        <v>2263.8200000000002</v>
      </c>
    </row>
    <row r="68" spans="1:4" x14ac:dyDescent="0.3">
      <c r="A68" s="298">
        <v>208</v>
      </c>
      <c r="B68" s="298" t="s">
        <v>363</v>
      </c>
      <c r="C68" s="298">
        <v>17</v>
      </c>
      <c r="D68" s="311">
        <v>2391.29</v>
      </c>
    </row>
    <row r="69" spans="1:4" x14ac:dyDescent="0.3">
      <c r="A69" s="298">
        <v>211</v>
      </c>
      <c r="B69" s="298" t="s">
        <v>362</v>
      </c>
      <c r="C69" s="298">
        <v>6</v>
      </c>
      <c r="D69" s="311">
        <v>870.88</v>
      </c>
    </row>
    <row r="70" spans="1:4" x14ac:dyDescent="0.3">
      <c r="A70" s="298">
        <v>213</v>
      </c>
      <c r="B70" s="298" t="s">
        <v>361</v>
      </c>
      <c r="C70" s="298">
        <v>10</v>
      </c>
      <c r="D70" s="311">
        <v>1326.75</v>
      </c>
    </row>
    <row r="71" spans="1:4" x14ac:dyDescent="0.3">
      <c r="A71" s="298">
        <v>214</v>
      </c>
      <c r="B71" s="298" t="s">
        <v>360</v>
      </c>
      <c r="C71" s="298">
        <v>4</v>
      </c>
      <c r="D71" s="311">
        <v>1037.8699999999999</v>
      </c>
    </row>
    <row r="72" spans="1:4" x14ac:dyDescent="0.3">
      <c r="A72" s="298">
        <v>216</v>
      </c>
      <c r="B72" s="298" t="s">
        <v>359</v>
      </c>
      <c r="C72" s="298">
        <v>13</v>
      </c>
      <c r="D72" s="311">
        <v>549.88</v>
      </c>
    </row>
    <row r="73" spans="1:4" x14ac:dyDescent="0.3">
      <c r="A73" s="298">
        <v>217</v>
      </c>
      <c r="B73" s="298" t="s">
        <v>358</v>
      </c>
      <c r="C73" s="298">
        <v>16</v>
      </c>
      <c r="D73" s="311">
        <v>470.34</v>
      </c>
    </row>
    <row r="74" spans="1:4" x14ac:dyDescent="0.3">
      <c r="A74" s="298">
        <v>218</v>
      </c>
      <c r="B74" s="298" t="s">
        <v>357</v>
      </c>
      <c r="C74" s="298">
        <v>14</v>
      </c>
      <c r="D74" s="311">
        <v>186.35</v>
      </c>
    </row>
    <row r="75" spans="1:4" x14ac:dyDescent="0.3">
      <c r="A75" s="298">
        <v>224</v>
      </c>
      <c r="B75" s="298" t="s">
        <v>356</v>
      </c>
      <c r="C75" s="298">
        <v>33</v>
      </c>
      <c r="D75" s="311">
        <v>255.32</v>
      </c>
    </row>
    <row r="76" spans="1:4" x14ac:dyDescent="0.3">
      <c r="A76" s="298">
        <v>226</v>
      </c>
      <c r="B76" s="298" t="s">
        <v>355</v>
      </c>
      <c r="C76" s="298">
        <v>13</v>
      </c>
      <c r="D76" s="311">
        <v>963.2</v>
      </c>
    </row>
    <row r="77" spans="1:4" x14ac:dyDescent="0.3">
      <c r="A77" s="298">
        <v>230</v>
      </c>
      <c r="B77" s="298" t="s">
        <v>354</v>
      </c>
      <c r="C77" s="298">
        <v>4</v>
      </c>
      <c r="D77" s="311">
        <v>519.9</v>
      </c>
    </row>
    <row r="78" spans="1:4" x14ac:dyDescent="0.3">
      <c r="A78" s="298">
        <v>231</v>
      </c>
      <c r="B78" s="298" t="s">
        <v>353</v>
      </c>
      <c r="C78" s="298">
        <v>15</v>
      </c>
      <c r="D78" s="311">
        <v>175.36</v>
      </c>
    </row>
    <row r="79" spans="1:4" x14ac:dyDescent="0.3">
      <c r="A79" s="298">
        <v>232</v>
      </c>
      <c r="B79" s="298" t="s">
        <v>352</v>
      </c>
      <c r="C79" s="298">
        <v>14</v>
      </c>
      <c r="D79" s="311">
        <v>1315.54</v>
      </c>
    </row>
    <row r="80" spans="1:4" x14ac:dyDescent="0.3">
      <c r="A80" s="298">
        <v>233</v>
      </c>
      <c r="B80" s="298" t="s">
        <v>351</v>
      </c>
      <c r="C80" s="298">
        <v>14</v>
      </c>
      <c r="D80" s="311">
        <v>1328.38</v>
      </c>
    </row>
    <row r="81" spans="1:4" x14ac:dyDescent="0.3">
      <c r="A81" s="298">
        <v>235</v>
      </c>
      <c r="B81" s="298" t="s">
        <v>350</v>
      </c>
      <c r="C81" s="298">
        <v>33</v>
      </c>
      <c r="D81" s="311">
        <v>6</v>
      </c>
    </row>
    <row r="82" spans="1:4" x14ac:dyDescent="0.3">
      <c r="A82" s="298">
        <v>236</v>
      </c>
      <c r="B82" s="298" t="s">
        <v>349</v>
      </c>
      <c r="C82" s="298">
        <v>16</v>
      </c>
      <c r="D82" s="311">
        <v>361.09</v>
      </c>
    </row>
    <row r="83" spans="1:4" x14ac:dyDescent="0.3">
      <c r="A83" s="298">
        <v>239</v>
      </c>
      <c r="B83" s="298" t="s">
        <v>348</v>
      </c>
      <c r="C83" s="298">
        <v>11</v>
      </c>
      <c r="D83" s="311">
        <v>578.29999999999995</v>
      </c>
    </row>
    <row r="84" spans="1:4" x14ac:dyDescent="0.3">
      <c r="A84" s="298">
        <v>240</v>
      </c>
      <c r="B84" s="298" t="s">
        <v>347</v>
      </c>
      <c r="C84" s="298">
        <v>19</v>
      </c>
      <c r="D84" s="311">
        <v>747.19</v>
      </c>
    </row>
    <row r="85" spans="1:4" x14ac:dyDescent="0.3">
      <c r="A85" s="298">
        <v>241</v>
      </c>
      <c r="B85" s="298" t="s">
        <v>346</v>
      </c>
      <c r="C85" s="298">
        <v>19</v>
      </c>
      <c r="D85" s="311">
        <v>647.14</v>
      </c>
    </row>
    <row r="86" spans="1:4" x14ac:dyDescent="0.3">
      <c r="A86" s="298">
        <v>244</v>
      </c>
      <c r="B86" s="298" t="s">
        <v>345</v>
      </c>
      <c r="C86" s="298">
        <v>17</v>
      </c>
      <c r="D86" s="311">
        <v>110.34</v>
      </c>
    </row>
    <row r="87" spans="1:4" x14ac:dyDescent="0.3">
      <c r="A87" s="298">
        <v>245</v>
      </c>
      <c r="B87" s="298" t="s">
        <v>344</v>
      </c>
      <c r="C87" s="298">
        <v>32</v>
      </c>
      <c r="D87" s="311">
        <v>30.79</v>
      </c>
    </row>
    <row r="88" spans="1:4" x14ac:dyDescent="0.3">
      <c r="A88" s="298">
        <v>249</v>
      </c>
      <c r="B88" s="298" t="s">
        <v>343</v>
      </c>
      <c r="C88" s="298">
        <v>13</v>
      </c>
      <c r="D88" s="311">
        <v>1430.55</v>
      </c>
    </row>
    <row r="89" spans="1:4" x14ac:dyDescent="0.3">
      <c r="A89" s="298">
        <v>250</v>
      </c>
      <c r="B89" s="298" t="s">
        <v>342</v>
      </c>
      <c r="C89" s="298">
        <v>6</v>
      </c>
      <c r="D89" s="311">
        <v>390.5</v>
      </c>
    </row>
    <row r="90" spans="1:4" x14ac:dyDescent="0.3">
      <c r="A90" s="298">
        <v>256</v>
      </c>
      <c r="B90" s="298" t="s">
        <v>341</v>
      </c>
      <c r="C90" s="298">
        <v>13</v>
      </c>
      <c r="D90" s="311">
        <v>495.73</v>
      </c>
    </row>
    <row r="91" spans="1:4" x14ac:dyDescent="0.3">
      <c r="A91" s="298">
        <v>257</v>
      </c>
      <c r="B91" s="298" t="s">
        <v>340</v>
      </c>
      <c r="C91" s="298">
        <v>33</v>
      </c>
      <c r="D91" s="311">
        <v>1017.01</v>
      </c>
    </row>
    <row r="92" spans="1:4" x14ac:dyDescent="0.3">
      <c r="A92" s="298">
        <v>260</v>
      </c>
      <c r="B92" s="298" t="s">
        <v>339</v>
      </c>
      <c r="C92" s="298">
        <v>12</v>
      </c>
      <c r="D92" s="311">
        <v>1724.38</v>
      </c>
    </row>
    <row r="93" spans="1:4" x14ac:dyDescent="0.3">
      <c r="A93" s="298">
        <v>261</v>
      </c>
      <c r="B93" s="298" t="s">
        <v>338</v>
      </c>
      <c r="C93" s="298">
        <v>19</v>
      </c>
      <c r="D93" s="311">
        <v>8263</v>
      </c>
    </row>
    <row r="94" spans="1:4" x14ac:dyDescent="0.3">
      <c r="A94" s="298">
        <v>263</v>
      </c>
      <c r="B94" s="298" t="s">
        <v>337</v>
      </c>
      <c r="C94" s="298">
        <v>11</v>
      </c>
      <c r="D94" s="311">
        <v>1422.9</v>
      </c>
    </row>
    <row r="95" spans="1:4" x14ac:dyDescent="0.3">
      <c r="A95" s="298">
        <v>265</v>
      </c>
      <c r="B95" s="298" t="s">
        <v>336</v>
      </c>
      <c r="C95" s="298">
        <v>13</v>
      </c>
      <c r="D95" s="311">
        <v>599.88</v>
      </c>
    </row>
    <row r="96" spans="1:4" x14ac:dyDescent="0.3">
      <c r="A96" s="298">
        <v>271</v>
      </c>
      <c r="B96" s="298" t="s">
        <v>335</v>
      </c>
      <c r="C96" s="298">
        <v>4</v>
      </c>
      <c r="D96" s="311">
        <v>531.26</v>
      </c>
    </row>
    <row r="97" spans="1:4" x14ac:dyDescent="0.3">
      <c r="A97" s="298">
        <v>272</v>
      </c>
      <c r="B97" s="298" t="s">
        <v>334</v>
      </c>
      <c r="C97" s="298">
        <v>16</v>
      </c>
      <c r="D97" s="311">
        <v>2731.11</v>
      </c>
    </row>
    <row r="98" spans="1:4" x14ac:dyDescent="0.3">
      <c r="A98" s="298">
        <v>273</v>
      </c>
      <c r="B98" s="298" t="s">
        <v>333</v>
      </c>
      <c r="C98" s="298">
        <v>19</v>
      </c>
      <c r="D98" s="311">
        <v>2617.73</v>
      </c>
    </row>
    <row r="99" spans="1:4" x14ac:dyDescent="0.3">
      <c r="A99" s="298">
        <v>275</v>
      </c>
      <c r="B99" s="298" t="s">
        <v>332</v>
      </c>
      <c r="C99" s="298">
        <v>13</v>
      </c>
      <c r="D99" s="311">
        <v>680.85</v>
      </c>
    </row>
    <row r="100" spans="1:4" x14ac:dyDescent="0.3">
      <c r="A100" s="298">
        <v>276</v>
      </c>
      <c r="B100" s="298" t="s">
        <v>331</v>
      </c>
      <c r="C100" s="298">
        <v>12</v>
      </c>
      <c r="D100" s="311">
        <v>1029.83</v>
      </c>
    </row>
    <row r="101" spans="1:4" x14ac:dyDescent="0.3">
      <c r="A101" s="298">
        <v>280</v>
      </c>
      <c r="B101" s="298" t="s">
        <v>330</v>
      </c>
      <c r="C101" s="298">
        <v>15</v>
      </c>
      <c r="D101" s="311">
        <v>1424.71</v>
      </c>
    </row>
    <row r="102" spans="1:4" x14ac:dyDescent="0.3">
      <c r="A102" s="298">
        <v>284</v>
      </c>
      <c r="B102" s="298" t="s">
        <v>329</v>
      </c>
      <c r="C102" s="298">
        <v>2</v>
      </c>
      <c r="D102" s="311">
        <v>192.42</v>
      </c>
    </row>
    <row r="103" spans="1:4" x14ac:dyDescent="0.3">
      <c r="A103" s="298">
        <v>285</v>
      </c>
      <c r="B103" s="298" t="s">
        <v>328</v>
      </c>
      <c r="C103" s="298">
        <v>8</v>
      </c>
      <c r="D103" s="311">
        <v>949.76</v>
      </c>
    </row>
    <row r="104" spans="1:4" x14ac:dyDescent="0.3">
      <c r="A104" s="298">
        <v>286</v>
      </c>
      <c r="B104" s="298" t="s">
        <v>327</v>
      </c>
      <c r="C104" s="298">
        <v>8</v>
      </c>
      <c r="D104" s="311">
        <v>2883.29</v>
      </c>
    </row>
    <row r="105" spans="1:4" x14ac:dyDescent="0.3">
      <c r="A105" s="298">
        <v>287</v>
      </c>
      <c r="B105" s="298" t="s">
        <v>326</v>
      </c>
      <c r="C105" s="298">
        <v>15</v>
      </c>
      <c r="D105" s="311">
        <v>1679.17</v>
      </c>
    </row>
    <row r="106" spans="1:4" x14ac:dyDescent="0.3">
      <c r="A106" s="298">
        <v>288</v>
      </c>
      <c r="B106" s="298" t="s">
        <v>325</v>
      </c>
      <c r="C106" s="298">
        <v>15</v>
      </c>
      <c r="D106" s="311">
        <v>752.69</v>
      </c>
    </row>
    <row r="107" spans="1:4" x14ac:dyDescent="0.3">
      <c r="A107" s="298">
        <v>290</v>
      </c>
      <c r="B107" s="298" t="s">
        <v>324</v>
      </c>
      <c r="C107" s="298">
        <v>18</v>
      </c>
      <c r="D107" s="311">
        <v>5456.86</v>
      </c>
    </row>
    <row r="108" spans="1:4" x14ac:dyDescent="0.3">
      <c r="A108" s="298">
        <v>291</v>
      </c>
      <c r="B108" s="298" t="s">
        <v>323</v>
      </c>
      <c r="C108" s="298">
        <v>6</v>
      </c>
      <c r="D108" s="311">
        <v>936.69</v>
      </c>
    </row>
    <row r="109" spans="1:4" x14ac:dyDescent="0.3">
      <c r="A109" s="298">
        <v>297</v>
      </c>
      <c r="B109" s="298" t="s">
        <v>322</v>
      </c>
      <c r="C109" s="298">
        <v>11</v>
      </c>
      <c r="D109" s="311">
        <v>4326.3500000000004</v>
      </c>
    </row>
    <row r="110" spans="1:4" x14ac:dyDescent="0.3">
      <c r="A110" s="298">
        <v>300</v>
      </c>
      <c r="B110" s="298" t="s">
        <v>321</v>
      </c>
      <c r="C110" s="298">
        <v>14</v>
      </c>
      <c r="D110" s="311">
        <v>484.85</v>
      </c>
    </row>
    <row r="111" spans="1:4" x14ac:dyDescent="0.3">
      <c r="A111" s="298">
        <v>301</v>
      </c>
      <c r="B111" s="298" t="s">
        <v>320</v>
      </c>
      <c r="C111" s="298">
        <v>14</v>
      </c>
      <c r="D111" s="311">
        <v>1743.91</v>
      </c>
    </row>
    <row r="112" spans="1:4" x14ac:dyDescent="0.3">
      <c r="A112" s="298">
        <v>304</v>
      </c>
      <c r="B112" s="298" t="s">
        <v>319</v>
      </c>
      <c r="C112" s="298">
        <v>2</v>
      </c>
      <c r="D112" s="311">
        <v>770.04</v>
      </c>
    </row>
    <row r="113" spans="1:4" x14ac:dyDescent="0.3">
      <c r="A113" s="298">
        <v>305</v>
      </c>
      <c r="B113" s="298" t="s">
        <v>318</v>
      </c>
      <c r="C113" s="298">
        <v>17</v>
      </c>
      <c r="D113" s="311">
        <v>5808.9600000000009</v>
      </c>
    </row>
    <row r="114" spans="1:4" x14ac:dyDescent="0.3">
      <c r="A114" s="298">
        <v>309</v>
      </c>
      <c r="B114" s="298" t="s">
        <v>317</v>
      </c>
      <c r="C114" s="298">
        <v>12</v>
      </c>
      <c r="D114" s="311">
        <v>584.05999999999995</v>
      </c>
    </row>
    <row r="115" spans="1:4" x14ac:dyDescent="0.3">
      <c r="A115" s="298">
        <v>312</v>
      </c>
      <c r="B115" s="298" t="s">
        <v>316</v>
      </c>
      <c r="C115" s="298">
        <v>13</v>
      </c>
      <c r="D115" s="311">
        <v>469.61</v>
      </c>
    </row>
    <row r="116" spans="1:4" x14ac:dyDescent="0.3">
      <c r="A116" s="298">
        <v>316</v>
      </c>
      <c r="B116" s="298" t="s">
        <v>315</v>
      </c>
      <c r="C116" s="298">
        <v>7</v>
      </c>
      <c r="D116" s="311">
        <v>259.3</v>
      </c>
    </row>
    <row r="117" spans="1:4" x14ac:dyDescent="0.3">
      <c r="A117" s="298">
        <v>317</v>
      </c>
      <c r="B117" s="298" t="s">
        <v>314</v>
      </c>
      <c r="C117" s="298">
        <v>17</v>
      </c>
      <c r="D117" s="311">
        <v>701.35</v>
      </c>
    </row>
    <row r="118" spans="1:4" x14ac:dyDescent="0.3">
      <c r="A118" s="298">
        <v>320</v>
      </c>
      <c r="B118" s="298" t="s">
        <v>313</v>
      </c>
      <c r="C118" s="298">
        <v>19</v>
      </c>
      <c r="D118" s="311">
        <v>3931.1399999999994</v>
      </c>
    </row>
    <row r="119" spans="1:4" x14ac:dyDescent="0.3">
      <c r="A119" s="298">
        <v>322</v>
      </c>
      <c r="B119" s="298" t="s">
        <v>312</v>
      </c>
      <c r="C119" s="298">
        <v>2</v>
      </c>
      <c r="D119" s="311">
        <v>2800.97</v>
      </c>
    </row>
    <row r="120" spans="1:4" x14ac:dyDescent="0.3">
      <c r="A120" s="298">
        <v>398</v>
      </c>
      <c r="B120" s="298" t="s">
        <v>311</v>
      </c>
      <c r="C120" s="298">
        <v>7</v>
      </c>
      <c r="D120" s="311">
        <v>517.63</v>
      </c>
    </row>
    <row r="121" spans="1:4" x14ac:dyDescent="0.3">
      <c r="A121" s="298">
        <v>399</v>
      </c>
      <c r="B121" s="298" t="s">
        <v>310</v>
      </c>
      <c r="C121" s="298">
        <v>15</v>
      </c>
      <c r="D121" s="311">
        <v>508.44</v>
      </c>
    </row>
    <row r="122" spans="1:4" x14ac:dyDescent="0.3">
      <c r="A122" s="298">
        <v>400</v>
      </c>
      <c r="B122" s="298" t="s">
        <v>309</v>
      </c>
      <c r="C122" s="298">
        <v>2</v>
      </c>
      <c r="D122" s="311">
        <v>545.33000000000004</v>
      </c>
    </row>
    <row r="123" spans="1:4" x14ac:dyDescent="0.3">
      <c r="A123" s="298">
        <v>402</v>
      </c>
      <c r="B123" s="298" t="s">
        <v>308</v>
      </c>
      <c r="C123" s="298">
        <v>11</v>
      </c>
      <c r="D123" s="311">
        <v>1245.1600000000001</v>
      </c>
    </row>
    <row r="124" spans="1:4" x14ac:dyDescent="0.3">
      <c r="A124" s="298">
        <v>403</v>
      </c>
      <c r="B124" s="298" t="s">
        <v>307</v>
      </c>
      <c r="C124" s="298">
        <v>14</v>
      </c>
      <c r="D124" s="311">
        <v>523.73</v>
      </c>
    </row>
    <row r="125" spans="1:4" x14ac:dyDescent="0.3">
      <c r="A125" s="298">
        <v>405</v>
      </c>
      <c r="B125" s="298" t="s">
        <v>306</v>
      </c>
      <c r="C125" s="298">
        <v>9</v>
      </c>
      <c r="D125" s="311">
        <v>1723.57</v>
      </c>
    </row>
    <row r="126" spans="1:4" x14ac:dyDescent="0.3">
      <c r="A126" s="298">
        <v>407</v>
      </c>
      <c r="B126" s="298" t="s">
        <v>305</v>
      </c>
      <c r="C126" s="298">
        <v>34</v>
      </c>
      <c r="D126" s="311">
        <v>339.31</v>
      </c>
    </row>
    <row r="127" spans="1:4" x14ac:dyDescent="0.3">
      <c r="A127" s="298">
        <v>408</v>
      </c>
      <c r="B127" s="298" t="s">
        <v>304</v>
      </c>
      <c r="C127" s="298">
        <v>14</v>
      </c>
      <c r="D127" s="311">
        <v>750.78</v>
      </c>
    </row>
    <row r="128" spans="1:4" x14ac:dyDescent="0.3">
      <c r="A128" s="298">
        <v>410</v>
      </c>
      <c r="B128" s="298" t="s">
        <v>303</v>
      </c>
      <c r="C128" s="298">
        <v>13</v>
      </c>
      <c r="D128" s="311">
        <v>825.59</v>
      </c>
    </row>
    <row r="129" spans="1:4" x14ac:dyDescent="0.3">
      <c r="A129" s="298">
        <v>416</v>
      </c>
      <c r="B129" s="298" t="s">
        <v>302</v>
      </c>
      <c r="C129" s="298">
        <v>9</v>
      </c>
      <c r="D129" s="311">
        <v>262.48</v>
      </c>
    </row>
    <row r="130" spans="1:4" x14ac:dyDescent="0.3">
      <c r="A130" s="298">
        <v>418</v>
      </c>
      <c r="B130" s="298" t="s">
        <v>301</v>
      </c>
      <c r="C130" s="298">
        <v>6</v>
      </c>
      <c r="D130" s="311">
        <v>307.06</v>
      </c>
    </row>
    <row r="131" spans="1:4" x14ac:dyDescent="0.3">
      <c r="A131" s="298">
        <v>420</v>
      </c>
      <c r="B131" s="298" t="s">
        <v>300</v>
      </c>
      <c r="C131" s="298">
        <v>11</v>
      </c>
      <c r="D131" s="311">
        <v>1519.6400000000003</v>
      </c>
    </row>
    <row r="132" spans="1:4" x14ac:dyDescent="0.3">
      <c r="A132" s="298">
        <v>421</v>
      </c>
      <c r="B132" s="298" t="s">
        <v>299</v>
      </c>
      <c r="C132" s="298">
        <v>16</v>
      </c>
      <c r="D132" s="311">
        <v>558.9</v>
      </c>
    </row>
    <row r="133" spans="1:4" x14ac:dyDescent="0.3">
      <c r="A133" s="298">
        <v>422</v>
      </c>
      <c r="B133" s="298" t="s">
        <v>298</v>
      </c>
      <c r="C133" s="298">
        <v>12</v>
      </c>
      <c r="D133" s="311">
        <v>4067.71</v>
      </c>
    </row>
    <row r="134" spans="1:4" x14ac:dyDescent="0.3">
      <c r="A134" s="298">
        <v>423</v>
      </c>
      <c r="B134" s="298" t="s">
        <v>297</v>
      </c>
      <c r="C134" s="298">
        <v>2</v>
      </c>
      <c r="D134" s="311">
        <v>302.56</v>
      </c>
    </row>
    <row r="135" spans="1:4" x14ac:dyDescent="0.3">
      <c r="A135" s="298">
        <v>425</v>
      </c>
      <c r="B135" s="298" t="s">
        <v>296</v>
      </c>
      <c r="C135" s="298">
        <v>17</v>
      </c>
      <c r="D135" s="311">
        <v>651.70000000000005</v>
      </c>
    </row>
    <row r="136" spans="1:4" x14ac:dyDescent="0.3">
      <c r="A136" s="298">
        <v>426</v>
      </c>
      <c r="B136" s="298" t="s">
        <v>295</v>
      </c>
      <c r="C136" s="298">
        <v>12</v>
      </c>
      <c r="D136" s="311">
        <v>1161.23</v>
      </c>
    </row>
    <row r="137" spans="1:4" x14ac:dyDescent="0.3">
      <c r="A137" s="298">
        <v>430</v>
      </c>
      <c r="B137" s="298" t="s">
        <v>294</v>
      </c>
      <c r="C137" s="298">
        <v>2</v>
      </c>
      <c r="D137" s="311">
        <v>851.92</v>
      </c>
    </row>
    <row r="138" spans="1:4" x14ac:dyDescent="0.3">
      <c r="A138" s="298">
        <v>433</v>
      </c>
      <c r="B138" s="298" t="s">
        <v>293</v>
      </c>
      <c r="C138" s="298">
        <v>5</v>
      </c>
      <c r="D138" s="311">
        <v>655.97</v>
      </c>
    </row>
    <row r="139" spans="1:4" x14ac:dyDescent="0.3">
      <c r="A139" s="298">
        <v>434</v>
      </c>
      <c r="B139" s="298" t="s">
        <v>292</v>
      </c>
      <c r="C139" s="298">
        <v>34</v>
      </c>
      <c r="D139" s="311">
        <v>1751.52</v>
      </c>
    </row>
    <row r="140" spans="1:4" x14ac:dyDescent="0.3">
      <c r="A140" s="298">
        <v>435</v>
      </c>
      <c r="B140" s="298" t="s">
        <v>291</v>
      </c>
      <c r="C140" s="298">
        <v>13</v>
      </c>
      <c r="D140" s="311">
        <v>313.25</v>
      </c>
    </row>
    <row r="141" spans="1:4" x14ac:dyDescent="0.3">
      <c r="A141" s="298">
        <v>436</v>
      </c>
      <c r="B141" s="298" t="s">
        <v>290</v>
      </c>
      <c r="C141" s="298">
        <v>17</v>
      </c>
      <c r="D141" s="311">
        <v>290.29000000000002</v>
      </c>
    </row>
    <row r="142" spans="1:4" x14ac:dyDescent="0.3">
      <c r="A142" s="298">
        <v>440</v>
      </c>
      <c r="B142" s="298" t="s">
        <v>289</v>
      </c>
      <c r="C142" s="298">
        <v>15</v>
      </c>
      <c r="D142" s="311">
        <v>853.28</v>
      </c>
    </row>
    <row r="143" spans="1:4" x14ac:dyDescent="0.3">
      <c r="A143" s="298">
        <v>441</v>
      </c>
      <c r="B143" s="298" t="s">
        <v>288</v>
      </c>
      <c r="C143" s="298">
        <v>9</v>
      </c>
      <c r="D143" s="311">
        <v>859.83</v>
      </c>
    </row>
    <row r="144" spans="1:4" x14ac:dyDescent="0.3">
      <c r="A144" s="298">
        <v>444</v>
      </c>
      <c r="B144" s="298" t="s">
        <v>287</v>
      </c>
      <c r="C144" s="298">
        <v>33</v>
      </c>
      <c r="D144" s="311">
        <v>1109.73</v>
      </c>
    </row>
    <row r="145" spans="1:4" x14ac:dyDescent="0.3">
      <c r="A145" s="298">
        <v>445</v>
      </c>
      <c r="B145" s="298" t="s">
        <v>286</v>
      </c>
      <c r="C145" s="298">
        <v>2</v>
      </c>
      <c r="D145" s="311">
        <v>5547.81</v>
      </c>
    </row>
    <row r="146" spans="1:4" x14ac:dyDescent="0.3">
      <c r="A146" s="298">
        <v>475</v>
      </c>
      <c r="B146" s="298" t="s">
        <v>285</v>
      </c>
      <c r="C146" s="298">
        <v>15</v>
      </c>
      <c r="D146" s="311">
        <v>1954.94</v>
      </c>
    </row>
    <row r="147" spans="1:4" x14ac:dyDescent="0.3">
      <c r="A147" s="298">
        <v>480</v>
      </c>
      <c r="B147" s="298" t="s">
        <v>284</v>
      </c>
      <c r="C147" s="298">
        <v>2</v>
      </c>
      <c r="D147" s="311">
        <v>195.99</v>
      </c>
    </row>
    <row r="148" spans="1:4" x14ac:dyDescent="0.3">
      <c r="A148" s="298">
        <v>481</v>
      </c>
      <c r="B148" s="298" t="s">
        <v>283</v>
      </c>
      <c r="C148" s="298">
        <v>2</v>
      </c>
      <c r="D148" s="311">
        <v>204.08</v>
      </c>
    </row>
    <row r="149" spans="1:4" x14ac:dyDescent="0.3">
      <c r="A149" s="298">
        <v>483</v>
      </c>
      <c r="B149" s="298" t="s">
        <v>282</v>
      </c>
      <c r="C149" s="298">
        <v>17</v>
      </c>
      <c r="D149" s="311">
        <v>231.63</v>
      </c>
    </row>
    <row r="150" spans="1:4" x14ac:dyDescent="0.3">
      <c r="A150" s="298">
        <v>484</v>
      </c>
      <c r="B150" s="298" t="s">
        <v>281</v>
      </c>
      <c r="C150" s="298">
        <v>4</v>
      </c>
      <c r="D150" s="311">
        <v>1246.24</v>
      </c>
    </row>
    <row r="151" spans="1:4" x14ac:dyDescent="0.3">
      <c r="A151" s="298">
        <v>489</v>
      </c>
      <c r="B151" s="298" t="s">
        <v>280</v>
      </c>
      <c r="C151" s="298">
        <v>8</v>
      </c>
      <c r="D151" s="311">
        <v>440.37</v>
      </c>
    </row>
    <row r="152" spans="1:4" x14ac:dyDescent="0.3">
      <c r="A152" s="298">
        <v>491</v>
      </c>
      <c r="B152" s="298" t="s">
        <v>279</v>
      </c>
      <c r="C152" s="298">
        <v>10</v>
      </c>
      <c r="D152" s="311">
        <v>3229.57</v>
      </c>
    </row>
    <row r="153" spans="1:4" x14ac:dyDescent="0.3">
      <c r="A153" s="298">
        <v>494</v>
      </c>
      <c r="B153" s="298" t="s">
        <v>278</v>
      </c>
      <c r="C153" s="298">
        <v>17</v>
      </c>
      <c r="D153" s="311">
        <v>797.27</v>
      </c>
    </row>
    <row r="154" spans="1:4" x14ac:dyDescent="0.3">
      <c r="A154" s="298">
        <v>495</v>
      </c>
      <c r="B154" s="298" t="s">
        <v>277</v>
      </c>
      <c r="C154" s="298">
        <v>13</v>
      </c>
      <c r="D154" s="311">
        <v>765.63</v>
      </c>
    </row>
    <row r="155" spans="1:4" x14ac:dyDescent="0.3">
      <c r="A155" s="298">
        <v>498</v>
      </c>
      <c r="B155" s="298" t="s">
        <v>276</v>
      </c>
      <c r="C155" s="298">
        <v>19</v>
      </c>
      <c r="D155" s="311">
        <v>2037.78</v>
      </c>
    </row>
    <row r="156" spans="1:4" x14ac:dyDescent="0.3">
      <c r="A156" s="298">
        <v>499</v>
      </c>
      <c r="B156" s="298" t="s">
        <v>275</v>
      </c>
      <c r="C156" s="298">
        <v>15</v>
      </c>
      <c r="D156" s="311">
        <v>3178.6</v>
      </c>
    </row>
    <row r="157" spans="1:4" x14ac:dyDescent="0.3">
      <c r="A157" s="298">
        <v>500</v>
      </c>
      <c r="B157" s="298" t="s">
        <v>274</v>
      </c>
      <c r="C157" s="298">
        <v>13</v>
      </c>
      <c r="D157" s="311">
        <v>194.06</v>
      </c>
    </row>
    <row r="158" spans="1:4" x14ac:dyDescent="0.3">
      <c r="A158" s="298">
        <v>503</v>
      </c>
      <c r="B158" s="298" t="s">
        <v>273</v>
      </c>
      <c r="C158" s="298">
        <v>2</v>
      </c>
      <c r="D158" s="311">
        <v>536.09</v>
      </c>
    </row>
    <row r="159" spans="1:4" x14ac:dyDescent="0.3">
      <c r="A159" s="298">
        <v>504</v>
      </c>
      <c r="B159" s="298" t="s">
        <v>272</v>
      </c>
      <c r="C159" s="298">
        <v>34</v>
      </c>
      <c r="D159" s="311">
        <v>206.35</v>
      </c>
    </row>
    <row r="160" spans="1:4" x14ac:dyDescent="0.3">
      <c r="A160" s="298">
        <v>505</v>
      </c>
      <c r="B160" s="298" t="s">
        <v>271</v>
      </c>
      <c r="C160" s="298">
        <v>35</v>
      </c>
      <c r="D160" s="311">
        <v>596.11</v>
      </c>
    </row>
    <row r="161" spans="1:4" x14ac:dyDescent="0.3">
      <c r="A161" s="298">
        <v>507</v>
      </c>
      <c r="B161" s="298" t="s">
        <v>270</v>
      </c>
      <c r="C161" s="298">
        <v>10</v>
      </c>
      <c r="D161" s="311">
        <v>1210.98</v>
      </c>
    </row>
    <row r="162" spans="1:4" x14ac:dyDescent="0.3">
      <c r="A162" s="298">
        <v>508</v>
      </c>
      <c r="B162" s="298" t="s">
        <v>269</v>
      </c>
      <c r="C162" s="298">
        <v>6</v>
      </c>
      <c r="D162" s="311">
        <v>657.09</v>
      </c>
    </row>
    <row r="163" spans="1:4" x14ac:dyDescent="0.3">
      <c r="A163" s="298">
        <v>529</v>
      </c>
      <c r="B163" s="298" t="s">
        <v>268</v>
      </c>
      <c r="C163" s="298">
        <v>2</v>
      </c>
      <c r="D163" s="311">
        <v>688.22</v>
      </c>
    </row>
    <row r="164" spans="1:4" x14ac:dyDescent="0.3">
      <c r="A164" s="298">
        <v>531</v>
      </c>
      <c r="B164" s="298" t="s">
        <v>267</v>
      </c>
      <c r="C164" s="298">
        <v>4</v>
      </c>
      <c r="D164" s="311">
        <v>184.88</v>
      </c>
    </row>
    <row r="165" spans="1:4" x14ac:dyDescent="0.3">
      <c r="A165" s="298">
        <v>535</v>
      </c>
      <c r="B165" s="298" t="s">
        <v>266</v>
      </c>
      <c r="C165" s="298">
        <v>17</v>
      </c>
      <c r="D165" s="311">
        <v>535.65</v>
      </c>
    </row>
    <row r="166" spans="1:4" x14ac:dyDescent="0.3">
      <c r="A166" s="298">
        <v>536</v>
      </c>
      <c r="B166" s="298" t="s">
        <v>265</v>
      </c>
      <c r="C166" s="298">
        <v>6</v>
      </c>
      <c r="D166" s="311">
        <v>347.81999999999994</v>
      </c>
    </row>
    <row r="167" spans="1:4" x14ac:dyDescent="0.3">
      <c r="A167" s="298">
        <v>538</v>
      </c>
      <c r="B167" s="298" t="s">
        <v>264</v>
      </c>
      <c r="C167" s="298">
        <v>2</v>
      </c>
      <c r="D167" s="311">
        <v>199.49</v>
      </c>
    </row>
    <row r="168" spans="1:4" x14ac:dyDescent="0.3">
      <c r="A168" s="298">
        <v>541</v>
      </c>
      <c r="B168" s="298" t="s">
        <v>263</v>
      </c>
      <c r="C168" s="298">
        <v>12</v>
      </c>
      <c r="D168" s="311">
        <v>2692.86</v>
      </c>
    </row>
    <row r="169" spans="1:4" x14ac:dyDescent="0.3">
      <c r="A169" s="298">
        <v>543</v>
      </c>
      <c r="B169" s="298" t="s">
        <v>262</v>
      </c>
      <c r="C169" s="298">
        <v>35</v>
      </c>
      <c r="D169" s="311">
        <v>367.26</v>
      </c>
    </row>
    <row r="170" spans="1:4" x14ac:dyDescent="0.3">
      <c r="A170" s="298">
        <v>545</v>
      </c>
      <c r="B170" s="298" t="s">
        <v>261</v>
      </c>
      <c r="C170" s="298">
        <v>15</v>
      </c>
      <c r="D170" s="311">
        <v>2334.1400000000003</v>
      </c>
    </row>
    <row r="171" spans="1:4" x14ac:dyDescent="0.3">
      <c r="A171" s="298">
        <v>560</v>
      </c>
      <c r="B171" s="298" t="s">
        <v>260</v>
      </c>
      <c r="C171" s="298">
        <v>7</v>
      </c>
      <c r="D171" s="311">
        <v>814.01</v>
      </c>
    </row>
    <row r="172" spans="1:4" x14ac:dyDescent="0.3">
      <c r="A172" s="298">
        <v>561</v>
      </c>
      <c r="B172" s="298" t="s">
        <v>259</v>
      </c>
      <c r="C172" s="298">
        <v>2</v>
      </c>
      <c r="D172" s="311">
        <v>117.72</v>
      </c>
    </row>
    <row r="173" spans="1:4" x14ac:dyDescent="0.3">
      <c r="A173" s="298">
        <v>562</v>
      </c>
      <c r="B173" s="298" t="s">
        <v>258</v>
      </c>
      <c r="C173" s="298">
        <v>6</v>
      </c>
      <c r="D173" s="311">
        <v>960.08000000000015</v>
      </c>
    </row>
    <row r="174" spans="1:4" x14ac:dyDescent="0.3">
      <c r="A174" s="298">
        <v>563</v>
      </c>
      <c r="B174" s="298" t="s">
        <v>257</v>
      </c>
      <c r="C174" s="298">
        <v>17</v>
      </c>
      <c r="D174" s="311">
        <v>597.54</v>
      </c>
    </row>
    <row r="175" spans="1:4" x14ac:dyDescent="0.3">
      <c r="A175" s="298">
        <v>564</v>
      </c>
      <c r="B175" s="298" t="s">
        <v>256</v>
      </c>
      <c r="C175" s="298">
        <v>17</v>
      </c>
      <c r="D175" s="311">
        <v>3816.27</v>
      </c>
    </row>
    <row r="176" spans="1:4" x14ac:dyDescent="0.3">
      <c r="A176" s="298">
        <v>576</v>
      </c>
      <c r="B176" s="298" t="s">
        <v>255</v>
      </c>
      <c r="C176" s="298">
        <v>7</v>
      </c>
      <c r="D176" s="311">
        <v>729.81</v>
      </c>
    </row>
    <row r="177" spans="1:4" x14ac:dyDescent="0.3">
      <c r="A177" s="298">
        <v>577</v>
      </c>
      <c r="B177" s="298" t="s">
        <v>254</v>
      </c>
      <c r="C177" s="298">
        <v>2</v>
      </c>
      <c r="D177" s="311">
        <v>242.27</v>
      </c>
    </row>
    <row r="178" spans="1:4" x14ac:dyDescent="0.3">
      <c r="A178" s="298">
        <v>578</v>
      </c>
      <c r="B178" s="298" t="s">
        <v>253</v>
      </c>
      <c r="C178" s="298">
        <v>18</v>
      </c>
      <c r="D178" s="311">
        <v>1139.74</v>
      </c>
    </row>
    <row r="179" spans="1:4" x14ac:dyDescent="0.3">
      <c r="A179" s="298">
        <v>580</v>
      </c>
      <c r="B179" s="298" t="s">
        <v>252</v>
      </c>
      <c r="C179" s="298">
        <v>9</v>
      </c>
      <c r="D179" s="311">
        <v>760.71</v>
      </c>
    </row>
    <row r="180" spans="1:4" x14ac:dyDescent="0.3">
      <c r="A180" s="298">
        <v>581</v>
      </c>
      <c r="B180" s="298" t="s">
        <v>251</v>
      </c>
      <c r="C180" s="298">
        <v>6</v>
      </c>
      <c r="D180" s="311">
        <v>909.57</v>
      </c>
    </row>
    <row r="181" spans="1:4" x14ac:dyDescent="0.3">
      <c r="A181" s="298">
        <v>583</v>
      </c>
      <c r="B181" s="298" t="s">
        <v>250</v>
      </c>
      <c r="C181" s="298">
        <v>19</v>
      </c>
      <c r="D181" s="311">
        <v>1881.82</v>
      </c>
    </row>
    <row r="182" spans="1:4" x14ac:dyDescent="0.3">
      <c r="A182" s="298">
        <v>584</v>
      </c>
      <c r="B182" s="298" t="s">
        <v>249</v>
      </c>
      <c r="C182" s="298">
        <v>16</v>
      </c>
      <c r="D182" s="311">
        <v>775.19</v>
      </c>
    </row>
    <row r="183" spans="1:4" x14ac:dyDescent="0.3">
      <c r="A183" s="298">
        <v>588</v>
      </c>
      <c r="B183" s="298" t="s">
        <v>248</v>
      </c>
      <c r="C183" s="298">
        <v>10</v>
      </c>
      <c r="D183" s="311">
        <v>454.18</v>
      </c>
    </row>
    <row r="184" spans="1:4" x14ac:dyDescent="0.3">
      <c r="A184" s="298">
        <v>592</v>
      </c>
      <c r="B184" s="298" t="s">
        <v>247</v>
      </c>
      <c r="C184" s="298">
        <v>13</v>
      </c>
      <c r="D184" s="311">
        <v>495.41</v>
      </c>
    </row>
    <row r="185" spans="1:4" x14ac:dyDescent="0.3">
      <c r="A185" s="298">
        <v>593</v>
      </c>
      <c r="B185" s="298" t="s">
        <v>246</v>
      </c>
      <c r="C185" s="298">
        <v>10</v>
      </c>
      <c r="D185" s="311">
        <v>1836.23</v>
      </c>
    </row>
    <row r="186" spans="1:4" x14ac:dyDescent="0.3">
      <c r="A186" s="298">
        <v>595</v>
      </c>
      <c r="B186" s="298" t="s">
        <v>245</v>
      </c>
      <c r="C186" s="298">
        <v>11</v>
      </c>
      <c r="D186" s="311">
        <v>1406.51</v>
      </c>
    </row>
    <row r="187" spans="1:4" x14ac:dyDescent="0.3">
      <c r="A187" s="298">
        <v>598</v>
      </c>
      <c r="B187" s="298" t="s">
        <v>244</v>
      </c>
      <c r="C187" s="298">
        <v>15</v>
      </c>
      <c r="D187" s="311">
        <v>396.35</v>
      </c>
    </row>
    <row r="188" spans="1:4" x14ac:dyDescent="0.3">
      <c r="A188" s="298">
        <v>599</v>
      </c>
      <c r="B188" s="298" t="s">
        <v>243</v>
      </c>
      <c r="C188" s="298">
        <v>15</v>
      </c>
      <c r="D188" s="311">
        <v>826.05</v>
      </c>
    </row>
    <row r="189" spans="1:4" x14ac:dyDescent="0.3">
      <c r="A189" s="298">
        <v>601</v>
      </c>
      <c r="B189" s="298" t="s">
        <v>242</v>
      </c>
      <c r="C189" s="298">
        <v>13</v>
      </c>
      <c r="D189" s="311">
        <v>1247.5</v>
      </c>
    </row>
    <row r="190" spans="1:4" x14ac:dyDescent="0.3">
      <c r="A190" s="298">
        <v>604</v>
      </c>
      <c r="B190" s="298" t="s">
        <v>241</v>
      </c>
      <c r="C190" s="298">
        <v>6</v>
      </c>
      <c r="D190" s="311">
        <v>103.97</v>
      </c>
    </row>
    <row r="191" spans="1:4" x14ac:dyDescent="0.3">
      <c r="A191" s="298">
        <v>607</v>
      </c>
      <c r="B191" s="298" t="s">
        <v>240</v>
      </c>
      <c r="C191" s="298">
        <v>12</v>
      </c>
      <c r="D191" s="311">
        <v>958.32</v>
      </c>
    </row>
    <row r="192" spans="1:4" x14ac:dyDescent="0.3">
      <c r="A192" s="298">
        <v>608</v>
      </c>
      <c r="B192" s="298" t="s">
        <v>239</v>
      </c>
      <c r="C192" s="298">
        <v>4</v>
      </c>
      <c r="D192" s="311">
        <v>332.05</v>
      </c>
    </row>
    <row r="193" spans="1:4" x14ac:dyDescent="0.3">
      <c r="A193" s="298">
        <v>609</v>
      </c>
      <c r="B193" s="298" t="s">
        <v>238</v>
      </c>
      <c r="C193" s="298">
        <v>4</v>
      </c>
      <c r="D193" s="311">
        <v>2062</v>
      </c>
    </row>
    <row r="194" spans="1:4" x14ac:dyDescent="0.3">
      <c r="A194" s="298">
        <v>611</v>
      </c>
      <c r="B194" s="298" t="s">
        <v>237</v>
      </c>
      <c r="C194" s="298">
        <v>35</v>
      </c>
      <c r="D194" s="311">
        <v>150.09</v>
      </c>
    </row>
    <row r="195" spans="1:4" x14ac:dyDescent="0.3">
      <c r="A195" s="298">
        <v>614</v>
      </c>
      <c r="B195" s="298" t="s">
        <v>236</v>
      </c>
      <c r="C195" s="298">
        <v>19</v>
      </c>
      <c r="D195" s="311">
        <v>3544.67</v>
      </c>
    </row>
    <row r="196" spans="1:4" x14ac:dyDescent="0.3">
      <c r="A196" s="298">
        <v>615</v>
      </c>
      <c r="B196" s="298" t="s">
        <v>235</v>
      </c>
      <c r="C196" s="298">
        <v>17</v>
      </c>
      <c r="D196" s="311">
        <v>5867.36</v>
      </c>
    </row>
    <row r="197" spans="1:4" x14ac:dyDescent="0.3">
      <c r="A197" s="298">
        <v>616</v>
      </c>
      <c r="B197" s="298" t="s">
        <v>234</v>
      </c>
      <c r="C197" s="298">
        <v>34</v>
      </c>
      <c r="D197" s="311">
        <v>145.94</v>
      </c>
    </row>
    <row r="198" spans="1:4" x14ac:dyDescent="0.3">
      <c r="A198" s="298">
        <v>619</v>
      </c>
      <c r="B198" s="298" t="s">
        <v>233</v>
      </c>
      <c r="C198" s="298">
        <v>6</v>
      </c>
      <c r="D198" s="311">
        <v>364.04</v>
      </c>
    </row>
    <row r="199" spans="1:4" x14ac:dyDescent="0.3">
      <c r="A199" s="298">
        <v>620</v>
      </c>
      <c r="B199" s="298" t="s">
        <v>232</v>
      </c>
      <c r="C199" s="298">
        <v>18</v>
      </c>
      <c r="D199" s="311">
        <v>2598.6899999999996</v>
      </c>
    </row>
    <row r="200" spans="1:4" x14ac:dyDescent="0.3">
      <c r="A200" s="298">
        <v>623</v>
      </c>
      <c r="B200" s="298" t="s">
        <v>231</v>
      </c>
      <c r="C200" s="298">
        <v>10</v>
      </c>
      <c r="D200" s="311">
        <v>1237.75</v>
      </c>
    </row>
    <row r="201" spans="1:4" x14ac:dyDescent="0.3">
      <c r="A201" s="298">
        <v>624</v>
      </c>
      <c r="B201" s="298" t="s">
        <v>230</v>
      </c>
      <c r="C201" s="298">
        <v>8</v>
      </c>
      <c r="D201" s="311">
        <v>780.96</v>
      </c>
    </row>
    <row r="202" spans="1:4" x14ac:dyDescent="0.3">
      <c r="A202" s="298">
        <v>625</v>
      </c>
      <c r="B202" s="298" t="s">
        <v>229</v>
      </c>
      <c r="C202" s="298">
        <v>17</v>
      </c>
      <c r="D202" s="311">
        <v>1365.09</v>
      </c>
    </row>
    <row r="203" spans="1:4" x14ac:dyDescent="0.3">
      <c r="A203" s="298">
        <v>626</v>
      </c>
      <c r="B203" s="298" t="s">
        <v>228</v>
      </c>
      <c r="C203" s="298">
        <v>17</v>
      </c>
      <c r="D203" s="311">
        <v>1459.01</v>
      </c>
    </row>
    <row r="204" spans="1:4" x14ac:dyDescent="0.3">
      <c r="A204" s="298">
        <v>630</v>
      </c>
      <c r="B204" s="298" t="s">
        <v>227</v>
      </c>
      <c r="C204" s="298">
        <v>17</v>
      </c>
      <c r="D204" s="311">
        <v>846.85</v>
      </c>
    </row>
    <row r="205" spans="1:4" x14ac:dyDescent="0.3">
      <c r="A205" s="298">
        <v>631</v>
      </c>
      <c r="B205" s="298" t="s">
        <v>226</v>
      </c>
      <c r="C205" s="298">
        <v>2</v>
      </c>
      <c r="D205" s="311">
        <v>291.74</v>
      </c>
    </row>
    <row r="206" spans="1:4" x14ac:dyDescent="0.3">
      <c r="A206" s="298">
        <v>635</v>
      </c>
      <c r="B206" s="298" t="s">
        <v>225</v>
      </c>
      <c r="C206" s="298">
        <v>6</v>
      </c>
      <c r="D206" s="311">
        <v>738.12</v>
      </c>
    </row>
    <row r="207" spans="1:4" x14ac:dyDescent="0.3">
      <c r="A207" s="298">
        <v>636</v>
      </c>
      <c r="B207" s="298" t="s">
        <v>224</v>
      </c>
      <c r="C207" s="298">
        <v>2</v>
      </c>
      <c r="D207" s="311">
        <v>773.55</v>
      </c>
    </row>
    <row r="208" spans="1:4" x14ac:dyDescent="0.3">
      <c r="A208" s="298">
        <v>638</v>
      </c>
      <c r="B208" s="298" t="s">
        <v>223</v>
      </c>
      <c r="C208" s="298">
        <v>34</v>
      </c>
      <c r="D208" s="311">
        <v>2139.81</v>
      </c>
    </row>
    <row r="209" spans="1:4" x14ac:dyDescent="0.3">
      <c r="A209" s="298">
        <v>678</v>
      </c>
      <c r="B209" s="298" t="s">
        <v>222</v>
      </c>
      <c r="C209" s="298">
        <v>17</v>
      </c>
      <c r="D209" s="311">
        <v>1888.95</v>
      </c>
    </row>
    <row r="210" spans="1:4" x14ac:dyDescent="0.3">
      <c r="A210" s="298">
        <v>680</v>
      </c>
      <c r="B210" s="298" t="s">
        <v>221</v>
      </c>
      <c r="C210" s="298">
        <v>2</v>
      </c>
      <c r="D210" s="311">
        <v>50.06</v>
      </c>
    </row>
    <row r="211" spans="1:4" x14ac:dyDescent="0.3">
      <c r="A211" s="298">
        <v>681</v>
      </c>
      <c r="B211" s="298" t="s">
        <v>220</v>
      </c>
      <c r="C211" s="298">
        <v>10</v>
      </c>
      <c r="D211" s="311">
        <v>925.19</v>
      </c>
    </row>
    <row r="212" spans="1:4" x14ac:dyDescent="0.3">
      <c r="A212" s="298">
        <v>683</v>
      </c>
      <c r="B212" s="298" t="s">
        <v>219</v>
      </c>
      <c r="C212" s="298">
        <v>19</v>
      </c>
      <c r="D212" s="311">
        <v>3694.79</v>
      </c>
    </row>
    <row r="213" spans="1:4" x14ac:dyDescent="0.3">
      <c r="A213" s="298">
        <v>684</v>
      </c>
      <c r="B213" s="298" t="s">
        <v>218</v>
      </c>
      <c r="C213" s="298">
        <v>4</v>
      </c>
      <c r="D213" s="311">
        <v>1110.1199999999999</v>
      </c>
    </row>
    <row r="214" spans="1:4" x14ac:dyDescent="0.3">
      <c r="A214" s="298">
        <v>686</v>
      </c>
      <c r="B214" s="298" t="s">
        <v>217</v>
      </c>
      <c r="C214" s="298">
        <v>11</v>
      </c>
      <c r="D214" s="311">
        <v>761.99</v>
      </c>
    </row>
    <row r="215" spans="1:4" x14ac:dyDescent="0.3">
      <c r="A215" s="298">
        <v>687</v>
      </c>
      <c r="B215" s="298" t="s">
        <v>216</v>
      </c>
      <c r="C215" s="298">
        <v>11</v>
      </c>
      <c r="D215" s="311">
        <v>1235.25</v>
      </c>
    </row>
    <row r="216" spans="1:4" x14ac:dyDescent="0.3">
      <c r="A216" s="298">
        <v>689</v>
      </c>
      <c r="B216" s="298" t="s">
        <v>215</v>
      </c>
      <c r="C216" s="298">
        <v>9</v>
      </c>
      <c r="D216" s="311">
        <v>401.9</v>
      </c>
    </row>
    <row r="217" spans="1:4" x14ac:dyDescent="0.3">
      <c r="A217" s="298">
        <v>691</v>
      </c>
      <c r="B217" s="298" t="s">
        <v>214</v>
      </c>
      <c r="C217" s="298">
        <v>17</v>
      </c>
      <c r="D217" s="311">
        <v>503.34</v>
      </c>
    </row>
    <row r="218" spans="1:4" x14ac:dyDescent="0.3">
      <c r="A218" s="298">
        <v>694</v>
      </c>
      <c r="B218" s="298" t="s">
        <v>213</v>
      </c>
      <c r="C218" s="298">
        <v>5</v>
      </c>
      <c r="D218" s="311">
        <v>125.55</v>
      </c>
    </row>
    <row r="219" spans="1:4" x14ac:dyDescent="0.3">
      <c r="A219" s="298">
        <v>697</v>
      </c>
      <c r="B219" s="298" t="s">
        <v>212</v>
      </c>
      <c r="C219" s="298">
        <v>18</v>
      </c>
      <c r="D219" s="311">
        <v>897.94</v>
      </c>
    </row>
    <row r="220" spans="1:4" x14ac:dyDescent="0.3">
      <c r="A220" s="298">
        <v>698</v>
      </c>
      <c r="B220" s="298" t="s">
        <v>211</v>
      </c>
      <c r="C220" s="298">
        <v>19</v>
      </c>
      <c r="D220" s="311">
        <v>8016.75</v>
      </c>
    </row>
    <row r="221" spans="1:4" x14ac:dyDescent="0.3">
      <c r="A221" s="298">
        <v>700</v>
      </c>
      <c r="B221" s="298" t="s">
        <v>210</v>
      </c>
      <c r="C221" s="298">
        <v>9</v>
      </c>
      <c r="D221" s="311">
        <v>1219.8499999999999</v>
      </c>
    </row>
    <row r="222" spans="1:4" x14ac:dyDescent="0.3">
      <c r="A222" s="298">
        <v>702</v>
      </c>
      <c r="B222" s="298" t="s">
        <v>209</v>
      </c>
      <c r="C222" s="298">
        <v>6</v>
      </c>
      <c r="D222" s="311">
        <v>950.17000000000007</v>
      </c>
    </row>
    <row r="223" spans="1:4" x14ac:dyDescent="0.3">
      <c r="A223" s="298">
        <v>704</v>
      </c>
      <c r="B223" s="298" t="s">
        <v>208</v>
      </c>
      <c r="C223" s="298">
        <v>2</v>
      </c>
      <c r="D223" s="311">
        <v>127.9</v>
      </c>
    </row>
    <row r="224" spans="1:4" x14ac:dyDescent="0.3">
      <c r="A224" s="298">
        <v>707</v>
      </c>
      <c r="B224" s="298" t="s">
        <v>207</v>
      </c>
      <c r="C224" s="298">
        <v>12</v>
      </c>
      <c r="D224" s="311">
        <v>699.68</v>
      </c>
    </row>
    <row r="225" spans="1:4" x14ac:dyDescent="0.3">
      <c r="A225" s="298">
        <v>710</v>
      </c>
      <c r="B225" s="298" t="s">
        <v>206</v>
      </c>
      <c r="C225" s="298">
        <v>33</v>
      </c>
      <c r="D225" s="311">
        <v>2354.2199999999993</v>
      </c>
    </row>
    <row r="226" spans="1:4" x14ac:dyDescent="0.3">
      <c r="A226" s="298">
        <v>729</v>
      </c>
      <c r="B226" s="298" t="s">
        <v>205</v>
      </c>
      <c r="C226" s="298">
        <v>13</v>
      </c>
      <c r="D226" s="311">
        <v>1422.72</v>
      </c>
    </row>
    <row r="227" spans="1:4" x14ac:dyDescent="0.3">
      <c r="A227" s="298">
        <v>732</v>
      </c>
      <c r="B227" s="298" t="s">
        <v>204</v>
      </c>
      <c r="C227" s="298">
        <v>19</v>
      </c>
      <c r="D227" s="311">
        <v>5872.41</v>
      </c>
    </row>
    <row r="228" spans="1:4" x14ac:dyDescent="0.3">
      <c r="A228" s="298">
        <v>734</v>
      </c>
      <c r="B228" s="298" t="s">
        <v>203</v>
      </c>
      <c r="C228" s="298">
        <v>2</v>
      </c>
      <c r="D228" s="311">
        <v>2168.2899999999995</v>
      </c>
    </row>
    <row r="229" spans="1:4" x14ac:dyDescent="0.3">
      <c r="A229" s="298">
        <v>738</v>
      </c>
      <c r="B229" s="298" t="s">
        <v>202</v>
      </c>
      <c r="C229" s="298">
        <v>2</v>
      </c>
      <c r="D229" s="311">
        <v>299.63</v>
      </c>
    </row>
    <row r="230" spans="1:4" x14ac:dyDescent="0.3">
      <c r="A230" s="298">
        <v>739</v>
      </c>
      <c r="B230" s="298" t="s">
        <v>201</v>
      </c>
      <c r="C230" s="298">
        <v>9</v>
      </c>
      <c r="D230" s="311">
        <v>690.56</v>
      </c>
    </row>
    <row r="231" spans="1:4" x14ac:dyDescent="0.3">
      <c r="A231" s="298">
        <v>740</v>
      </c>
      <c r="B231" s="298" t="s">
        <v>200</v>
      </c>
      <c r="C231" s="298">
        <v>10</v>
      </c>
      <c r="D231" s="311">
        <v>3597.69</v>
      </c>
    </row>
    <row r="232" spans="1:4" x14ac:dyDescent="0.3">
      <c r="A232" s="298">
        <v>742</v>
      </c>
      <c r="B232" s="298" t="s">
        <v>199</v>
      </c>
      <c r="C232" s="298">
        <v>19</v>
      </c>
      <c r="D232" s="311">
        <v>6496.57</v>
      </c>
    </row>
    <row r="233" spans="1:4" x14ac:dyDescent="0.3">
      <c r="A233" s="298">
        <v>743</v>
      </c>
      <c r="B233" s="298" t="s">
        <v>198</v>
      </c>
      <c r="C233" s="298">
        <v>14</v>
      </c>
      <c r="D233" s="311">
        <v>1469.23</v>
      </c>
    </row>
    <row r="234" spans="1:4" x14ac:dyDescent="0.3">
      <c r="A234" s="298">
        <v>746</v>
      </c>
      <c r="B234" s="298" t="s">
        <v>197</v>
      </c>
      <c r="C234" s="298">
        <v>17</v>
      </c>
      <c r="D234" s="311">
        <v>800.43</v>
      </c>
    </row>
    <row r="235" spans="1:4" x14ac:dyDescent="0.3">
      <c r="A235" s="298">
        <v>747</v>
      </c>
      <c r="B235" s="298" t="s">
        <v>196</v>
      </c>
      <c r="C235" s="298">
        <v>4</v>
      </c>
      <c r="D235" s="311">
        <v>491.31</v>
      </c>
    </row>
    <row r="236" spans="1:4" x14ac:dyDescent="0.3">
      <c r="A236" s="298">
        <v>748</v>
      </c>
      <c r="B236" s="298" t="s">
        <v>195</v>
      </c>
      <c r="C236" s="298">
        <v>17</v>
      </c>
      <c r="D236" s="311">
        <v>1653.9100000000003</v>
      </c>
    </row>
    <row r="237" spans="1:4" x14ac:dyDescent="0.3">
      <c r="A237" s="298">
        <v>749</v>
      </c>
      <c r="B237" s="298" t="s">
        <v>194</v>
      </c>
      <c r="C237" s="298">
        <v>11</v>
      </c>
      <c r="D237" s="311">
        <v>507.81000000000006</v>
      </c>
    </row>
    <row r="238" spans="1:4" x14ac:dyDescent="0.3">
      <c r="A238" s="298">
        <v>751</v>
      </c>
      <c r="B238" s="298" t="s">
        <v>193</v>
      </c>
      <c r="C238" s="298">
        <v>19</v>
      </c>
      <c r="D238" s="311">
        <v>2086.35</v>
      </c>
    </row>
    <row r="239" spans="1:4" x14ac:dyDescent="0.3">
      <c r="A239" s="298">
        <v>753</v>
      </c>
      <c r="B239" s="298" t="s">
        <v>192</v>
      </c>
      <c r="C239" s="298">
        <v>34</v>
      </c>
      <c r="D239" s="311">
        <v>698.6</v>
      </c>
    </row>
    <row r="240" spans="1:4" x14ac:dyDescent="0.3">
      <c r="A240" s="298">
        <v>755</v>
      </c>
      <c r="B240" s="298" t="s">
        <v>191</v>
      </c>
      <c r="C240" s="298">
        <v>33</v>
      </c>
      <c r="D240" s="311">
        <v>266.12</v>
      </c>
    </row>
    <row r="241" spans="1:4" x14ac:dyDescent="0.3">
      <c r="A241" s="298">
        <v>758</v>
      </c>
      <c r="B241" s="298" t="s">
        <v>190</v>
      </c>
      <c r="C241" s="298">
        <v>19</v>
      </c>
      <c r="D241" s="311">
        <v>12415.34</v>
      </c>
    </row>
    <row r="242" spans="1:4" x14ac:dyDescent="0.3">
      <c r="A242" s="298">
        <v>759</v>
      </c>
      <c r="B242" s="298" t="s">
        <v>189</v>
      </c>
      <c r="C242" s="298">
        <v>14</v>
      </c>
      <c r="D242" s="311">
        <v>574.22</v>
      </c>
    </row>
    <row r="243" spans="1:4" x14ac:dyDescent="0.3">
      <c r="A243" s="298">
        <v>761</v>
      </c>
      <c r="B243" s="298" t="s">
        <v>188</v>
      </c>
      <c r="C243" s="298">
        <v>2</v>
      </c>
      <c r="D243" s="311">
        <v>697.68</v>
      </c>
    </row>
    <row r="244" spans="1:4" x14ac:dyDescent="0.3">
      <c r="A244" s="298">
        <v>762</v>
      </c>
      <c r="B244" s="298" t="s">
        <v>187</v>
      </c>
      <c r="C244" s="298">
        <v>11</v>
      </c>
      <c r="D244" s="311">
        <v>1576.79</v>
      </c>
    </row>
    <row r="245" spans="1:4" x14ac:dyDescent="0.3">
      <c r="A245" s="298">
        <v>765</v>
      </c>
      <c r="B245" s="298" t="s">
        <v>186</v>
      </c>
      <c r="C245" s="298">
        <v>18</v>
      </c>
      <c r="D245" s="311">
        <v>2951.85</v>
      </c>
    </row>
    <row r="246" spans="1:4" x14ac:dyDescent="0.3">
      <c r="A246" s="298">
        <v>768</v>
      </c>
      <c r="B246" s="298" t="s">
        <v>185</v>
      </c>
      <c r="C246" s="298">
        <v>10</v>
      </c>
      <c r="D246" s="311">
        <v>769.2</v>
      </c>
    </row>
    <row r="247" spans="1:4" x14ac:dyDescent="0.3">
      <c r="A247" s="298">
        <v>777</v>
      </c>
      <c r="B247" s="298" t="s">
        <v>184</v>
      </c>
      <c r="C247" s="298">
        <v>18</v>
      </c>
      <c r="D247" s="311">
        <v>5857.59</v>
      </c>
    </row>
    <row r="248" spans="1:4" x14ac:dyDescent="0.3">
      <c r="A248" s="298">
        <v>778</v>
      </c>
      <c r="B248" s="298" t="s">
        <v>183</v>
      </c>
      <c r="C248" s="298">
        <v>11</v>
      </c>
      <c r="D248" s="311">
        <v>862.34</v>
      </c>
    </row>
    <row r="249" spans="1:4" x14ac:dyDescent="0.3">
      <c r="A249" s="298">
        <v>781</v>
      </c>
      <c r="B249" s="298" t="s">
        <v>182</v>
      </c>
      <c r="C249" s="298">
        <v>7</v>
      </c>
      <c r="D249" s="311">
        <v>936.18</v>
      </c>
    </row>
    <row r="250" spans="1:4" x14ac:dyDescent="0.3">
      <c r="A250" s="298">
        <v>783</v>
      </c>
      <c r="B250" s="298" t="s">
        <v>181</v>
      </c>
      <c r="C250" s="298">
        <v>4</v>
      </c>
      <c r="D250" s="311">
        <v>527.85</v>
      </c>
    </row>
    <row r="251" spans="1:4" x14ac:dyDescent="0.3">
      <c r="A251" s="298">
        <v>785</v>
      </c>
      <c r="B251" s="298" t="s">
        <v>180</v>
      </c>
      <c r="C251" s="298">
        <v>17</v>
      </c>
      <c r="D251" s="311">
        <v>1763.57</v>
      </c>
    </row>
    <row r="252" spans="1:4" x14ac:dyDescent="0.3">
      <c r="A252" s="298">
        <v>790</v>
      </c>
      <c r="B252" s="298" t="s">
        <v>179</v>
      </c>
      <c r="C252" s="298">
        <v>6</v>
      </c>
      <c r="D252" s="311">
        <v>1531.75</v>
      </c>
    </row>
    <row r="253" spans="1:4" x14ac:dyDescent="0.3">
      <c r="A253" s="298">
        <v>791</v>
      </c>
      <c r="B253" s="298" t="s">
        <v>178</v>
      </c>
      <c r="C253" s="298">
        <v>17</v>
      </c>
      <c r="D253" s="311">
        <v>2229.81</v>
      </c>
    </row>
    <row r="254" spans="1:4" x14ac:dyDescent="0.3">
      <c r="A254" s="298">
        <v>831</v>
      </c>
      <c r="B254" s="298" t="s">
        <v>177</v>
      </c>
      <c r="C254" s="298">
        <v>9</v>
      </c>
      <c r="D254" s="311">
        <v>761.95</v>
      </c>
    </row>
    <row r="255" spans="1:4" x14ac:dyDescent="0.3">
      <c r="A255" s="298">
        <v>832</v>
      </c>
      <c r="B255" s="298" t="s">
        <v>176</v>
      </c>
      <c r="C255" s="298">
        <v>17</v>
      </c>
      <c r="D255" s="311">
        <v>2650.61</v>
      </c>
    </row>
    <row r="256" spans="1:4" x14ac:dyDescent="0.3">
      <c r="A256" s="298">
        <v>833</v>
      </c>
      <c r="B256" s="298" t="s">
        <v>175</v>
      </c>
      <c r="C256" s="298">
        <v>2</v>
      </c>
      <c r="D256" s="311">
        <v>217.70999999999998</v>
      </c>
    </row>
    <row r="257" spans="1:4" x14ac:dyDescent="0.3">
      <c r="A257" s="298">
        <v>834</v>
      </c>
      <c r="B257" s="298" t="s">
        <v>174</v>
      </c>
      <c r="C257" s="298">
        <v>5</v>
      </c>
      <c r="D257" s="311">
        <v>715.14999999999986</v>
      </c>
    </row>
    <row r="258" spans="1:4" x14ac:dyDescent="0.3">
      <c r="A258" s="298">
        <v>837</v>
      </c>
      <c r="B258" s="298" t="s">
        <v>173</v>
      </c>
      <c r="C258" s="298">
        <v>6</v>
      </c>
      <c r="D258" s="311">
        <v>689.59</v>
      </c>
    </row>
    <row r="259" spans="1:4" x14ac:dyDescent="0.3">
      <c r="A259" s="298">
        <v>844</v>
      </c>
      <c r="B259" s="298" t="s">
        <v>172</v>
      </c>
      <c r="C259" s="298">
        <v>11</v>
      </c>
      <c r="D259" s="311">
        <v>494.3</v>
      </c>
    </row>
    <row r="260" spans="1:4" x14ac:dyDescent="0.3">
      <c r="A260" s="298">
        <v>845</v>
      </c>
      <c r="B260" s="298" t="s">
        <v>171</v>
      </c>
      <c r="C260" s="298">
        <v>19</v>
      </c>
      <c r="D260" s="311">
        <v>1592.21</v>
      </c>
    </row>
    <row r="261" spans="1:4" x14ac:dyDescent="0.3">
      <c r="A261" s="298">
        <v>846</v>
      </c>
      <c r="B261" s="298" t="s">
        <v>170</v>
      </c>
      <c r="C261" s="298">
        <v>14</v>
      </c>
      <c r="D261" s="311">
        <v>556.04999999999995</v>
      </c>
    </row>
    <row r="262" spans="1:4" x14ac:dyDescent="0.3">
      <c r="A262" s="298">
        <v>848</v>
      </c>
      <c r="B262" s="298" t="s">
        <v>169</v>
      </c>
      <c r="C262" s="298">
        <v>12</v>
      </c>
      <c r="D262" s="311">
        <v>895.36</v>
      </c>
    </row>
    <row r="263" spans="1:4" x14ac:dyDescent="0.3">
      <c r="A263" s="298">
        <v>849</v>
      </c>
      <c r="B263" s="298" t="s">
        <v>168</v>
      </c>
      <c r="C263" s="298">
        <v>16</v>
      </c>
      <c r="D263" s="311">
        <v>617.04999999999995</v>
      </c>
    </row>
    <row r="264" spans="1:4" x14ac:dyDescent="0.3">
      <c r="A264" s="298">
        <v>850</v>
      </c>
      <c r="B264" s="298" t="s">
        <v>167</v>
      </c>
      <c r="C264" s="298">
        <v>13</v>
      </c>
      <c r="D264" s="311">
        <v>413.94</v>
      </c>
    </row>
    <row r="265" spans="1:4" x14ac:dyDescent="0.3">
      <c r="A265" s="298">
        <v>851</v>
      </c>
      <c r="B265" s="298" t="s">
        <v>166</v>
      </c>
      <c r="C265" s="298">
        <v>19</v>
      </c>
      <c r="D265" s="311">
        <v>1348.83</v>
      </c>
    </row>
    <row r="266" spans="1:4" x14ac:dyDescent="0.3">
      <c r="A266" s="298">
        <v>853</v>
      </c>
      <c r="B266" s="298" t="s">
        <v>165</v>
      </c>
      <c r="C266" s="298">
        <v>2</v>
      </c>
      <c r="D266" s="311">
        <v>306.35000000000002</v>
      </c>
    </row>
    <row r="267" spans="1:4" x14ac:dyDescent="0.3">
      <c r="A267" s="298">
        <v>854</v>
      </c>
      <c r="B267" s="298" t="s">
        <v>164</v>
      </c>
      <c r="C267" s="298">
        <v>19</v>
      </c>
      <c r="D267" s="311">
        <v>1863.73</v>
      </c>
    </row>
    <row r="268" spans="1:4" x14ac:dyDescent="0.3">
      <c r="A268" s="298">
        <v>857</v>
      </c>
      <c r="B268" s="298" t="s">
        <v>163</v>
      </c>
      <c r="C268" s="298">
        <v>11</v>
      </c>
      <c r="D268" s="311">
        <v>699.42</v>
      </c>
    </row>
    <row r="269" spans="1:4" x14ac:dyDescent="0.3">
      <c r="A269" s="298">
        <v>858</v>
      </c>
      <c r="B269" s="298" t="s">
        <v>162</v>
      </c>
      <c r="C269" s="298">
        <v>35</v>
      </c>
      <c r="D269" s="311">
        <v>225.45</v>
      </c>
    </row>
    <row r="270" spans="1:4" x14ac:dyDescent="0.3">
      <c r="A270" s="298">
        <v>859</v>
      </c>
      <c r="B270" s="298" t="s">
        <v>161</v>
      </c>
      <c r="C270" s="298">
        <v>17</v>
      </c>
      <c r="D270" s="311">
        <v>494.86</v>
      </c>
    </row>
    <row r="271" spans="1:4" x14ac:dyDescent="0.3">
      <c r="A271" s="298">
        <v>886</v>
      </c>
      <c r="B271" s="298" t="s">
        <v>160</v>
      </c>
      <c r="C271" s="298">
        <v>4</v>
      </c>
      <c r="D271" s="311">
        <v>422.51</v>
      </c>
    </row>
    <row r="272" spans="1:4" x14ac:dyDescent="0.3">
      <c r="A272" s="298">
        <v>887</v>
      </c>
      <c r="B272" s="298" t="s">
        <v>159</v>
      </c>
      <c r="C272" s="298">
        <v>6</v>
      </c>
      <c r="D272" s="311">
        <v>505.4</v>
      </c>
    </row>
    <row r="273" spans="1:4" x14ac:dyDescent="0.3">
      <c r="A273" s="298">
        <v>889</v>
      </c>
      <c r="B273" s="298" t="s">
        <v>158</v>
      </c>
      <c r="C273" s="298">
        <v>17</v>
      </c>
      <c r="D273" s="311">
        <v>1737.28</v>
      </c>
    </row>
    <row r="274" spans="1:4" x14ac:dyDescent="0.3">
      <c r="A274" s="298">
        <v>890</v>
      </c>
      <c r="B274" s="298" t="s">
        <v>157</v>
      </c>
      <c r="C274" s="298">
        <v>19</v>
      </c>
      <c r="D274" s="311">
        <v>5372</v>
      </c>
    </row>
    <row r="275" spans="1:4" x14ac:dyDescent="0.3">
      <c r="A275" s="298">
        <v>892</v>
      </c>
      <c r="B275" s="298" t="s">
        <v>156</v>
      </c>
      <c r="C275" s="298">
        <v>13</v>
      </c>
      <c r="D275" s="311">
        <v>372.25</v>
      </c>
    </row>
    <row r="276" spans="1:4" x14ac:dyDescent="0.3">
      <c r="A276" s="298">
        <v>893</v>
      </c>
      <c r="B276" s="298" t="s">
        <v>155</v>
      </c>
      <c r="C276" s="298">
        <v>15</v>
      </c>
      <c r="D276" s="311">
        <v>1675.21</v>
      </c>
    </row>
    <row r="277" spans="1:4" x14ac:dyDescent="0.3">
      <c r="A277" s="298">
        <v>895</v>
      </c>
      <c r="B277" s="298" t="s">
        <v>154</v>
      </c>
      <c r="C277" s="298">
        <v>2</v>
      </c>
      <c r="D277" s="311">
        <v>1932.48</v>
      </c>
    </row>
    <row r="278" spans="1:4" x14ac:dyDescent="0.3">
      <c r="A278" s="298">
        <v>905</v>
      </c>
      <c r="B278" s="298" t="s">
        <v>153</v>
      </c>
      <c r="C278" s="298">
        <v>15</v>
      </c>
      <c r="D278" s="311">
        <v>575.12999999999988</v>
      </c>
    </row>
    <row r="279" spans="1:4" x14ac:dyDescent="0.3">
      <c r="A279" s="298">
        <v>908</v>
      </c>
      <c r="B279" s="298" t="s">
        <v>152</v>
      </c>
      <c r="C279" s="298">
        <v>6</v>
      </c>
      <c r="D279" s="311">
        <v>372.03</v>
      </c>
    </row>
    <row r="280" spans="1:4" x14ac:dyDescent="0.3">
      <c r="A280" s="298">
        <v>915</v>
      </c>
      <c r="B280" s="298" t="s">
        <v>151</v>
      </c>
      <c r="C280" s="298">
        <v>11</v>
      </c>
      <c r="D280" s="311">
        <v>524.47</v>
      </c>
    </row>
    <row r="281" spans="1:4" x14ac:dyDescent="0.3">
      <c r="A281" s="298">
        <v>918</v>
      </c>
      <c r="B281" s="298" t="s">
        <v>150</v>
      </c>
      <c r="C281" s="298">
        <v>2</v>
      </c>
      <c r="D281" s="311">
        <v>202.08</v>
      </c>
    </row>
    <row r="282" spans="1:4" x14ac:dyDescent="0.3">
      <c r="A282" s="298">
        <v>921</v>
      </c>
      <c r="B282" s="298" t="s">
        <v>149</v>
      </c>
      <c r="C282" s="298">
        <v>11</v>
      </c>
      <c r="D282" s="311">
        <v>569.80999999999995</v>
      </c>
    </row>
    <row r="283" spans="1:4" x14ac:dyDescent="0.3">
      <c r="A283" s="298">
        <v>922</v>
      </c>
      <c r="B283" s="298" t="s">
        <v>148</v>
      </c>
      <c r="C283" s="298">
        <v>6</v>
      </c>
      <c r="D283" s="311">
        <v>353.94</v>
      </c>
    </row>
    <row r="284" spans="1:4" x14ac:dyDescent="0.3">
      <c r="A284" s="298">
        <v>924</v>
      </c>
      <c r="B284" s="298" t="s">
        <v>147</v>
      </c>
      <c r="C284" s="298">
        <v>16</v>
      </c>
      <c r="D284" s="311">
        <v>520.91</v>
      </c>
    </row>
    <row r="285" spans="1:4" x14ac:dyDescent="0.3">
      <c r="A285" s="298">
        <v>925</v>
      </c>
      <c r="B285" s="298" t="s">
        <v>146</v>
      </c>
      <c r="C285" s="298">
        <v>11</v>
      </c>
      <c r="D285" s="311">
        <v>973.38</v>
      </c>
    </row>
    <row r="286" spans="1:4" x14ac:dyDescent="0.3">
      <c r="A286" s="298">
        <v>927</v>
      </c>
      <c r="B286" s="298" t="s">
        <v>145</v>
      </c>
      <c r="C286" s="298">
        <v>33</v>
      </c>
      <c r="D286" s="311">
        <v>567.05999999999995</v>
      </c>
    </row>
    <row r="287" spans="1:4" x14ac:dyDescent="0.3">
      <c r="A287" s="298">
        <v>931</v>
      </c>
      <c r="B287" s="298" t="s">
        <v>144</v>
      </c>
      <c r="C287" s="298">
        <v>13</v>
      </c>
      <c r="D287" s="311">
        <v>1589.12</v>
      </c>
    </row>
    <row r="288" spans="1:4" x14ac:dyDescent="0.3">
      <c r="A288" s="298">
        <v>934</v>
      </c>
      <c r="B288" s="298" t="s">
        <v>143</v>
      </c>
      <c r="C288" s="298">
        <v>14</v>
      </c>
      <c r="D288" s="311">
        <v>328.79000000000008</v>
      </c>
    </row>
    <row r="289" spans="1:4" x14ac:dyDescent="0.3">
      <c r="A289" s="298">
        <v>935</v>
      </c>
      <c r="B289" s="298" t="s">
        <v>142</v>
      </c>
      <c r="C289" s="298">
        <v>8</v>
      </c>
      <c r="D289" s="311">
        <v>558.98</v>
      </c>
    </row>
    <row r="290" spans="1:4" x14ac:dyDescent="0.3">
      <c r="A290" s="298">
        <v>936</v>
      </c>
      <c r="B290" s="298" t="s">
        <v>141</v>
      </c>
      <c r="C290" s="298">
        <v>6</v>
      </c>
      <c r="D290" s="311">
        <v>1299.0699999999997</v>
      </c>
    </row>
    <row r="291" spans="1:4" x14ac:dyDescent="0.3">
      <c r="A291" s="298">
        <v>946</v>
      </c>
      <c r="B291" s="298" t="s">
        <v>140</v>
      </c>
      <c r="C291" s="298">
        <v>15</v>
      </c>
      <c r="D291" s="311">
        <v>1499.9099999999999</v>
      </c>
    </row>
    <row r="292" spans="1:4" x14ac:dyDescent="0.3">
      <c r="A292" s="298">
        <v>976</v>
      </c>
      <c r="B292" s="298" t="s">
        <v>139</v>
      </c>
      <c r="C292" s="298">
        <v>19</v>
      </c>
      <c r="D292" s="311">
        <v>2212.4699999999998</v>
      </c>
    </row>
    <row r="293" spans="1:4" x14ac:dyDescent="0.3">
      <c r="A293" s="298">
        <v>977</v>
      </c>
      <c r="B293" s="298" t="s">
        <v>138</v>
      </c>
      <c r="C293" s="298">
        <v>17</v>
      </c>
      <c r="D293" s="311">
        <v>574.17999999999995</v>
      </c>
    </row>
    <row r="294" spans="1:4" x14ac:dyDescent="0.3">
      <c r="A294" s="298">
        <v>980</v>
      </c>
      <c r="B294" s="298" t="s">
        <v>137</v>
      </c>
      <c r="C294" s="298">
        <v>6</v>
      </c>
      <c r="D294" s="311">
        <v>1323.96</v>
      </c>
    </row>
    <row r="295" spans="1:4" x14ac:dyDescent="0.3">
      <c r="A295" s="298">
        <v>981</v>
      </c>
      <c r="B295" s="298" t="s">
        <v>136</v>
      </c>
      <c r="C295" s="298">
        <v>5</v>
      </c>
      <c r="D295" s="311">
        <v>183.25</v>
      </c>
    </row>
    <row r="296" spans="1:4" x14ac:dyDescent="0.3">
      <c r="A296" s="298">
        <v>989</v>
      </c>
      <c r="B296" s="298" t="s">
        <v>135</v>
      </c>
      <c r="C296" s="298">
        <v>14</v>
      </c>
      <c r="D296" s="311">
        <v>910.87</v>
      </c>
    </row>
    <row r="297" spans="1:4" x14ac:dyDescent="0.3">
      <c r="A297" s="298">
        <v>992</v>
      </c>
      <c r="B297" s="298" t="s">
        <v>134</v>
      </c>
      <c r="C297" s="298">
        <v>13</v>
      </c>
      <c r="D297" s="311">
        <v>1138.3800000000001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D22"/>
  <sheetViews>
    <sheetView zoomScale="90" zoomScaleNormal="90" workbookViewId="0"/>
  </sheetViews>
  <sheetFormatPr defaultRowHeight="14.25" x14ac:dyDescent="0.2"/>
  <cols>
    <col min="1" max="1" width="38.875" customWidth="1"/>
    <col min="2" max="2" width="19.875" customWidth="1"/>
    <col min="3" max="3" width="16.625" customWidth="1"/>
    <col min="4" max="4" width="13.375" bestFit="1" customWidth="1"/>
    <col min="6" max="6" width="20.25" customWidth="1"/>
    <col min="8" max="8" width="26.75" customWidth="1"/>
  </cols>
  <sheetData>
    <row r="1" spans="1:2" ht="23.25" x14ac:dyDescent="0.35">
      <c r="A1" s="333" t="s">
        <v>660</v>
      </c>
    </row>
    <row r="2" spans="1:2" x14ac:dyDescent="0.2">
      <c r="A2" t="str">
        <f>INFO!A2</f>
        <v>VM/KAO 13.4.2022</v>
      </c>
    </row>
    <row r="3" spans="1:2" ht="16.5" x14ac:dyDescent="0.3">
      <c r="A3" s="387" t="s">
        <v>663</v>
      </c>
    </row>
    <row r="4" spans="1:2" ht="16.5" x14ac:dyDescent="0.3">
      <c r="A4" s="387" t="s">
        <v>664</v>
      </c>
    </row>
    <row r="5" spans="1:2" ht="16.5" x14ac:dyDescent="0.3">
      <c r="A5" s="387" t="s">
        <v>665</v>
      </c>
    </row>
    <row r="6" spans="1:2" ht="16.5" x14ac:dyDescent="0.3">
      <c r="A6" s="387"/>
    </row>
    <row r="7" spans="1:2" ht="15.75" x14ac:dyDescent="0.25">
      <c r="A7" s="14" t="s">
        <v>668</v>
      </c>
      <c r="B7" s="14"/>
    </row>
    <row r="8" spans="1:2" x14ac:dyDescent="0.2">
      <c r="A8" t="s">
        <v>666</v>
      </c>
      <c r="B8" s="388" t="s">
        <v>667</v>
      </c>
    </row>
    <row r="9" spans="1:2" x14ac:dyDescent="0.2">
      <c r="A9" s="357" t="s">
        <v>661</v>
      </c>
      <c r="B9" s="360">
        <v>20748303999.999996</v>
      </c>
    </row>
    <row r="10" spans="1:2" x14ac:dyDescent="0.2">
      <c r="A10" s="357" t="s">
        <v>662</v>
      </c>
      <c r="B10" s="360">
        <v>485277000.00000006</v>
      </c>
    </row>
    <row r="11" spans="1:2" x14ac:dyDescent="0.2">
      <c r="A11" s="357" t="s">
        <v>670</v>
      </c>
      <c r="B11" s="392">
        <v>21233581000</v>
      </c>
    </row>
    <row r="12" spans="1:2" x14ac:dyDescent="0.2">
      <c r="A12" s="357"/>
      <c r="B12" s="392"/>
    </row>
    <row r="13" spans="1:2" x14ac:dyDescent="0.2">
      <c r="A13" s="357" t="s">
        <v>589</v>
      </c>
      <c r="B13" s="393">
        <v>305700000</v>
      </c>
    </row>
    <row r="14" spans="1:2" x14ac:dyDescent="0.2">
      <c r="A14" s="357" t="s">
        <v>590</v>
      </c>
      <c r="B14" s="393">
        <v>0</v>
      </c>
    </row>
    <row r="15" spans="1:2" x14ac:dyDescent="0.2">
      <c r="A15" s="357" t="s">
        <v>622</v>
      </c>
      <c r="B15" s="393">
        <v>773964854.85823369</v>
      </c>
    </row>
    <row r="16" spans="1:2" x14ac:dyDescent="0.2">
      <c r="A16" s="357" t="s">
        <v>669</v>
      </c>
      <c r="B16" s="393">
        <v>12034869.599999979</v>
      </c>
    </row>
    <row r="17" spans="1:4" x14ac:dyDescent="0.2">
      <c r="A17" s="357"/>
      <c r="B17" s="393"/>
      <c r="D17" s="356"/>
    </row>
    <row r="18" spans="1:4" x14ac:dyDescent="0.2">
      <c r="A18" s="357" t="s">
        <v>592</v>
      </c>
      <c r="B18" s="392">
        <f>B9+B13+B15</f>
        <v>21827968854.858231</v>
      </c>
      <c r="D18" s="356"/>
    </row>
    <row r="19" spans="1:4" x14ac:dyDescent="0.2">
      <c r="A19" s="357" t="s">
        <v>593</v>
      </c>
      <c r="B19" s="392">
        <f>B10+B14+B16</f>
        <v>497311869.60000002</v>
      </c>
    </row>
    <row r="20" spans="1:4" x14ac:dyDescent="0.2">
      <c r="A20" s="394" t="s">
        <v>591</v>
      </c>
      <c r="B20" s="395">
        <f>B18+B19</f>
        <v>22325280724.458229</v>
      </c>
    </row>
    <row r="21" spans="1:4" x14ac:dyDescent="0.2">
      <c r="A21" s="357"/>
      <c r="B21" s="357"/>
    </row>
    <row r="22" spans="1:4" x14ac:dyDescent="0.2">
      <c r="A22" s="357" t="s">
        <v>671</v>
      </c>
      <c r="B22" s="393">
        <f>B20-B11</f>
        <v>1091699724.4582291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N55"/>
  <sheetViews>
    <sheetView zoomScale="70" zoomScaleNormal="70" workbookViewId="0"/>
  </sheetViews>
  <sheetFormatPr defaultColWidth="8.375" defaultRowHeight="12.75" x14ac:dyDescent="0.25"/>
  <cols>
    <col min="1" max="1" width="22.875" style="190" customWidth="1"/>
    <col min="2" max="2" width="17.375" style="190" customWidth="1"/>
    <col min="3" max="3" width="19.125" style="190" customWidth="1"/>
    <col min="4" max="4" width="21.375" style="190" customWidth="1"/>
    <col min="5" max="5" width="18.625" style="190" customWidth="1"/>
    <col min="6" max="6" width="17.875" style="190" customWidth="1"/>
    <col min="7" max="7" width="22.625" style="190" customWidth="1"/>
    <col min="8" max="8" width="24" style="190" customWidth="1"/>
    <col min="9" max="9" width="19.125" style="190" customWidth="1"/>
    <col min="10" max="10" width="11.625" style="190" bestFit="1" customWidth="1"/>
    <col min="11" max="11" width="18.125" style="190" customWidth="1"/>
    <col min="12" max="12" width="19.125" style="190" bestFit="1" customWidth="1"/>
    <col min="13" max="13" width="18.625" style="190" customWidth="1"/>
    <col min="14" max="14" width="22.625" style="190" bestFit="1" customWidth="1"/>
    <col min="15" max="15" width="18.125" style="190" customWidth="1"/>
    <col min="16" max="16" width="12.125" style="190" bestFit="1" customWidth="1"/>
    <col min="17" max="17" width="17.625" style="190" bestFit="1" customWidth="1"/>
    <col min="18" max="18" width="13.625" style="190" bestFit="1" customWidth="1"/>
    <col min="19" max="19" width="11.875" style="190" bestFit="1" customWidth="1"/>
    <col min="20" max="20" width="16.125" style="190" bestFit="1" customWidth="1"/>
    <col min="21" max="21" width="14.375" style="190" bestFit="1" customWidth="1"/>
    <col min="22" max="22" width="14.875" style="190" bestFit="1" customWidth="1"/>
    <col min="23" max="23" width="12.125" style="190" bestFit="1" customWidth="1"/>
    <col min="24" max="24" width="14.5" style="190" bestFit="1" customWidth="1"/>
    <col min="25" max="16384" width="8.375" style="190"/>
  </cols>
  <sheetData>
    <row r="1" spans="1:40" ht="23.25" x14ac:dyDescent="0.35">
      <c r="A1" s="333" t="s">
        <v>486</v>
      </c>
    </row>
    <row r="2" spans="1:40" ht="15.75" x14ac:dyDescent="0.25">
      <c r="A2" s="372" t="s">
        <v>638</v>
      </c>
    </row>
    <row r="3" spans="1:40" s="151" customFormat="1" ht="15.75" x14ac:dyDescent="0.25">
      <c r="A3" s="151" t="s">
        <v>620</v>
      </c>
      <c r="D3" s="194"/>
      <c r="E3" s="194"/>
      <c r="F3" s="194"/>
      <c r="G3" s="194"/>
    </row>
    <row r="4" spans="1:40" s="151" customFormat="1" ht="31.5" x14ac:dyDescent="0.25">
      <c r="A4" s="183" t="s">
        <v>462</v>
      </c>
      <c r="B4" s="183" t="s">
        <v>133</v>
      </c>
      <c r="C4" s="373" t="s">
        <v>616</v>
      </c>
      <c r="D4" s="374" t="s">
        <v>481</v>
      </c>
      <c r="E4" s="374" t="s">
        <v>482</v>
      </c>
      <c r="F4" s="375" t="s">
        <v>457</v>
      </c>
      <c r="G4" s="374" t="s">
        <v>483</v>
      </c>
      <c r="H4" s="171"/>
      <c r="I4" s="171"/>
    </row>
    <row r="5" spans="1:40" s="151" customFormat="1" ht="15.75" x14ac:dyDescent="0.25">
      <c r="A5" s="224">
        <v>31</v>
      </c>
      <c r="B5" s="224" t="s">
        <v>131</v>
      </c>
      <c r="C5" s="191">
        <f>Määräytymistekijät!C5</f>
        <v>658457</v>
      </c>
      <c r="D5" s="225">
        <f t="shared" ref="D5:D26" si="0">M31</f>
        <v>35.682064902526101</v>
      </c>
      <c r="E5" s="225">
        <f t="shared" ref="E5:E26" si="1">N31</f>
        <v>45.842749241946301</v>
      </c>
      <c r="F5" s="225">
        <f>AVERAGE(D5:E5)</f>
        <v>40.762407072236201</v>
      </c>
      <c r="G5" s="226">
        <f t="shared" ref="G5:G26" si="2">F5/$F$28</f>
        <v>0.87397785271892703</v>
      </c>
      <c r="H5" s="227"/>
      <c r="I5" s="228"/>
    </row>
    <row r="6" spans="1:40" s="151" customFormat="1" ht="15.75" x14ac:dyDescent="0.25">
      <c r="A6" s="224">
        <v>32</v>
      </c>
      <c r="B6" s="224" t="s">
        <v>441</v>
      </c>
      <c r="C6" s="191">
        <f>Määräytymistekijät!C6</f>
        <v>276438</v>
      </c>
      <c r="D6" s="225">
        <f t="shared" si="0"/>
        <v>23.469007233833199</v>
      </c>
      <c r="E6" s="225">
        <f t="shared" si="1"/>
        <v>64.935059994193793</v>
      </c>
      <c r="F6" s="225">
        <f t="shared" ref="F6:F26" si="3">AVERAGE(D6:E6)</f>
        <v>44.202033614013494</v>
      </c>
      <c r="G6" s="226">
        <f t="shared" si="2"/>
        <v>0.9477261329372727</v>
      </c>
      <c r="H6" s="227"/>
    </row>
    <row r="7" spans="1:40" s="151" customFormat="1" ht="15.75" x14ac:dyDescent="0.25">
      <c r="A7" s="224">
        <v>33</v>
      </c>
      <c r="B7" s="224" t="s">
        <v>129</v>
      </c>
      <c r="C7" s="191">
        <f>Määräytymistekijät!C7</f>
        <v>478919</v>
      </c>
      <c r="D7" s="225">
        <f t="shared" si="0"/>
        <v>41.271727287573903</v>
      </c>
      <c r="E7" s="225">
        <f t="shared" si="1"/>
        <v>41.046099504317198</v>
      </c>
      <c r="F7" s="225">
        <f t="shared" si="3"/>
        <v>41.158913395945547</v>
      </c>
      <c r="G7" s="226">
        <f t="shared" si="2"/>
        <v>0.88247925806456484</v>
      </c>
      <c r="H7" s="227"/>
      <c r="I7" s="228"/>
    </row>
    <row r="8" spans="1:40" s="151" customFormat="1" ht="15.75" x14ac:dyDescent="0.25">
      <c r="A8" s="224">
        <v>34</v>
      </c>
      <c r="B8" s="224" t="s">
        <v>128</v>
      </c>
      <c r="C8" s="191">
        <f>Määräytymistekijät!C8</f>
        <v>99073</v>
      </c>
      <c r="D8" s="225">
        <f t="shared" si="0"/>
        <v>48.321848674006802</v>
      </c>
      <c r="E8" s="225">
        <f t="shared" si="1"/>
        <v>42.319250353982198</v>
      </c>
      <c r="F8" s="225">
        <f t="shared" si="3"/>
        <v>45.3205495139945</v>
      </c>
      <c r="G8" s="226">
        <f t="shared" si="2"/>
        <v>0.97170798765858535</v>
      </c>
      <c r="H8" s="227"/>
      <c r="I8" s="228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</row>
    <row r="9" spans="1:40" s="151" customFormat="1" ht="15.75" x14ac:dyDescent="0.25">
      <c r="A9" s="224">
        <v>35</v>
      </c>
      <c r="B9" s="230" t="s">
        <v>127</v>
      </c>
      <c r="C9" s="169">
        <f>Määräytymistekijät!C9</f>
        <v>201854</v>
      </c>
      <c r="D9" s="231">
        <f t="shared" si="0"/>
        <v>40.558092636052599</v>
      </c>
      <c r="E9" s="231">
        <f t="shared" si="1"/>
        <v>56.394226048668799</v>
      </c>
      <c r="F9" s="231">
        <f t="shared" si="3"/>
        <v>48.476159342360702</v>
      </c>
      <c r="G9" s="232">
        <f t="shared" si="2"/>
        <v>1.0393667276571048</v>
      </c>
      <c r="H9" s="227"/>
      <c r="I9" s="228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</row>
    <row r="10" spans="1:40" s="151" customFormat="1" ht="15.75" x14ac:dyDescent="0.25">
      <c r="A10" s="224">
        <v>2</v>
      </c>
      <c r="B10" s="151" t="s">
        <v>126</v>
      </c>
      <c r="C10" s="191">
        <f>Määräytymistekijät!C10</f>
        <v>483477</v>
      </c>
      <c r="D10" s="225">
        <f t="shared" si="0"/>
        <v>42.356492216228403</v>
      </c>
      <c r="E10" s="225">
        <f t="shared" si="1"/>
        <v>42.914575109973697</v>
      </c>
      <c r="F10" s="225">
        <f t="shared" si="3"/>
        <v>42.63553366310105</v>
      </c>
      <c r="G10" s="226">
        <f t="shared" si="2"/>
        <v>0.91413915018238856</v>
      </c>
      <c r="H10" s="227"/>
      <c r="I10" s="228"/>
    </row>
    <row r="11" spans="1:40" s="151" customFormat="1" ht="15.75" x14ac:dyDescent="0.25">
      <c r="A11" s="224">
        <v>4</v>
      </c>
      <c r="B11" s="151" t="s">
        <v>125</v>
      </c>
      <c r="C11" s="191">
        <f>Määräytymistekijät!C11</f>
        <v>214281</v>
      </c>
      <c r="D11" s="225">
        <f t="shared" si="0"/>
        <v>76.649669320661403</v>
      </c>
      <c r="E11" s="225">
        <f t="shared" si="1"/>
        <v>29.4085008873313</v>
      </c>
      <c r="F11" s="225">
        <f t="shared" si="3"/>
        <v>53.029085103996351</v>
      </c>
      <c r="G11" s="226">
        <f t="shared" si="2"/>
        <v>1.1369850128994712</v>
      </c>
      <c r="H11" s="227"/>
      <c r="I11" s="228"/>
    </row>
    <row r="12" spans="1:40" s="151" customFormat="1" ht="15.75" x14ac:dyDescent="0.25">
      <c r="A12" s="224">
        <v>5</v>
      </c>
      <c r="B12" s="151" t="s">
        <v>124</v>
      </c>
      <c r="C12" s="191">
        <f>Määräytymistekijät!C12</f>
        <v>170213</v>
      </c>
      <c r="D12" s="225">
        <f t="shared" si="0"/>
        <v>36.407075784332498</v>
      </c>
      <c r="E12" s="225">
        <f t="shared" si="1"/>
        <v>46.678199190916501</v>
      </c>
      <c r="F12" s="225">
        <f t="shared" si="3"/>
        <v>41.542637487624503</v>
      </c>
      <c r="G12" s="226">
        <f t="shared" si="2"/>
        <v>0.89070660236952159</v>
      </c>
      <c r="H12" s="227"/>
      <c r="I12" s="228"/>
    </row>
    <row r="13" spans="1:40" s="151" customFormat="1" ht="15.75" x14ac:dyDescent="0.25">
      <c r="A13" s="224">
        <v>6</v>
      </c>
      <c r="B13" s="151" t="s">
        <v>123</v>
      </c>
      <c r="C13" s="191">
        <f>Määräytymistekijät!C13</f>
        <v>527478</v>
      </c>
      <c r="D13" s="225">
        <f t="shared" si="0"/>
        <v>42.549649824983298</v>
      </c>
      <c r="E13" s="225">
        <f t="shared" si="1"/>
        <v>68.879477746995505</v>
      </c>
      <c r="F13" s="225">
        <f t="shared" si="3"/>
        <v>55.714563785989398</v>
      </c>
      <c r="G13" s="226">
        <f t="shared" si="2"/>
        <v>1.194563773836024</v>
      </c>
      <c r="H13" s="227"/>
      <c r="I13" s="228"/>
    </row>
    <row r="14" spans="1:40" s="151" customFormat="1" ht="15.75" x14ac:dyDescent="0.25">
      <c r="A14" s="224">
        <v>7</v>
      </c>
      <c r="B14" s="151" t="s">
        <v>122</v>
      </c>
      <c r="C14" s="191">
        <f>Määräytymistekijät!C14</f>
        <v>205124</v>
      </c>
      <c r="D14" s="225">
        <f t="shared" si="0"/>
        <v>57.346326883942901</v>
      </c>
      <c r="E14" s="225">
        <f t="shared" si="1"/>
        <v>32.909885700563301</v>
      </c>
      <c r="F14" s="225">
        <f t="shared" si="3"/>
        <v>45.128106292253101</v>
      </c>
      <c r="G14" s="226">
        <f t="shared" si="2"/>
        <v>0.96758185464073376</v>
      </c>
      <c r="H14" s="227"/>
      <c r="I14" s="228"/>
    </row>
    <row r="15" spans="1:40" s="151" customFormat="1" ht="15.75" x14ac:dyDescent="0.25">
      <c r="A15" s="224">
        <v>8</v>
      </c>
      <c r="B15" s="151" t="s">
        <v>121</v>
      </c>
      <c r="C15" s="191">
        <f>Määräytymistekijät!C15</f>
        <v>161391</v>
      </c>
      <c r="D15" s="225">
        <f t="shared" si="0"/>
        <v>47.772270070428398</v>
      </c>
      <c r="E15" s="225">
        <f t="shared" si="1"/>
        <v>50.319471710199899</v>
      </c>
      <c r="F15" s="225">
        <f t="shared" si="3"/>
        <v>49.045870890314148</v>
      </c>
      <c r="G15" s="226">
        <f t="shared" si="2"/>
        <v>1.0515817883248213</v>
      </c>
      <c r="H15" s="227"/>
      <c r="I15" s="228"/>
    </row>
    <row r="16" spans="1:40" s="151" customFormat="1" ht="15.75" x14ac:dyDescent="0.25">
      <c r="A16" s="224">
        <v>9</v>
      </c>
      <c r="B16" s="151" t="s">
        <v>120</v>
      </c>
      <c r="C16" s="191">
        <f>Määräytymistekijät!C16</f>
        <v>126107</v>
      </c>
      <c r="D16" s="225">
        <f t="shared" si="0"/>
        <v>46.940581910834702</v>
      </c>
      <c r="E16" s="225">
        <f t="shared" si="1"/>
        <v>60.381263576070303</v>
      </c>
      <c r="F16" s="225">
        <f t="shared" si="3"/>
        <v>53.660922743452502</v>
      </c>
      <c r="G16" s="226">
        <f t="shared" si="2"/>
        <v>1.1505321055041913</v>
      </c>
      <c r="H16" s="227"/>
      <c r="I16" s="228"/>
    </row>
    <row r="17" spans="1:15" s="151" customFormat="1" ht="15.75" x14ac:dyDescent="0.25">
      <c r="A17" s="224">
        <v>10</v>
      </c>
      <c r="B17" s="151" t="s">
        <v>119</v>
      </c>
      <c r="C17" s="191">
        <f>Määräytymistekijät!C17</f>
        <v>131688</v>
      </c>
      <c r="D17" s="225">
        <f t="shared" si="0"/>
        <v>46.713008327877702</v>
      </c>
      <c r="E17" s="225">
        <f t="shared" si="1"/>
        <v>57.472173683578603</v>
      </c>
      <c r="F17" s="225">
        <f t="shared" si="3"/>
        <v>52.092591005728153</v>
      </c>
      <c r="G17" s="226">
        <f t="shared" si="2"/>
        <v>1.1169058478090008</v>
      </c>
      <c r="H17" s="227"/>
      <c r="I17" s="228"/>
    </row>
    <row r="18" spans="1:15" s="151" customFormat="1" ht="15.75" x14ac:dyDescent="0.25">
      <c r="A18" s="224">
        <v>11</v>
      </c>
      <c r="B18" s="151" t="s">
        <v>118</v>
      </c>
      <c r="C18" s="191">
        <f>Määräytymistekijät!C18</f>
        <v>248363</v>
      </c>
      <c r="D18" s="225">
        <f t="shared" si="0"/>
        <v>39.238254995288898</v>
      </c>
      <c r="E18" s="225">
        <f t="shared" si="1"/>
        <v>58.647023816627197</v>
      </c>
      <c r="F18" s="225">
        <f t="shared" si="3"/>
        <v>48.942639405958047</v>
      </c>
      <c r="G18" s="226">
        <f t="shared" si="2"/>
        <v>1.0493684246519979</v>
      </c>
      <c r="H18" s="227"/>
      <c r="I18" s="228"/>
    </row>
    <row r="19" spans="1:15" s="151" customFormat="1" ht="15.75" x14ac:dyDescent="0.25">
      <c r="A19" s="224">
        <v>12</v>
      </c>
      <c r="B19" s="151" t="s">
        <v>117</v>
      </c>
      <c r="C19" s="191">
        <f>Määräytymistekijät!C19</f>
        <v>163281</v>
      </c>
      <c r="D19" s="225">
        <f t="shared" si="0"/>
        <v>34.0482809422112</v>
      </c>
      <c r="E19" s="225">
        <f t="shared" si="1"/>
        <v>53.110606479812901</v>
      </c>
      <c r="F19" s="225">
        <f t="shared" si="3"/>
        <v>43.579443711012047</v>
      </c>
      <c r="G19" s="226">
        <f t="shared" si="2"/>
        <v>0.93437731902681287</v>
      </c>
      <c r="H19" s="227"/>
      <c r="I19" s="228"/>
    </row>
    <row r="20" spans="1:15" s="151" customFormat="1" ht="15.75" x14ac:dyDescent="0.25">
      <c r="A20" s="224">
        <v>13</v>
      </c>
      <c r="B20" s="151" t="s">
        <v>116</v>
      </c>
      <c r="C20" s="191">
        <f>Määräytymistekijät!C20</f>
        <v>272683</v>
      </c>
      <c r="D20" s="225">
        <f t="shared" si="0"/>
        <v>54.163283780756899</v>
      </c>
      <c r="E20" s="225">
        <f t="shared" si="1"/>
        <v>39.035714873467903</v>
      </c>
      <c r="F20" s="225">
        <f t="shared" si="3"/>
        <v>46.599499327112397</v>
      </c>
      <c r="G20" s="226">
        <f t="shared" si="2"/>
        <v>0.99912967081442094</v>
      </c>
      <c r="H20" s="227"/>
      <c r="I20" s="228"/>
    </row>
    <row r="21" spans="1:15" s="151" customFormat="1" ht="15.75" x14ac:dyDescent="0.25">
      <c r="A21" s="224">
        <v>14</v>
      </c>
      <c r="B21" s="151" t="s">
        <v>132</v>
      </c>
      <c r="C21" s="191">
        <f>Määräytymistekijät!C21</f>
        <v>191762</v>
      </c>
      <c r="D21" s="225">
        <f t="shared" si="0"/>
        <v>54.4317453431266</v>
      </c>
      <c r="E21" s="225">
        <f t="shared" si="1"/>
        <v>51.770256852642</v>
      </c>
      <c r="F21" s="225">
        <f t="shared" si="3"/>
        <v>53.1010010978843</v>
      </c>
      <c r="G21" s="226">
        <f t="shared" si="2"/>
        <v>1.1385269479918456</v>
      </c>
      <c r="H21" s="227"/>
      <c r="I21" s="228"/>
    </row>
    <row r="22" spans="1:15" s="151" customFormat="1" ht="15.75" x14ac:dyDescent="0.25">
      <c r="A22" s="224">
        <v>15</v>
      </c>
      <c r="B22" s="151" t="s">
        <v>114</v>
      </c>
      <c r="C22" s="191">
        <f>Määräytymistekijät!C22</f>
        <v>176041</v>
      </c>
      <c r="D22" s="225">
        <f t="shared" si="0"/>
        <v>46.705926961961502</v>
      </c>
      <c r="E22" s="225">
        <f t="shared" si="1"/>
        <v>55.8599935743567</v>
      </c>
      <c r="F22" s="225">
        <f t="shared" si="3"/>
        <v>51.282960268159101</v>
      </c>
      <c r="G22" s="226">
        <f t="shared" si="2"/>
        <v>1.099546732282239</v>
      </c>
      <c r="H22" s="227"/>
      <c r="I22" s="228"/>
    </row>
    <row r="23" spans="1:15" s="151" customFormat="1" ht="15.75" x14ac:dyDescent="0.25">
      <c r="A23" s="224">
        <v>16</v>
      </c>
      <c r="B23" s="151" t="s">
        <v>113</v>
      </c>
      <c r="C23" s="191">
        <f>Määräytymistekijät!C23</f>
        <v>67915</v>
      </c>
      <c r="D23" s="225">
        <f t="shared" si="0"/>
        <v>36.025833624291003</v>
      </c>
      <c r="E23" s="225">
        <f t="shared" si="1"/>
        <v>31.7191711387797</v>
      </c>
      <c r="F23" s="225">
        <f t="shared" si="3"/>
        <v>33.872502381535355</v>
      </c>
      <c r="G23" s="226">
        <f t="shared" si="2"/>
        <v>0.72625291350359322</v>
      </c>
      <c r="I23" s="228"/>
    </row>
    <row r="24" spans="1:15" s="151" customFormat="1" ht="15.75" x14ac:dyDescent="0.25">
      <c r="A24" s="224">
        <v>17</v>
      </c>
      <c r="B24" s="151" t="s">
        <v>112</v>
      </c>
      <c r="C24" s="191">
        <f>Määräytymistekijät!C24</f>
        <v>415603</v>
      </c>
      <c r="D24" s="225">
        <f t="shared" si="0"/>
        <v>29.197558199639602</v>
      </c>
      <c r="E24" s="225">
        <f t="shared" si="1"/>
        <v>56.604999380397302</v>
      </c>
      <c r="F24" s="225">
        <f t="shared" si="3"/>
        <v>42.901278790018452</v>
      </c>
      <c r="G24" s="226">
        <f t="shared" si="2"/>
        <v>0.91983693331335536</v>
      </c>
      <c r="I24" s="228"/>
    </row>
    <row r="25" spans="1:15" s="151" customFormat="1" ht="15.75" x14ac:dyDescent="0.25">
      <c r="A25" s="224">
        <v>18</v>
      </c>
      <c r="B25" s="151" t="s">
        <v>111</v>
      </c>
      <c r="C25" s="191">
        <f>Määräytymistekijät!C25</f>
        <v>71255</v>
      </c>
      <c r="D25" s="225">
        <f t="shared" si="0"/>
        <v>53.4194454090471</v>
      </c>
      <c r="E25" s="225">
        <f t="shared" si="1"/>
        <v>35.1383455442176</v>
      </c>
      <c r="F25" s="225">
        <f t="shared" si="3"/>
        <v>44.27889547663235</v>
      </c>
      <c r="G25" s="226">
        <f t="shared" si="2"/>
        <v>0.94937411131913219</v>
      </c>
      <c r="I25" s="228"/>
    </row>
    <row r="26" spans="1:15" s="151" customFormat="1" ht="15.75" x14ac:dyDescent="0.25">
      <c r="A26" s="224">
        <v>19</v>
      </c>
      <c r="B26" s="151" t="s">
        <v>110</v>
      </c>
      <c r="C26" s="191">
        <f>Määräytymistekijät!C26</f>
        <v>176494</v>
      </c>
      <c r="D26" s="225">
        <f t="shared" si="0"/>
        <v>53.765343675313602</v>
      </c>
      <c r="E26" s="225">
        <f t="shared" si="1"/>
        <v>66.346472742560294</v>
      </c>
      <c r="F26" s="225">
        <f t="shared" si="3"/>
        <v>60.055908208936948</v>
      </c>
      <c r="G26" s="226">
        <f t="shared" si="2"/>
        <v>1.2876455898818016</v>
      </c>
      <c r="I26" s="228"/>
    </row>
    <row r="27" spans="1:15" s="151" customFormat="1" ht="15.75" x14ac:dyDescent="0.25">
      <c r="B27" s="171" t="s">
        <v>56</v>
      </c>
      <c r="C27" s="233">
        <f>Määräytymistekijät!C27</f>
        <v>5517897</v>
      </c>
      <c r="D27" s="172"/>
      <c r="E27" s="172" t="s">
        <v>426</v>
      </c>
      <c r="F27" s="172">
        <f>AVERAGE(F5:F26)</f>
        <v>47.153795571739032</v>
      </c>
      <c r="G27" s="226">
        <f>F27/$F$27</f>
        <v>1</v>
      </c>
      <c r="H27" s="191"/>
      <c r="I27" s="191"/>
    </row>
    <row r="28" spans="1:15" s="151" customFormat="1" ht="15.75" x14ac:dyDescent="0.25">
      <c r="C28" s="171"/>
      <c r="D28" s="221"/>
      <c r="E28" s="221" t="s">
        <v>443</v>
      </c>
      <c r="F28" s="234">
        <f>SUMPRODUCT(C5:C26,F5:F26)/C27</f>
        <v>46.640091560015158</v>
      </c>
      <c r="G28" s="194"/>
    </row>
    <row r="29" spans="1:15" s="151" customFormat="1" ht="15.75" x14ac:dyDescent="0.25">
      <c r="C29" s="191"/>
    </row>
    <row r="30" spans="1:15" s="151" customFormat="1" ht="15.75" x14ac:dyDescent="0.25">
      <c r="A30" s="235" t="s">
        <v>462</v>
      </c>
      <c r="B30" s="235" t="s">
        <v>133</v>
      </c>
      <c r="C30" s="235" t="s">
        <v>456</v>
      </c>
      <c r="D30" s="235" t="s">
        <v>455</v>
      </c>
      <c r="E30" s="235" t="s">
        <v>454</v>
      </c>
      <c r="F30" s="235" t="s">
        <v>453</v>
      </c>
      <c r="G30" s="235" t="s">
        <v>452</v>
      </c>
      <c r="H30" s="235" t="s">
        <v>451</v>
      </c>
      <c r="I30" s="235" t="s">
        <v>450</v>
      </c>
      <c r="J30" s="235" t="s">
        <v>449</v>
      </c>
      <c r="K30" s="235" t="s">
        <v>448</v>
      </c>
      <c r="L30" s="235" t="s">
        <v>447</v>
      </c>
      <c r="M30" s="236" t="s">
        <v>446</v>
      </c>
      <c r="N30" s="236" t="s">
        <v>445</v>
      </c>
      <c r="O30" s="235" t="s">
        <v>444</v>
      </c>
    </row>
    <row r="31" spans="1:15" s="151" customFormat="1" ht="15.75" x14ac:dyDescent="0.25">
      <c r="A31" s="224">
        <v>31</v>
      </c>
      <c r="B31" s="224" t="s">
        <v>131</v>
      </c>
      <c r="C31" s="237">
        <v>1.5723738032436999E-2</v>
      </c>
      <c r="D31" s="237">
        <v>24.324324324324401</v>
      </c>
      <c r="E31" s="237">
        <v>9.2261785808341799</v>
      </c>
      <c r="F31" s="237">
        <v>100</v>
      </c>
      <c r="G31" s="237">
        <v>44.844097869439501</v>
      </c>
      <c r="H31" s="237">
        <v>36.340272273385601</v>
      </c>
      <c r="I31" s="237">
        <v>61.892735426238303</v>
      </c>
      <c r="J31" s="237">
        <v>57.7926820572564</v>
      </c>
      <c r="K31" s="237">
        <v>15.395374395594899</v>
      </c>
      <c r="L31" s="237">
        <v>57.7926820572564</v>
      </c>
      <c r="M31" s="238">
        <v>35.682064902526101</v>
      </c>
      <c r="N31" s="238">
        <v>45.842749241946301</v>
      </c>
      <c r="O31" s="237">
        <v>40.762407072236201</v>
      </c>
    </row>
    <row r="32" spans="1:15" s="151" customFormat="1" ht="15.75" x14ac:dyDescent="0.25">
      <c r="A32" s="224">
        <v>32</v>
      </c>
      <c r="B32" s="224" t="s">
        <v>441</v>
      </c>
      <c r="C32" s="237">
        <v>8.8130236851515498E-2</v>
      </c>
      <c r="D32" s="237">
        <v>21.621621621621401</v>
      </c>
      <c r="E32" s="237">
        <v>0.79427870672777201</v>
      </c>
      <c r="F32" s="237">
        <v>94.841005603965399</v>
      </c>
      <c r="G32" s="237">
        <v>0</v>
      </c>
      <c r="H32" s="237">
        <v>30.954635884440801</v>
      </c>
      <c r="I32" s="237">
        <v>77.607913008183402</v>
      </c>
      <c r="J32" s="237">
        <v>82.031592791326005</v>
      </c>
      <c r="K32" s="237">
        <v>52.049565495692697</v>
      </c>
      <c r="L32" s="237">
        <v>82.031592791326005</v>
      </c>
      <c r="M32" s="238">
        <v>23.469007233833199</v>
      </c>
      <c r="N32" s="238">
        <v>64.935059994193793</v>
      </c>
      <c r="O32" s="237">
        <v>44.202033614013502</v>
      </c>
    </row>
    <row r="33" spans="1:15" s="151" customFormat="1" ht="15.75" x14ac:dyDescent="0.25">
      <c r="A33" s="224">
        <v>33</v>
      </c>
      <c r="B33" s="224" t="s">
        <v>129</v>
      </c>
      <c r="C33" s="237">
        <v>3.88119516343464</v>
      </c>
      <c r="D33" s="237">
        <v>68.918918918918706</v>
      </c>
      <c r="E33" s="237">
        <v>4.2194541481885599</v>
      </c>
      <c r="F33" s="237">
        <v>94.503546123120998</v>
      </c>
      <c r="G33" s="237">
        <v>34.835522084206502</v>
      </c>
      <c r="H33" s="237">
        <v>28.269214568265099</v>
      </c>
      <c r="I33" s="237">
        <v>14.7784746449324</v>
      </c>
      <c r="J33" s="237">
        <v>53.103410794225901</v>
      </c>
      <c r="K33" s="237">
        <v>55.9759867199365</v>
      </c>
      <c r="L33" s="237">
        <v>53.103410794225901</v>
      </c>
      <c r="M33" s="238">
        <v>41.271727287573903</v>
      </c>
      <c r="N33" s="238">
        <v>41.046099504317198</v>
      </c>
      <c r="O33" s="237">
        <v>41.158913395945497</v>
      </c>
    </row>
    <row r="34" spans="1:15" s="151" customFormat="1" ht="15.75" x14ac:dyDescent="0.25">
      <c r="A34" s="224">
        <v>34</v>
      </c>
      <c r="B34" s="224" t="s">
        <v>128</v>
      </c>
      <c r="C34" s="237">
        <v>26.8738713920572</v>
      </c>
      <c r="D34" s="237">
        <v>43.243243243243299</v>
      </c>
      <c r="E34" s="237">
        <v>0.80833210437785996</v>
      </c>
      <c r="F34" s="237">
        <v>90.431126739906702</v>
      </c>
      <c r="G34" s="237">
        <v>80.252669890448999</v>
      </c>
      <c r="H34" s="237">
        <v>12.9785948375423</v>
      </c>
      <c r="I34" s="237">
        <v>97.336380091742498</v>
      </c>
      <c r="J34" s="237">
        <v>46.618514879917598</v>
      </c>
      <c r="K34" s="237">
        <v>8.0442470807908499</v>
      </c>
      <c r="L34" s="237">
        <v>46.618514879917598</v>
      </c>
      <c r="M34" s="238">
        <v>48.321848674006802</v>
      </c>
      <c r="N34" s="238">
        <v>42.319250353982198</v>
      </c>
      <c r="O34" s="237">
        <v>45.3205495139945</v>
      </c>
    </row>
    <row r="35" spans="1:15" s="151" customFormat="1" ht="15.75" x14ac:dyDescent="0.25">
      <c r="A35" s="224">
        <v>35</v>
      </c>
      <c r="B35" s="224" t="s">
        <v>127</v>
      </c>
      <c r="C35" s="237">
        <v>20.3186803172513</v>
      </c>
      <c r="D35" s="237">
        <v>44.594594594594597</v>
      </c>
      <c r="E35" s="237">
        <v>6.1925534665418702</v>
      </c>
      <c r="F35" s="237">
        <v>94.195776549286805</v>
      </c>
      <c r="G35" s="237">
        <v>37.488858252588301</v>
      </c>
      <c r="H35" s="237">
        <v>100</v>
      </c>
      <c r="I35" s="237">
        <v>72.703544772571803</v>
      </c>
      <c r="J35" s="237">
        <v>27.008820953424699</v>
      </c>
      <c r="K35" s="237">
        <v>55.2499435639225</v>
      </c>
      <c r="L35" s="237">
        <v>27.008820953424699</v>
      </c>
      <c r="M35" s="238">
        <v>40.558092636052599</v>
      </c>
      <c r="N35" s="238">
        <v>56.394226048668799</v>
      </c>
      <c r="O35" s="237">
        <v>48.476159342360702</v>
      </c>
    </row>
    <row r="36" spans="1:15" s="151" customFormat="1" ht="15.75" x14ac:dyDescent="0.25">
      <c r="A36" s="224">
        <v>2</v>
      </c>
      <c r="B36" s="224" t="s">
        <v>126</v>
      </c>
      <c r="C36" s="237">
        <v>9.0245917407621494</v>
      </c>
      <c r="D36" s="237">
        <v>58.108108108108098</v>
      </c>
      <c r="E36" s="237">
        <v>9.7869291129938905</v>
      </c>
      <c r="F36" s="237">
        <v>96.910182269411393</v>
      </c>
      <c r="G36" s="237">
        <v>37.952649849866702</v>
      </c>
      <c r="H36" s="237">
        <v>22.7082519565868</v>
      </c>
      <c r="I36" s="237">
        <v>28.851787361145899</v>
      </c>
      <c r="J36" s="237">
        <v>50.410454034889398</v>
      </c>
      <c r="K36" s="237">
        <v>62.191928162356703</v>
      </c>
      <c r="L36" s="237">
        <v>50.410454034889398</v>
      </c>
      <c r="M36" s="238">
        <v>42.356492216228403</v>
      </c>
      <c r="N36" s="238">
        <v>42.914575109973697</v>
      </c>
      <c r="O36" s="237">
        <v>42.6355336631011</v>
      </c>
    </row>
    <row r="37" spans="1:15" s="151" customFormat="1" ht="15.75" x14ac:dyDescent="0.25">
      <c r="A37" s="224">
        <v>4</v>
      </c>
      <c r="B37" s="224" t="s">
        <v>125</v>
      </c>
      <c r="C37" s="237">
        <v>100</v>
      </c>
      <c r="D37" s="237">
        <v>85.135135135135002</v>
      </c>
      <c r="E37" s="237">
        <v>40.258507884986898</v>
      </c>
      <c r="F37" s="237">
        <v>68.246218944667703</v>
      </c>
      <c r="G37" s="237">
        <v>89.608484638517595</v>
      </c>
      <c r="H37" s="237">
        <v>45.8887390966959</v>
      </c>
      <c r="I37" s="237">
        <v>11.595746726529701</v>
      </c>
      <c r="J37" s="237">
        <v>0</v>
      </c>
      <c r="K37" s="237">
        <v>89.558018613430804</v>
      </c>
      <c r="L37" s="237">
        <v>0</v>
      </c>
      <c r="M37" s="238">
        <v>76.649669320661403</v>
      </c>
      <c r="N37" s="238">
        <v>29.4085008873313</v>
      </c>
      <c r="O37" s="237">
        <v>53.029085103996401</v>
      </c>
    </row>
    <row r="38" spans="1:15" s="151" customFormat="1" ht="15.75" x14ac:dyDescent="0.25">
      <c r="A38" s="224">
        <v>5</v>
      </c>
      <c r="B38" s="224" t="s">
        <v>124</v>
      </c>
      <c r="C38" s="237">
        <v>3.9116465855825502</v>
      </c>
      <c r="D38" s="237">
        <v>77.027027027027103</v>
      </c>
      <c r="E38" s="237">
        <v>10.0701162687494</v>
      </c>
      <c r="F38" s="237">
        <v>84.450367220644907</v>
      </c>
      <c r="G38" s="237">
        <v>6.5762218196583397</v>
      </c>
      <c r="H38" s="237">
        <v>9.8440976536017306</v>
      </c>
      <c r="I38" s="237">
        <v>42.537754442213902</v>
      </c>
      <c r="J38" s="237">
        <v>60.608533474916499</v>
      </c>
      <c r="K38" s="237">
        <v>59.7920769089339</v>
      </c>
      <c r="L38" s="237">
        <v>60.608533474916499</v>
      </c>
      <c r="M38" s="238">
        <v>36.407075784332498</v>
      </c>
      <c r="N38" s="238">
        <v>46.678199190916501</v>
      </c>
      <c r="O38" s="237">
        <v>41.542637487624503</v>
      </c>
    </row>
    <row r="39" spans="1:15" s="151" customFormat="1" ht="15.75" x14ac:dyDescent="0.25">
      <c r="A39" s="224">
        <v>6</v>
      </c>
      <c r="B39" s="224" t="s">
        <v>123</v>
      </c>
      <c r="C39" s="237">
        <v>4.6115936868835297</v>
      </c>
      <c r="D39" s="237">
        <v>74.324324324324394</v>
      </c>
      <c r="E39" s="237">
        <v>16.749502271556199</v>
      </c>
      <c r="F39" s="237">
        <v>86.439287684554202</v>
      </c>
      <c r="G39" s="237">
        <v>30.623541157598101</v>
      </c>
      <c r="H39" s="237">
        <v>55.6243142419303</v>
      </c>
      <c r="I39" s="237">
        <v>58.306957773966502</v>
      </c>
      <c r="J39" s="237">
        <v>82.342125613423093</v>
      </c>
      <c r="K39" s="237">
        <v>65.781865492234303</v>
      </c>
      <c r="L39" s="237">
        <v>82.342125613423093</v>
      </c>
      <c r="M39" s="238">
        <v>42.549649824983298</v>
      </c>
      <c r="N39" s="238">
        <v>68.879477746995505</v>
      </c>
      <c r="O39" s="237">
        <v>55.714563785989398</v>
      </c>
    </row>
    <row r="40" spans="1:15" s="151" customFormat="1" ht="15.75" x14ac:dyDescent="0.25">
      <c r="A40" s="224">
        <v>7</v>
      </c>
      <c r="B40" s="224" t="s">
        <v>122</v>
      </c>
      <c r="C40" s="237">
        <v>94.674710257608695</v>
      </c>
      <c r="D40" s="237">
        <v>39.1891891891892</v>
      </c>
      <c r="E40" s="237">
        <v>20.540088027845002</v>
      </c>
      <c r="F40" s="237">
        <v>81.007489609776101</v>
      </c>
      <c r="G40" s="237">
        <v>51.320157335295399</v>
      </c>
      <c r="H40" s="237">
        <v>32.837785481104902</v>
      </c>
      <c r="I40" s="237">
        <v>75.671178126138898</v>
      </c>
      <c r="J40" s="237">
        <v>28.020232447786299</v>
      </c>
      <c r="K40" s="237">
        <v>0</v>
      </c>
      <c r="L40" s="237">
        <v>28.020232447786299</v>
      </c>
      <c r="M40" s="238">
        <v>57.346326883942901</v>
      </c>
      <c r="N40" s="238">
        <v>32.909885700563301</v>
      </c>
      <c r="O40" s="237">
        <v>45.128106292253101</v>
      </c>
    </row>
    <row r="41" spans="1:15" s="151" customFormat="1" ht="15.75" x14ac:dyDescent="0.25">
      <c r="A41" s="224">
        <v>8</v>
      </c>
      <c r="B41" s="224" t="s">
        <v>121</v>
      </c>
      <c r="C41" s="237">
        <v>0.12807012541461099</v>
      </c>
      <c r="D41" s="237">
        <v>94.594594594594597</v>
      </c>
      <c r="E41" s="237">
        <v>10.475687024190901</v>
      </c>
      <c r="F41" s="237">
        <v>88.255774100285294</v>
      </c>
      <c r="G41" s="237">
        <v>45.4072245076567</v>
      </c>
      <c r="H41" s="237">
        <v>23.848903960040001</v>
      </c>
      <c r="I41" s="237">
        <v>33.619052071572298</v>
      </c>
      <c r="J41" s="237">
        <v>64.326854232470197</v>
      </c>
      <c r="K41" s="237">
        <v>65.475694054446706</v>
      </c>
      <c r="L41" s="237">
        <v>64.326854232470197</v>
      </c>
      <c r="M41" s="238">
        <v>47.772270070428398</v>
      </c>
      <c r="N41" s="238">
        <v>50.319471710199899</v>
      </c>
      <c r="O41" s="237">
        <v>49.045870890314198</v>
      </c>
    </row>
    <row r="42" spans="1:15" s="151" customFormat="1" ht="15.75" x14ac:dyDescent="0.25">
      <c r="A42" s="224">
        <v>9</v>
      </c>
      <c r="B42" s="224" t="s">
        <v>120</v>
      </c>
      <c r="C42" s="237">
        <v>0</v>
      </c>
      <c r="D42" s="237">
        <v>83.783783783783704</v>
      </c>
      <c r="E42" s="237">
        <v>0</v>
      </c>
      <c r="F42" s="237">
        <v>83.472675066864994</v>
      </c>
      <c r="G42" s="237">
        <v>67.446450703524903</v>
      </c>
      <c r="H42" s="237">
        <v>20.4177968952913</v>
      </c>
      <c r="I42" s="237">
        <v>100</v>
      </c>
      <c r="J42" s="237">
        <v>86.106272008623307</v>
      </c>
      <c r="K42" s="237">
        <v>9.2759769678136692</v>
      </c>
      <c r="L42" s="237">
        <v>86.106272008623307</v>
      </c>
      <c r="M42" s="238">
        <v>46.940581910834702</v>
      </c>
      <c r="N42" s="238">
        <v>60.381263576070303</v>
      </c>
      <c r="O42" s="237">
        <v>53.660922743452502</v>
      </c>
    </row>
    <row r="43" spans="1:15" s="151" customFormat="1" ht="15.75" x14ac:dyDescent="0.25">
      <c r="A43" s="224">
        <v>10</v>
      </c>
      <c r="B43" s="224" t="s">
        <v>119</v>
      </c>
      <c r="C43" s="237">
        <v>25.572731625616299</v>
      </c>
      <c r="D43" s="237">
        <v>72.972972972972897</v>
      </c>
      <c r="E43" s="237">
        <v>7.1464157541731002</v>
      </c>
      <c r="F43" s="237">
        <v>79.783567305385802</v>
      </c>
      <c r="G43" s="237">
        <v>48.0893539812404</v>
      </c>
      <c r="H43" s="237">
        <v>10.152347698752999</v>
      </c>
      <c r="I43" s="237">
        <v>49.999792048962298</v>
      </c>
      <c r="J43" s="237">
        <v>89.902781427617398</v>
      </c>
      <c r="K43" s="237">
        <v>47.403165814942703</v>
      </c>
      <c r="L43" s="237">
        <v>89.902781427617398</v>
      </c>
      <c r="M43" s="238">
        <v>46.713008327877702</v>
      </c>
      <c r="N43" s="238">
        <v>57.472173683578603</v>
      </c>
      <c r="O43" s="237">
        <v>52.092591005728103</v>
      </c>
    </row>
    <row r="44" spans="1:15" s="151" customFormat="1" ht="15.75" x14ac:dyDescent="0.25">
      <c r="A44" s="224">
        <v>11</v>
      </c>
      <c r="B44" s="224" t="s">
        <v>118</v>
      </c>
      <c r="C44" s="237">
        <v>33.648293626649</v>
      </c>
      <c r="D44" s="237">
        <v>55.405405405405197</v>
      </c>
      <c r="E44" s="237">
        <v>11.967782896444</v>
      </c>
      <c r="F44" s="237">
        <v>76.401272328720296</v>
      </c>
      <c r="G44" s="237">
        <v>18.768520719226199</v>
      </c>
      <c r="H44" s="237">
        <v>28.9489974806948</v>
      </c>
      <c r="I44" s="237">
        <v>45.794704191864597</v>
      </c>
      <c r="J44" s="237">
        <v>86.551919280526604</v>
      </c>
      <c r="K44" s="237">
        <v>45.387578849523301</v>
      </c>
      <c r="L44" s="237">
        <v>86.551919280526604</v>
      </c>
      <c r="M44" s="238">
        <v>39.238254995288898</v>
      </c>
      <c r="N44" s="238">
        <v>58.647023816627197</v>
      </c>
      <c r="O44" s="237">
        <v>48.942639405958097</v>
      </c>
    </row>
    <row r="45" spans="1:15" s="151" customFormat="1" ht="15.75" x14ac:dyDescent="0.25">
      <c r="A45" s="224">
        <v>12</v>
      </c>
      <c r="B45" s="224" t="s">
        <v>117</v>
      </c>
      <c r="C45" s="237">
        <v>3.08439635286387</v>
      </c>
      <c r="D45" s="237">
        <v>63.513513513513502</v>
      </c>
      <c r="E45" s="237">
        <v>5.4287881371648902E-2</v>
      </c>
      <c r="F45" s="237">
        <v>81.895690111278498</v>
      </c>
      <c r="G45" s="237">
        <v>21.693516852028701</v>
      </c>
      <c r="H45" s="237">
        <v>14.381343482424001</v>
      </c>
      <c r="I45" s="237">
        <v>45.279552310515498</v>
      </c>
      <c r="J45" s="237">
        <v>72.215724218975794</v>
      </c>
      <c r="K45" s="237">
        <v>61.460688168173697</v>
      </c>
      <c r="L45" s="237">
        <v>72.215724218975794</v>
      </c>
      <c r="M45" s="238">
        <v>34.0482809422112</v>
      </c>
      <c r="N45" s="238">
        <v>53.110606479812901</v>
      </c>
      <c r="O45" s="237">
        <v>43.579443711012097</v>
      </c>
    </row>
    <row r="46" spans="1:15" s="151" customFormat="1" ht="15.75" x14ac:dyDescent="0.25">
      <c r="A46" s="224">
        <v>13</v>
      </c>
      <c r="B46" s="224" t="s">
        <v>116</v>
      </c>
      <c r="C46" s="237">
        <v>37.517278235489002</v>
      </c>
      <c r="D46" s="237">
        <v>100</v>
      </c>
      <c r="E46" s="237">
        <v>7.1695369720660702</v>
      </c>
      <c r="F46" s="237">
        <v>92.737003238720803</v>
      </c>
      <c r="G46" s="237">
        <v>33.392600457508401</v>
      </c>
      <c r="H46" s="237">
        <v>32.226849372603901</v>
      </c>
      <c r="I46" s="237">
        <v>42.559153745370203</v>
      </c>
      <c r="J46" s="237">
        <v>38.624046665605498</v>
      </c>
      <c r="K46" s="237">
        <v>43.144477918154301</v>
      </c>
      <c r="L46" s="237">
        <v>38.624046665605498</v>
      </c>
      <c r="M46" s="238">
        <v>54.163283780756899</v>
      </c>
      <c r="N46" s="238">
        <v>39.035714873467903</v>
      </c>
      <c r="O46" s="237">
        <v>46.599499327112397</v>
      </c>
    </row>
    <row r="47" spans="1:15" s="151" customFormat="1" ht="15.75" x14ac:dyDescent="0.25">
      <c r="A47" s="224">
        <v>14</v>
      </c>
      <c r="B47" s="224" t="s">
        <v>132</v>
      </c>
      <c r="C47" s="237">
        <v>3.4549695441919899</v>
      </c>
      <c r="D47" s="237">
        <v>87.837837837837696</v>
      </c>
      <c r="E47" s="237">
        <v>53.471559692893898</v>
      </c>
      <c r="F47" s="237">
        <v>64.728852849355107</v>
      </c>
      <c r="G47" s="237">
        <v>62.665506791354503</v>
      </c>
      <c r="H47" s="237">
        <v>19.137215174682002</v>
      </c>
      <c r="I47" s="237">
        <v>76.601181708476204</v>
      </c>
      <c r="J47" s="237">
        <v>43.813000406731099</v>
      </c>
      <c r="K47" s="237">
        <v>75.486886566589604</v>
      </c>
      <c r="L47" s="237">
        <v>43.813000406731099</v>
      </c>
      <c r="M47" s="238">
        <v>54.4317453431266</v>
      </c>
      <c r="N47" s="238">
        <v>51.770256852642</v>
      </c>
      <c r="O47" s="237">
        <v>53.1010010978843</v>
      </c>
    </row>
    <row r="48" spans="1:15" s="151" customFormat="1" ht="15.75" x14ac:dyDescent="0.25">
      <c r="A48" s="224">
        <v>15</v>
      </c>
      <c r="B48" s="224" t="s">
        <v>114</v>
      </c>
      <c r="C48" s="237">
        <v>2.2360806539395002</v>
      </c>
      <c r="D48" s="237">
        <v>40.540540540540398</v>
      </c>
      <c r="E48" s="237">
        <v>8.1724406325510408</v>
      </c>
      <c r="F48" s="237">
        <v>82.580572982776502</v>
      </c>
      <c r="G48" s="237">
        <v>100</v>
      </c>
      <c r="H48" s="237">
        <v>3.3072920539024699</v>
      </c>
      <c r="I48" s="237">
        <v>67.739452922349301</v>
      </c>
      <c r="J48" s="237">
        <v>73.832246598010201</v>
      </c>
      <c r="K48" s="237">
        <v>60.588729699511497</v>
      </c>
      <c r="L48" s="237">
        <v>73.832246598010201</v>
      </c>
      <c r="M48" s="238">
        <v>46.705926961961502</v>
      </c>
      <c r="N48" s="238">
        <v>55.8599935743567</v>
      </c>
      <c r="O48" s="237">
        <v>51.282960268159101</v>
      </c>
    </row>
    <row r="49" spans="1:15" s="151" customFormat="1" ht="15.75" x14ac:dyDescent="0.25">
      <c r="A49" s="224">
        <v>16</v>
      </c>
      <c r="B49" s="224" t="s">
        <v>113</v>
      </c>
      <c r="C49" s="237">
        <v>0.80154590516687796</v>
      </c>
      <c r="D49" s="237">
        <v>87.837837837837696</v>
      </c>
      <c r="E49" s="237">
        <v>29.7571602514668</v>
      </c>
      <c r="F49" s="237">
        <v>0</v>
      </c>
      <c r="G49" s="237">
        <v>61.732624126983602</v>
      </c>
      <c r="H49" s="237">
        <v>0</v>
      </c>
      <c r="I49" s="237">
        <v>0</v>
      </c>
      <c r="J49" s="237">
        <v>48.937389541220803</v>
      </c>
      <c r="K49" s="237">
        <v>60.7210766114571</v>
      </c>
      <c r="L49" s="237">
        <v>48.937389541220803</v>
      </c>
      <c r="M49" s="238">
        <v>36.025833624291003</v>
      </c>
      <c r="N49" s="238">
        <v>31.7191711387797</v>
      </c>
      <c r="O49" s="237">
        <v>33.872502381535398</v>
      </c>
    </row>
    <row r="50" spans="1:15" s="151" customFormat="1" ht="15.75" x14ac:dyDescent="0.25">
      <c r="A50" s="224">
        <v>17</v>
      </c>
      <c r="B50" s="224" t="s">
        <v>112</v>
      </c>
      <c r="C50" s="237">
        <v>3.3899503384732901</v>
      </c>
      <c r="D50" s="237">
        <v>35.135135135135002</v>
      </c>
      <c r="E50" s="237">
        <v>13.2768329290359</v>
      </c>
      <c r="F50" s="237">
        <v>73.906349367046701</v>
      </c>
      <c r="G50" s="237">
        <v>20.279523228506999</v>
      </c>
      <c r="H50" s="237">
        <v>17.633352566675601</v>
      </c>
      <c r="I50" s="237">
        <v>52.300818771135603</v>
      </c>
      <c r="J50" s="237">
        <v>72.573052026013002</v>
      </c>
      <c r="K50" s="237">
        <v>67.9447215121494</v>
      </c>
      <c r="L50" s="237">
        <v>72.573052026013002</v>
      </c>
      <c r="M50" s="238">
        <v>29.197558199639602</v>
      </c>
      <c r="N50" s="238">
        <v>56.604999380397302</v>
      </c>
      <c r="O50" s="237">
        <v>42.901278790018502</v>
      </c>
    </row>
    <row r="51" spans="1:15" s="151" customFormat="1" ht="15.75" x14ac:dyDescent="0.25">
      <c r="A51" s="224">
        <v>18</v>
      </c>
      <c r="B51" s="224" t="s">
        <v>111</v>
      </c>
      <c r="C51" s="237">
        <v>14.7860865434253</v>
      </c>
      <c r="D51" s="237">
        <v>0</v>
      </c>
      <c r="E51" s="237">
        <v>100</v>
      </c>
      <c r="F51" s="237">
        <v>90.472983278582703</v>
      </c>
      <c r="G51" s="237">
        <v>61.838157223227398</v>
      </c>
      <c r="H51" s="237">
        <v>26.016423652273001</v>
      </c>
      <c r="I51" s="237">
        <v>38.743271306645802</v>
      </c>
      <c r="J51" s="237">
        <v>12.2777421190043</v>
      </c>
      <c r="K51" s="237">
        <v>86.376548524160597</v>
      </c>
      <c r="L51" s="237">
        <v>12.2777421190043</v>
      </c>
      <c r="M51" s="238">
        <v>53.4194454090471</v>
      </c>
      <c r="N51" s="238">
        <v>35.1383455442176</v>
      </c>
      <c r="O51" s="237">
        <v>44.2788954766324</v>
      </c>
    </row>
    <row r="52" spans="1:15" s="151" customFormat="1" ht="15.75" x14ac:dyDescent="0.25">
      <c r="A52" s="224">
        <v>19</v>
      </c>
      <c r="B52" s="224" t="s">
        <v>110</v>
      </c>
      <c r="C52" s="237">
        <v>10.6816877247827</v>
      </c>
      <c r="D52" s="237">
        <v>79.729729729729797</v>
      </c>
      <c r="E52" s="237">
        <v>18.9443144324309</v>
      </c>
      <c r="F52" s="237">
        <v>80.663601352233897</v>
      </c>
      <c r="G52" s="237">
        <v>78.807385137390696</v>
      </c>
      <c r="H52" s="237">
        <v>31.202746656773702</v>
      </c>
      <c r="I52" s="237">
        <v>0.52961705602781695</v>
      </c>
      <c r="J52" s="237">
        <v>100</v>
      </c>
      <c r="K52" s="237">
        <v>100</v>
      </c>
      <c r="L52" s="237">
        <v>100</v>
      </c>
      <c r="M52" s="238">
        <v>53.765343675313602</v>
      </c>
      <c r="N52" s="238">
        <v>66.346472742560294</v>
      </c>
      <c r="O52" s="237">
        <v>60.055908208936998</v>
      </c>
    </row>
    <row r="53" spans="1:15" x14ac:dyDescent="0.25">
      <c r="H53" s="239"/>
      <c r="I53" s="239"/>
    </row>
    <row r="55" spans="1:15" x14ac:dyDescent="0.25">
      <c r="H55" s="240"/>
      <c r="I55" s="24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INFO</vt:lpstr>
      <vt:lpstr>Vuoden 2023 rahoitus alueittain</vt:lpstr>
      <vt:lpstr>Soten ja pelan rahoitus yht.</vt:lpstr>
      <vt:lpstr>SOTE laskennallinen rahoitus</vt:lpstr>
      <vt:lpstr>PELA laskennallinen rahoitus</vt:lpstr>
      <vt:lpstr>Määräytymistekijät</vt:lpstr>
      <vt:lpstr>Määräytymistekijät kunnittain</vt:lpstr>
      <vt:lpstr>Vuoden 2023 taso_koko maa</vt:lpstr>
      <vt:lpstr>Hyte-kerroin</vt:lpstr>
      <vt:lpstr>TH, VH ja SH tarvekertoimet</vt:lpstr>
      <vt:lpstr>Sote-tarvetekijät</vt:lpstr>
      <vt:lpstr>TH, VH, SH sektoripainot20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rahoituslaskelma vuodelle 2023_13.4.2022</dc:title>
  <dc:creator>VM</dc:creator>
  <cp:lastModifiedBy>Englund Lotta (VM)</cp:lastModifiedBy>
  <dcterms:created xsi:type="dcterms:W3CDTF">2020-05-15T09:22:39Z</dcterms:created>
  <dcterms:modified xsi:type="dcterms:W3CDTF">2022-04-13T10:30:12Z</dcterms:modified>
</cp:coreProperties>
</file>