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altion.fi\Yhteiset tiedostot\VM\KAO\Kuntatalous\Kunnan pp vos\Laskelmat\2023\Julkaisut\"/>
    </mc:Choice>
  </mc:AlternateContent>
  <bookViews>
    <workbookView xWindow="-110" yWindow="-110" windowWidth="38630" windowHeight="21230" tabRatio="904"/>
  </bookViews>
  <sheets>
    <sheet name="INFO" sheetId="16" r:id="rId1"/>
    <sheet name="Yhteenveto" sheetId="7" r:id="rId2"/>
    <sheet name="Lask. kustannukset IKÄRAKENNE" sheetId="8" r:id="rId3"/>
    <sheet name="Lask. kustannukset MUUT" sheetId="9" r:id="rId4"/>
    <sheet name="Lisäosat" sheetId="10" r:id="rId5"/>
    <sheet name="Muut lis_väh" sheetId="11" r:id="rId6"/>
    <sheet name="Verotuloihin perust tasaus" sheetId="12" r:id="rId7"/>
    <sheet name="Verokorvaukset" sheetId="14" r:id="rId8"/>
  </sheets>
  <definedNames>
    <definedName name="_xlnm.Print_Area" localSheetId="2">'Lask. kustannukset IKÄRAKENNE'!$A:$N</definedName>
    <definedName name="_xlnm.Print_Area" localSheetId="3">'Lask. kustannukset MUUT'!$A:$AD</definedName>
    <definedName name="_xlnm.Print_Area" localSheetId="4">Lisäosat!$A:$U</definedName>
    <definedName name="_xlnm.Print_Area" localSheetId="5">'Muut lis_väh'!$A:$S</definedName>
    <definedName name="_xlnm.Print_Area" localSheetId="1">Yhteenveto!$A:$R</definedName>
    <definedName name="_xlnm.Print_Titles" localSheetId="2">'Lask. kustannukset IKÄRAKENNE'!$4:$6</definedName>
    <definedName name="_xlnm.Print_Titles" localSheetId="3">'Lask. kustannukset MUUT'!$A:$B,'Lask. kustannukset MUUT'!$5:$11</definedName>
    <definedName name="_xlnm.Print_Titles" localSheetId="4">Lisäosat!$4:$7</definedName>
    <definedName name="_xlnm.Print_Titles" localSheetId="5">'Muut lis_väh'!$3:$5</definedName>
    <definedName name="_xlnm.Print_Titles" localSheetId="1">Yhteenveto!$6:$7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9" i="10" l="1"/>
  <c r="U8" i="10"/>
  <c r="N8" i="10"/>
  <c r="N9" i="10"/>
  <c r="N10" i="10"/>
  <c r="N11" i="10"/>
  <c r="N12" i="10"/>
  <c r="N13" i="10"/>
  <c r="N14" i="10"/>
  <c r="N15" i="10"/>
  <c r="N16" i="10"/>
  <c r="N17" i="10"/>
  <c r="N18" i="10"/>
  <c r="N19" i="10"/>
  <c r="N20" i="10"/>
  <c r="N21" i="10"/>
  <c r="N22" i="10"/>
  <c r="N23" i="10"/>
  <c r="N24" i="10"/>
  <c r="N25" i="10"/>
  <c r="N26" i="10"/>
  <c r="N27" i="10"/>
  <c r="N28" i="10"/>
  <c r="N29" i="10"/>
  <c r="N30" i="10"/>
  <c r="N31" i="10"/>
  <c r="N32" i="10"/>
  <c r="N33" i="10"/>
  <c r="N34" i="10"/>
  <c r="N35" i="10"/>
  <c r="N36" i="10"/>
  <c r="N37" i="10"/>
  <c r="N38" i="10"/>
  <c r="N39" i="10"/>
  <c r="N40" i="10"/>
  <c r="N41" i="10"/>
  <c r="N42" i="10"/>
  <c r="N43" i="10"/>
  <c r="N44" i="10"/>
  <c r="N45" i="10"/>
  <c r="N46" i="10"/>
  <c r="N47" i="10"/>
  <c r="N48" i="10"/>
  <c r="N49" i="10"/>
  <c r="N50" i="10"/>
  <c r="N51" i="10"/>
  <c r="N52" i="10"/>
  <c r="N53" i="10"/>
  <c r="N54" i="10"/>
  <c r="N55" i="10"/>
  <c r="N56" i="10"/>
  <c r="N57" i="10"/>
  <c r="N58" i="10"/>
  <c r="N59" i="10"/>
  <c r="N60" i="10"/>
  <c r="N61" i="10"/>
  <c r="N62" i="10"/>
  <c r="N63" i="10"/>
  <c r="N64" i="10"/>
  <c r="N65" i="10"/>
  <c r="N66" i="10"/>
  <c r="N67" i="10"/>
  <c r="N68" i="10"/>
  <c r="N69" i="10"/>
  <c r="N70" i="10"/>
  <c r="N71" i="10"/>
  <c r="N72" i="10"/>
  <c r="N73" i="10"/>
  <c r="N74" i="10"/>
  <c r="N75" i="10"/>
  <c r="N76" i="10"/>
  <c r="N77" i="10"/>
  <c r="N78" i="10"/>
  <c r="N79" i="10"/>
  <c r="N80" i="10"/>
  <c r="N81" i="10"/>
  <c r="N82" i="10"/>
  <c r="N83" i="10"/>
  <c r="N84" i="10"/>
  <c r="N85" i="10"/>
  <c r="N86" i="10"/>
  <c r="N87" i="10"/>
  <c r="N88" i="10"/>
  <c r="N89" i="10"/>
  <c r="N90" i="10"/>
  <c r="N91" i="10"/>
  <c r="N92" i="10"/>
  <c r="N93" i="10"/>
  <c r="N94" i="10"/>
  <c r="N95" i="10"/>
  <c r="N96" i="10"/>
  <c r="N97" i="10"/>
  <c r="N98" i="10"/>
  <c r="N99" i="10"/>
  <c r="N100" i="10"/>
  <c r="N101" i="10"/>
  <c r="N102" i="10"/>
  <c r="N103" i="10"/>
  <c r="N104" i="10"/>
  <c r="N105" i="10"/>
  <c r="N106" i="10"/>
  <c r="N107" i="10"/>
  <c r="N108" i="10"/>
  <c r="N109" i="10"/>
  <c r="N110" i="10"/>
  <c r="N111" i="10"/>
  <c r="N112" i="10"/>
  <c r="N113" i="10"/>
  <c r="N114" i="10"/>
  <c r="N115" i="10"/>
  <c r="N116" i="10"/>
  <c r="N117" i="10"/>
  <c r="N118" i="10"/>
  <c r="N119" i="10"/>
  <c r="N120" i="10"/>
  <c r="N121" i="10"/>
  <c r="N122" i="10"/>
  <c r="N123" i="10"/>
  <c r="N124" i="10"/>
  <c r="N125" i="10"/>
  <c r="N126" i="10"/>
  <c r="N127" i="10"/>
  <c r="N128" i="10"/>
  <c r="N129" i="10"/>
  <c r="N130" i="10"/>
  <c r="N131" i="10"/>
  <c r="N132" i="10"/>
  <c r="N133" i="10"/>
  <c r="N134" i="10"/>
  <c r="N135" i="10"/>
  <c r="N136" i="10"/>
  <c r="N137" i="10"/>
  <c r="N138" i="10"/>
  <c r="N139" i="10"/>
  <c r="N140" i="10"/>
  <c r="N141" i="10"/>
  <c r="N142" i="10"/>
  <c r="N143" i="10"/>
  <c r="N144" i="10"/>
  <c r="N145" i="10"/>
  <c r="N146" i="10"/>
  <c r="N147" i="10"/>
  <c r="N148" i="10"/>
  <c r="N149" i="10"/>
  <c r="N150" i="10"/>
  <c r="N151" i="10"/>
  <c r="N152" i="10"/>
  <c r="N153" i="10"/>
  <c r="N154" i="10"/>
  <c r="N155" i="10"/>
  <c r="N156" i="10"/>
  <c r="N157" i="10"/>
  <c r="N158" i="10"/>
  <c r="N159" i="10"/>
  <c r="N160" i="10"/>
  <c r="N161" i="10"/>
  <c r="N162" i="10"/>
  <c r="N163" i="10"/>
  <c r="N164" i="10"/>
  <c r="N165" i="10"/>
  <c r="N166" i="10"/>
  <c r="N167" i="10"/>
  <c r="N168" i="10"/>
  <c r="N169" i="10"/>
  <c r="N170" i="10"/>
  <c r="N171" i="10"/>
  <c r="N172" i="10"/>
  <c r="N173" i="10"/>
  <c r="N174" i="10"/>
  <c r="N175" i="10"/>
  <c r="N176" i="10"/>
  <c r="N177" i="10"/>
  <c r="N178" i="10"/>
  <c r="N179" i="10"/>
  <c r="N180" i="10"/>
  <c r="N181" i="10"/>
  <c r="N182" i="10"/>
  <c r="N183" i="10"/>
  <c r="N184" i="10"/>
  <c r="N185" i="10"/>
  <c r="N186" i="10"/>
  <c r="N187" i="10"/>
  <c r="N188" i="10"/>
  <c r="N189" i="10"/>
  <c r="N190" i="10"/>
  <c r="N191" i="10"/>
  <c r="N192" i="10"/>
  <c r="N193" i="10"/>
  <c r="N194" i="10"/>
  <c r="N195" i="10"/>
  <c r="N196" i="10"/>
  <c r="N197" i="10"/>
  <c r="N198" i="10"/>
  <c r="N199" i="10"/>
  <c r="N200" i="10"/>
  <c r="N201" i="10"/>
  <c r="N202" i="10"/>
  <c r="N203" i="10"/>
  <c r="N204" i="10"/>
  <c r="N205" i="10"/>
  <c r="N206" i="10"/>
  <c r="N207" i="10"/>
  <c r="N208" i="10"/>
  <c r="N209" i="10"/>
  <c r="N210" i="10"/>
  <c r="N211" i="10"/>
  <c r="N212" i="10"/>
  <c r="N213" i="10"/>
  <c r="N214" i="10"/>
  <c r="N215" i="10"/>
  <c r="N216" i="10"/>
  <c r="N217" i="10"/>
  <c r="N218" i="10"/>
  <c r="N219" i="10"/>
  <c r="N220" i="10"/>
  <c r="N221" i="10"/>
  <c r="N222" i="10"/>
  <c r="N223" i="10"/>
  <c r="N224" i="10"/>
  <c r="N225" i="10"/>
  <c r="N226" i="10"/>
  <c r="N227" i="10"/>
  <c r="N228" i="10"/>
  <c r="N229" i="10"/>
  <c r="N230" i="10"/>
  <c r="N231" i="10"/>
  <c r="N232" i="10"/>
  <c r="N233" i="10"/>
  <c r="N234" i="10"/>
  <c r="N235" i="10"/>
  <c r="N236" i="10"/>
  <c r="N237" i="10"/>
  <c r="N238" i="10"/>
  <c r="N239" i="10"/>
  <c r="N240" i="10"/>
  <c r="N241" i="10"/>
  <c r="N242" i="10"/>
  <c r="N243" i="10"/>
  <c r="N244" i="10"/>
  <c r="N245" i="10"/>
  <c r="N246" i="10"/>
  <c r="N247" i="10"/>
  <c r="N248" i="10"/>
  <c r="N249" i="10"/>
  <c r="N250" i="10"/>
  <c r="N251" i="10"/>
  <c r="N252" i="10"/>
  <c r="N253" i="10"/>
  <c r="N254" i="10"/>
  <c r="N255" i="10"/>
  <c r="N256" i="10"/>
  <c r="N257" i="10"/>
  <c r="N258" i="10"/>
  <c r="N259" i="10"/>
  <c r="N260" i="10"/>
  <c r="N261" i="10"/>
  <c r="N262" i="10"/>
  <c r="N263" i="10"/>
  <c r="N264" i="10"/>
  <c r="N265" i="10"/>
  <c r="N266" i="10"/>
  <c r="N267" i="10"/>
  <c r="N268" i="10"/>
  <c r="N269" i="10"/>
  <c r="N270" i="10"/>
  <c r="N271" i="10"/>
  <c r="N272" i="10"/>
  <c r="N273" i="10"/>
  <c r="N274" i="10"/>
  <c r="N275" i="10"/>
  <c r="N276" i="10"/>
  <c r="N277" i="10"/>
  <c r="N278" i="10"/>
  <c r="N279" i="10"/>
  <c r="N280" i="10"/>
  <c r="N281" i="10"/>
  <c r="N282" i="10"/>
  <c r="N283" i="10"/>
  <c r="N284" i="10"/>
  <c r="N285" i="10"/>
  <c r="N286" i="10"/>
  <c r="N287" i="10"/>
  <c r="N288" i="10"/>
  <c r="N289" i="10"/>
  <c r="N290" i="10"/>
  <c r="N291" i="10"/>
  <c r="N292" i="10"/>
  <c r="N293" i="10"/>
  <c r="N294" i="10"/>
  <c r="N295" i="10"/>
  <c r="N296" i="10"/>
  <c r="N297" i="10"/>
  <c r="N298" i="10"/>
  <c r="N299" i="10"/>
  <c r="N300" i="10"/>
  <c r="M8" i="10" l="1"/>
  <c r="M9" i="10"/>
  <c r="M10" i="10"/>
  <c r="M11" i="10"/>
  <c r="M12" i="10"/>
  <c r="M13" i="10"/>
  <c r="M14" i="10"/>
  <c r="M15" i="10"/>
  <c r="M16" i="10"/>
  <c r="M17" i="10"/>
  <c r="M18" i="10"/>
  <c r="M19" i="10"/>
  <c r="M20" i="10"/>
  <c r="M21" i="10"/>
  <c r="M22" i="10"/>
  <c r="M23" i="10"/>
  <c r="M24" i="10"/>
  <c r="M25" i="10"/>
  <c r="M26" i="10"/>
  <c r="M27" i="10"/>
  <c r="M28" i="10"/>
  <c r="M29" i="10"/>
  <c r="M30" i="10"/>
  <c r="M31" i="10"/>
  <c r="M32" i="10"/>
  <c r="M33" i="10"/>
  <c r="M34" i="10"/>
  <c r="M35" i="10"/>
  <c r="M36" i="10"/>
  <c r="M37" i="10"/>
  <c r="M38" i="10"/>
  <c r="M39" i="10"/>
  <c r="M40" i="10"/>
  <c r="M41" i="10"/>
  <c r="M42" i="10"/>
  <c r="M43" i="10"/>
  <c r="M44" i="10"/>
  <c r="M45"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M71" i="10"/>
  <c r="M72" i="10"/>
  <c r="M73" i="10"/>
  <c r="M74" i="10"/>
  <c r="M75" i="10"/>
  <c r="M76" i="10"/>
  <c r="M77" i="10"/>
  <c r="M78" i="10"/>
  <c r="M79" i="10"/>
  <c r="M80" i="10"/>
  <c r="M81" i="10"/>
  <c r="M82" i="10"/>
  <c r="M83" i="10"/>
  <c r="M84" i="10"/>
  <c r="M85" i="10"/>
  <c r="M86" i="10"/>
  <c r="M87" i="10"/>
  <c r="M88" i="10"/>
  <c r="M89" i="10"/>
  <c r="M90" i="10"/>
  <c r="M91" i="10"/>
  <c r="M92" i="10"/>
  <c r="M93" i="10"/>
  <c r="M94" i="10"/>
  <c r="M95" i="10"/>
  <c r="M96" i="10"/>
  <c r="M97" i="10"/>
  <c r="M98" i="10"/>
  <c r="M99" i="10"/>
  <c r="M100" i="10"/>
  <c r="M101" i="10"/>
  <c r="M102" i="10"/>
  <c r="M103" i="10"/>
  <c r="M104" i="10"/>
  <c r="M105" i="10"/>
  <c r="M106" i="10"/>
  <c r="M107" i="10"/>
  <c r="M108" i="10"/>
  <c r="M109" i="10"/>
  <c r="M110" i="10"/>
  <c r="M111" i="10"/>
  <c r="M112" i="10"/>
  <c r="M113" i="10"/>
  <c r="M114" i="10"/>
  <c r="M115" i="10"/>
  <c r="M116" i="10"/>
  <c r="M117" i="10"/>
  <c r="M118" i="10"/>
  <c r="M119" i="10"/>
  <c r="M120" i="10"/>
  <c r="M121" i="10"/>
  <c r="M122" i="10"/>
  <c r="M123" i="10"/>
  <c r="M124" i="10"/>
  <c r="M125" i="10"/>
  <c r="M126" i="10"/>
  <c r="M127" i="10"/>
  <c r="M128" i="10"/>
  <c r="M129" i="10"/>
  <c r="M130" i="10"/>
  <c r="M131" i="10"/>
  <c r="M132" i="10"/>
  <c r="M133" i="10"/>
  <c r="M134" i="10"/>
  <c r="M135" i="10"/>
  <c r="M136" i="10"/>
  <c r="M137" i="10"/>
  <c r="M138" i="10"/>
  <c r="M139" i="10"/>
  <c r="M140" i="10"/>
  <c r="M141" i="10"/>
  <c r="M142" i="10"/>
  <c r="M143" i="10"/>
  <c r="M144" i="10"/>
  <c r="M145" i="10"/>
  <c r="M146" i="10"/>
  <c r="M147" i="10"/>
  <c r="M148" i="10"/>
  <c r="M149" i="10"/>
  <c r="M150" i="10"/>
  <c r="M151" i="10"/>
  <c r="M152" i="10"/>
  <c r="M153" i="10"/>
  <c r="M154" i="10"/>
  <c r="M155" i="10"/>
  <c r="M156" i="10"/>
  <c r="M157" i="10"/>
  <c r="M158" i="10"/>
  <c r="M159" i="10"/>
  <c r="M160" i="10"/>
  <c r="M161" i="10"/>
  <c r="M162" i="10"/>
  <c r="M163" i="10"/>
  <c r="M164" i="10"/>
  <c r="M165" i="10"/>
  <c r="M166" i="10"/>
  <c r="M167" i="10"/>
  <c r="M168" i="10"/>
  <c r="M169" i="10"/>
  <c r="M170" i="10"/>
  <c r="M171" i="10"/>
  <c r="M172" i="10"/>
  <c r="M173" i="10"/>
  <c r="M174" i="10"/>
  <c r="M175" i="10"/>
  <c r="M176" i="10"/>
  <c r="M177" i="10"/>
  <c r="M178" i="10"/>
  <c r="M179" i="10"/>
  <c r="M180" i="10"/>
  <c r="M181" i="10"/>
  <c r="M182" i="10"/>
  <c r="M183" i="10"/>
  <c r="M184" i="10"/>
  <c r="M185" i="10"/>
  <c r="M186" i="10"/>
  <c r="M187" i="10"/>
  <c r="M188" i="10"/>
  <c r="M189" i="10"/>
  <c r="M190" i="10"/>
  <c r="M191" i="10"/>
  <c r="M192" i="10"/>
  <c r="M193" i="10"/>
  <c r="M194" i="10"/>
  <c r="M195" i="10"/>
  <c r="M196" i="10"/>
  <c r="M197" i="10"/>
  <c r="M198" i="10"/>
  <c r="M199" i="10"/>
  <c r="M200" i="10"/>
  <c r="M201" i="10"/>
  <c r="M202" i="10"/>
  <c r="M203" i="10"/>
  <c r="M204" i="10"/>
  <c r="M205" i="10"/>
  <c r="M206" i="10"/>
  <c r="M207" i="10"/>
  <c r="M208" i="10"/>
  <c r="M209" i="10"/>
  <c r="M210" i="10"/>
  <c r="M211" i="10"/>
  <c r="M212" i="10"/>
  <c r="M213" i="10"/>
  <c r="M214" i="10"/>
  <c r="M215" i="10"/>
  <c r="M216" i="10"/>
  <c r="M217" i="10"/>
  <c r="M218" i="10"/>
  <c r="M219" i="10"/>
  <c r="M220" i="10"/>
  <c r="M221" i="10"/>
  <c r="M222" i="10"/>
  <c r="M223" i="10"/>
  <c r="M224" i="10"/>
  <c r="M225" i="10"/>
  <c r="M226" i="10"/>
  <c r="M227" i="10"/>
  <c r="M228" i="10"/>
  <c r="M229" i="10"/>
  <c r="M230" i="10"/>
  <c r="M231" i="10"/>
  <c r="M232" i="10"/>
  <c r="M233" i="10"/>
  <c r="M234" i="10"/>
  <c r="M235" i="10"/>
  <c r="M236" i="10"/>
  <c r="M237" i="10"/>
  <c r="M238" i="10"/>
  <c r="M239" i="10"/>
  <c r="M240" i="10"/>
  <c r="M241" i="10"/>
  <c r="M242" i="10"/>
  <c r="M243" i="10"/>
  <c r="M244" i="10"/>
  <c r="M245" i="10"/>
  <c r="M246" i="10"/>
  <c r="M247" i="10"/>
  <c r="M248" i="10"/>
  <c r="M249" i="10"/>
  <c r="M250" i="10"/>
  <c r="M251" i="10"/>
  <c r="M252" i="10"/>
  <c r="M253" i="10"/>
  <c r="M254" i="10"/>
  <c r="M255" i="10"/>
  <c r="M256" i="10"/>
  <c r="M257" i="10"/>
  <c r="M258" i="10"/>
  <c r="M259" i="10"/>
  <c r="M260" i="10"/>
  <c r="M261" i="10"/>
  <c r="M262" i="10"/>
  <c r="M263" i="10"/>
  <c r="M264" i="10"/>
  <c r="M265" i="10"/>
  <c r="M266" i="10"/>
  <c r="M267" i="10"/>
  <c r="M268" i="10"/>
  <c r="M269" i="10"/>
  <c r="M270" i="10"/>
  <c r="M271" i="10"/>
  <c r="M272" i="10"/>
  <c r="M273" i="10"/>
  <c r="M274" i="10"/>
  <c r="M275" i="10"/>
  <c r="M276" i="10"/>
  <c r="M277" i="10"/>
  <c r="M278" i="10"/>
  <c r="M279" i="10"/>
  <c r="M280" i="10"/>
  <c r="M281" i="10"/>
  <c r="M282" i="10"/>
  <c r="M283" i="10"/>
  <c r="M284" i="10"/>
  <c r="M285" i="10"/>
  <c r="M286" i="10"/>
  <c r="M287" i="10"/>
  <c r="M288" i="10"/>
  <c r="M289" i="10"/>
  <c r="M290" i="10"/>
  <c r="M291" i="10"/>
  <c r="M292" i="10"/>
  <c r="M293" i="10"/>
  <c r="M294" i="10"/>
  <c r="M295" i="10"/>
  <c r="M296" i="10"/>
  <c r="M297" i="10"/>
  <c r="M298" i="10"/>
  <c r="M299" i="10"/>
  <c r="M300" i="10"/>
  <c r="M7" i="10" l="1"/>
  <c r="N5" i="10" s="1"/>
  <c r="R7" i="7"/>
  <c r="L9" i="7" l="1"/>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L248" i="7"/>
  <c r="L249" i="7"/>
  <c r="L250" i="7"/>
  <c r="L251" i="7"/>
  <c r="L252" i="7"/>
  <c r="L253" i="7"/>
  <c r="L254" i="7"/>
  <c r="L255" i="7"/>
  <c r="L256" i="7"/>
  <c r="L257" i="7"/>
  <c r="L258" i="7"/>
  <c r="L259" i="7"/>
  <c r="L260" i="7"/>
  <c r="L261" i="7"/>
  <c r="L262" i="7"/>
  <c r="L263" i="7"/>
  <c r="L264" i="7"/>
  <c r="L265" i="7"/>
  <c r="L266" i="7"/>
  <c r="L267" i="7"/>
  <c r="L268" i="7"/>
  <c r="L269" i="7"/>
  <c r="L270" i="7"/>
  <c r="L271" i="7"/>
  <c r="L272" i="7"/>
  <c r="L273" i="7"/>
  <c r="L274" i="7"/>
  <c r="L275" i="7"/>
  <c r="L276" i="7"/>
  <c r="L277" i="7"/>
  <c r="L278" i="7"/>
  <c r="L279" i="7"/>
  <c r="L280" i="7"/>
  <c r="L281" i="7"/>
  <c r="L282" i="7"/>
  <c r="L283" i="7"/>
  <c r="L284" i="7"/>
  <c r="L285" i="7"/>
  <c r="L286" i="7"/>
  <c r="L287" i="7"/>
  <c r="L288" i="7"/>
  <c r="L289" i="7"/>
  <c r="L290" i="7"/>
  <c r="L291" i="7"/>
  <c r="L292" i="7"/>
  <c r="L293" i="7"/>
  <c r="L294" i="7"/>
  <c r="L295" i="7"/>
  <c r="L296" i="7"/>
  <c r="L297" i="7"/>
  <c r="L298" i="7"/>
  <c r="L299" i="7"/>
  <c r="L300" i="7"/>
  <c r="L8" i="7"/>
  <c r="N8" i="7" s="1"/>
  <c r="Q8" i="7" s="1"/>
  <c r="R6" i="11"/>
  <c r="F8" i="7" l="1"/>
  <c r="L90" i="12" l="1"/>
  <c r="L108" i="12"/>
  <c r="L194" i="12"/>
  <c r="L258" i="12"/>
  <c r="K13" i="12"/>
  <c r="L13" i="12" s="1"/>
  <c r="K14" i="12"/>
  <c r="L14" i="12" s="1"/>
  <c r="K15" i="12"/>
  <c r="L15" i="12" s="1"/>
  <c r="K16" i="12"/>
  <c r="L16" i="12" s="1"/>
  <c r="K17" i="12"/>
  <c r="L17" i="12" s="1"/>
  <c r="K18" i="12"/>
  <c r="L18" i="12" s="1"/>
  <c r="K19" i="12"/>
  <c r="L19" i="12" s="1"/>
  <c r="K20" i="12"/>
  <c r="L20" i="12" s="1"/>
  <c r="K21" i="12"/>
  <c r="L21" i="12" s="1"/>
  <c r="K22" i="12"/>
  <c r="L22" i="12" s="1"/>
  <c r="K23" i="12"/>
  <c r="L23" i="12" s="1"/>
  <c r="K24" i="12"/>
  <c r="L24" i="12" s="1"/>
  <c r="K25" i="12"/>
  <c r="L25" i="12" s="1"/>
  <c r="K26" i="12"/>
  <c r="L26" i="12" s="1"/>
  <c r="K27" i="12"/>
  <c r="L27" i="12" s="1"/>
  <c r="K28" i="12"/>
  <c r="L28" i="12" s="1"/>
  <c r="K29" i="12"/>
  <c r="L29" i="12" s="1"/>
  <c r="K30" i="12"/>
  <c r="L30" i="12" s="1"/>
  <c r="K31" i="12"/>
  <c r="L31" i="12" s="1"/>
  <c r="K32" i="12"/>
  <c r="L32" i="12" s="1"/>
  <c r="K33" i="12"/>
  <c r="L33" i="12" s="1"/>
  <c r="K34" i="12"/>
  <c r="L34" i="12" s="1"/>
  <c r="K35" i="12"/>
  <c r="L35" i="12" s="1"/>
  <c r="K36" i="12"/>
  <c r="L36" i="12" s="1"/>
  <c r="K37" i="12"/>
  <c r="L37" i="12" s="1"/>
  <c r="K38" i="12"/>
  <c r="L38" i="12" s="1"/>
  <c r="K39" i="12"/>
  <c r="L39" i="12" s="1"/>
  <c r="K40" i="12"/>
  <c r="L40" i="12" s="1"/>
  <c r="K41" i="12"/>
  <c r="L41" i="12" s="1"/>
  <c r="K42" i="12"/>
  <c r="L42" i="12" s="1"/>
  <c r="K43" i="12"/>
  <c r="L43" i="12" s="1"/>
  <c r="K44" i="12"/>
  <c r="L44" i="12" s="1"/>
  <c r="K45" i="12"/>
  <c r="L45" i="12" s="1"/>
  <c r="K46" i="12"/>
  <c r="L46" i="12" s="1"/>
  <c r="K47" i="12"/>
  <c r="L47" i="12" s="1"/>
  <c r="K48" i="12"/>
  <c r="L48" i="12" s="1"/>
  <c r="K49" i="12"/>
  <c r="L49" i="12" s="1"/>
  <c r="K50" i="12"/>
  <c r="L50" i="12" s="1"/>
  <c r="K51" i="12"/>
  <c r="L51" i="12" s="1"/>
  <c r="K52" i="12"/>
  <c r="L52" i="12" s="1"/>
  <c r="K53" i="12"/>
  <c r="L53" i="12" s="1"/>
  <c r="K54" i="12"/>
  <c r="L54" i="12" s="1"/>
  <c r="K55" i="12"/>
  <c r="L55" i="12" s="1"/>
  <c r="K56" i="12"/>
  <c r="L56" i="12" s="1"/>
  <c r="K57" i="12"/>
  <c r="L57" i="12" s="1"/>
  <c r="K58" i="12"/>
  <c r="L58" i="12" s="1"/>
  <c r="K59" i="12"/>
  <c r="L59" i="12" s="1"/>
  <c r="K60" i="12"/>
  <c r="L60" i="12" s="1"/>
  <c r="K61" i="12"/>
  <c r="L61" i="12" s="1"/>
  <c r="K62" i="12"/>
  <c r="L62" i="12" s="1"/>
  <c r="K63" i="12"/>
  <c r="L63" i="12" s="1"/>
  <c r="K64" i="12"/>
  <c r="L64" i="12" s="1"/>
  <c r="K65" i="12"/>
  <c r="L65" i="12" s="1"/>
  <c r="K66" i="12"/>
  <c r="L66" i="12" s="1"/>
  <c r="K67" i="12"/>
  <c r="L67" i="12" s="1"/>
  <c r="K68" i="12"/>
  <c r="L68" i="12" s="1"/>
  <c r="K69" i="12"/>
  <c r="L69" i="12" s="1"/>
  <c r="K70" i="12"/>
  <c r="L70" i="12" s="1"/>
  <c r="K71" i="12"/>
  <c r="L71" i="12" s="1"/>
  <c r="K72" i="12"/>
  <c r="L72" i="12" s="1"/>
  <c r="K73" i="12"/>
  <c r="L73" i="12" s="1"/>
  <c r="K74" i="12"/>
  <c r="L74" i="12" s="1"/>
  <c r="K75" i="12"/>
  <c r="L75" i="12" s="1"/>
  <c r="K76" i="12"/>
  <c r="L76" i="12" s="1"/>
  <c r="K77" i="12"/>
  <c r="L77" i="12" s="1"/>
  <c r="K78" i="12"/>
  <c r="L78" i="12" s="1"/>
  <c r="K79" i="12"/>
  <c r="L79" i="12" s="1"/>
  <c r="K80" i="12"/>
  <c r="L80" i="12" s="1"/>
  <c r="K81" i="12"/>
  <c r="L81" i="12" s="1"/>
  <c r="K82" i="12"/>
  <c r="L82" i="12" s="1"/>
  <c r="K83" i="12"/>
  <c r="L83" i="12" s="1"/>
  <c r="K84" i="12"/>
  <c r="L84" i="12" s="1"/>
  <c r="K85" i="12"/>
  <c r="L85" i="12" s="1"/>
  <c r="K86" i="12"/>
  <c r="L86" i="12" s="1"/>
  <c r="K87" i="12"/>
  <c r="L87" i="12" s="1"/>
  <c r="K88" i="12"/>
  <c r="L88" i="12" s="1"/>
  <c r="K89" i="12"/>
  <c r="L89" i="12" s="1"/>
  <c r="K90" i="12"/>
  <c r="K91" i="12"/>
  <c r="L91" i="12" s="1"/>
  <c r="K92" i="12"/>
  <c r="L92" i="12" s="1"/>
  <c r="K93" i="12"/>
  <c r="L93" i="12" s="1"/>
  <c r="K94" i="12"/>
  <c r="L94" i="12" s="1"/>
  <c r="K95" i="12"/>
  <c r="L95" i="12" s="1"/>
  <c r="K96" i="12"/>
  <c r="L96" i="12" s="1"/>
  <c r="K97" i="12"/>
  <c r="L97" i="12" s="1"/>
  <c r="K98" i="12"/>
  <c r="L98" i="12" s="1"/>
  <c r="K99" i="12"/>
  <c r="L99" i="12" s="1"/>
  <c r="K100" i="12"/>
  <c r="L100" i="12" s="1"/>
  <c r="K101" i="12"/>
  <c r="L101" i="12" s="1"/>
  <c r="K102" i="12"/>
  <c r="L102" i="12" s="1"/>
  <c r="K103" i="12"/>
  <c r="L103" i="12" s="1"/>
  <c r="K104" i="12"/>
  <c r="L104" i="12" s="1"/>
  <c r="K105" i="12"/>
  <c r="L105" i="12" s="1"/>
  <c r="K106" i="12"/>
  <c r="L106" i="12" s="1"/>
  <c r="K107" i="12"/>
  <c r="L107" i="12" s="1"/>
  <c r="K108" i="12"/>
  <c r="K109" i="12"/>
  <c r="L109" i="12" s="1"/>
  <c r="K110" i="12"/>
  <c r="L110" i="12" s="1"/>
  <c r="K111" i="12"/>
  <c r="L111" i="12" s="1"/>
  <c r="K112" i="12"/>
  <c r="L112" i="12" s="1"/>
  <c r="K113" i="12"/>
  <c r="L113" i="12" s="1"/>
  <c r="K114" i="12"/>
  <c r="L114" i="12" s="1"/>
  <c r="K115" i="12"/>
  <c r="L115" i="12" s="1"/>
  <c r="K116" i="12"/>
  <c r="L116" i="12" s="1"/>
  <c r="K117" i="12"/>
  <c r="L117" i="12" s="1"/>
  <c r="K118" i="12"/>
  <c r="L118" i="12" s="1"/>
  <c r="K119" i="12"/>
  <c r="L119" i="12" s="1"/>
  <c r="K120" i="12"/>
  <c r="L120" i="12" s="1"/>
  <c r="K121" i="12"/>
  <c r="L121" i="12" s="1"/>
  <c r="K122" i="12"/>
  <c r="L122" i="12" s="1"/>
  <c r="K123" i="12"/>
  <c r="L123" i="12" s="1"/>
  <c r="K124" i="12"/>
  <c r="L124" i="12" s="1"/>
  <c r="K125" i="12"/>
  <c r="L125" i="12" s="1"/>
  <c r="K126" i="12"/>
  <c r="L126" i="12" s="1"/>
  <c r="K127" i="12"/>
  <c r="L127" i="12" s="1"/>
  <c r="K128" i="12"/>
  <c r="L128" i="12" s="1"/>
  <c r="K129" i="12"/>
  <c r="L129" i="12" s="1"/>
  <c r="K130" i="12"/>
  <c r="L130" i="12" s="1"/>
  <c r="K131" i="12"/>
  <c r="L131" i="12" s="1"/>
  <c r="K132" i="12"/>
  <c r="L132" i="12" s="1"/>
  <c r="K133" i="12"/>
  <c r="L133" i="12" s="1"/>
  <c r="K134" i="12"/>
  <c r="L134" i="12" s="1"/>
  <c r="K135" i="12"/>
  <c r="L135" i="12" s="1"/>
  <c r="K136" i="12"/>
  <c r="L136" i="12" s="1"/>
  <c r="K137" i="12"/>
  <c r="L137" i="12" s="1"/>
  <c r="K138" i="12"/>
  <c r="L138" i="12" s="1"/>
  <c r="K139" i="12"/>
  <c r="L139" i="12" s="1"/>
  <c r="K140" i="12"/>
  <c r="L140" i="12" s="1"/>
  <c r="K141" i="12"/>
  <c r="L141" i="12" s="1"/>
  <c r="K142" i="12"/>
  <c r="L142" i="12" s="1"/>
  <c r="K143" i="12"/>
  <c r="L143" i="12" s="1"/>
  <c r="K144" i="12"/>
  <c r="L144" i="12" s="1"/>
  <c r="K145" i="12"/>
  <c r="L145" i="12" s="1"/>
  <c r="K146" i="12"/>
  <c r="L146" i="12" s="1"/>
  <c r="K147" i="12"/>
  <c r="L147" i="12" s="1"/>
  <c r="K148" i="12"/>
  <c r="L148" i="12" s="1"/>
  <c r="K149" i="12"/>
  <c r="L149" i="12" s="1"/>
  <c r="K150" i="12"/>
  <c r="L150" i="12" s="1"/>
  <c r="K151" i="12"/>
  <c r="L151" i="12" s="1"/>
  <c r="K152" i="12"/>
  <c r="L152" i="12" s="1"/>
  <c r="K153" i="12"/>
  <c r="L153" i="12" s="1"/>
  <c r="K154" i="12"/>
  <c r="L154" i="12" s="1"/>
  <c r="K155" i="12"/>
  <c r="L155" i="12" s="1"/>
  <c r="K156" i="12"/>
  <c r="L156" i="12" s="1"/>
  <c r="K157" i="12"/>
  <c r="L157" i="12" s="1"/>
  <c r="K158" i="12"/>
  <c r="L158" i="12" s="1"/>
  <c r="K159" i="12"/>
  <c r="L159" i="12" s="1"/>
  <c r="K160" i="12"/>
  <c r="L160" i="12" s="1"/>
  <c r="K161" i="12"/>
  <c r="L161" i="12" s="1"/>
  <c r="K162" i="12"/>
  <c r="L162" i="12" s="1"/>
  <c r="K163" i="12"/>
  <c r="L163" i="12" s="1"/>
  <c r="K164" i="12"/>
  <c r="L164" i="12" s="1"/>
  <c r="K165" i="12"/>
  <c r="L165" i="12" s="1"/>
  <c r="K166" i="12"/>
  <c r="L166" i="12" s="1"/>
  <c r="K167" i="12"/>
  <c r="L167" i="12" s="1"/>
  <c r="K168" i="12"/>
  <c r="L168" i="12" s="1"/>
  <c r="K169" i="12"/>
  <c r="L169" i="12" s="1"/>
  <c r="K170" i="12"/>
  <c r="L170" i="12" s="1"/>
  <c r="K171" i="12"/>
  <c r="L171" i="12" s="1"/>
  <c r="K172" i="12"/>
  <c r="L172" i="12" s="1"/>
  <c r="K173" i="12"/>
  <c r="L173" i="12" s="1"/>
  <c r="K174" i="12"/>
  <c r="L174" i="12" s="1"/>
  <c r="K175" i="12"/>
  <c r="L175" i="12" s="1"/>
  <c r="K176" i="12"/>
  <c r="L176" i="12" s="1"/>
  <c r="K177" i="12"/>
  <c r="L177" i="12" s="1"/>
  <c r="K178" i="12"/>
  <c r="L178" i="12" s="1"/>
  <c r="K179" i="12"/>
  <c r="L179" i="12" s="1"/>
  <c r="K180" i="12"/>
  <c r="L180" i="12" s="1"/>
  <c r="K181" i="12"/>
  <c r="L181" i="12" s="1"/>
  <c r="K182" i="12"/>
  <c r="L182" i="12" s="1"/>
  <c r="K183" i="12"/>
  <c r="L183" i="12" s="1"/>
  <c r="K184" i="12"/>
  <c r="L184" i="12" s="1"/>
  <c r="K185" i="12"/>
  <c r="L185" i="12" s="1"/>
  <c r="K186" i="12"/>
  <c r="L186" i="12" s="1"/>
  <c r="K187" i="12"/>
  <c r="L187" i="12" s="1"/>
  <c r="K188" i="12"/>
  <c r="L188" i="12" s="1"/>
  <c r="K189" i="12"/>
  <c r="L189" i="12" s="1"/>
  <c r="K190" i="12"/>
  <c r="L190" i="12" s="1"/>
  <c r="K191" i="12"/>
  <c r="L191" i="12" s="1"/>
  <c r="K192" i="12"/>
  <c r="L192" i="12" s="1"/>
  <c r="K193" i="12"/>
  <c r="L193" i="12" s="1"/>
  <c r="K194" i="12"/>
  <c r="K195" i="12"/>
  <c r="L195" i="12" s="1"/>
  <c r="K196" i="12"/>
  <c r="L196" i="12" s="1"/>
  <c r="K197" i="12"/>
  <c r="L197" i="12" s="1"/>
  <c r="K198" i="12"/>
  <c r="L198" i="12" s="1"/>
  <c r="K199" i="12"/>
  <c r="L199" i="12" s="1"/>
  <c r="K200" i="12"/>
  <c r="L200" i="12" s="1"/>
  <c r="K201" i="12"/>
  <c r="L201" i="12" s="1"/>
  <c r="K202" i="12"/>
  <c r="L202" i="12" s="1"/>
  <c r="K203" i="12"/>
  <c r="L203" i="12" s="1"/>
  <c r="K204" i="12"/>
  <c r="L204" i="12" s="1"/>
  <c r="K205" i="12"/>
  <c r="L205" i="12" s="1"/>
  <c r="K206" i="12"/>
  <c r="L206" i="12" s="1"/>
  <c r="K207" i="12"/>
  <c r="L207" i="12" s="1"/>
  <c r="K208" i="12"/>
  <c r="L208" i="12" s="1"/>
  <c r="K209" i="12"/>
  <c r="L209" i="12" s="1"/>
  <c r="K210" i="12"/>
  <c r="L210" i="12" s="1"/>
  <c r="K211" i="12"/>
  <c r="L211" i="12" s="1"/>
  <c r="K212" i="12"/>
  <c r="L212" i="12" s="1"/>
  <c r="K213" i="12"/>
  <c r="L213" i="12" s="1"/>
  <c r="K214" i="12"/>
  <c r="L214" i="12" s="1"/>
  <c r="K215" i="12"/>
  <c r="L215" i="12" s="1"/>
  <c r="K216" i="12"/>
  <c r="L216" i="12" s="1"/>
  <c r="K217" i="12"/>
  <c r="L217" i="12" s="1"/>
  <c r="K218" i="12"/>
  <c r="L218" i="12" s="1"/>
  <c r="K219" i="12"/>
  <c r="L219" i="12" s="1"/>
  <c r="K220" i="12"/>
  <c r="L220" i="12" s="1"/>
  <c r="K221" i="12"/>
  <c r="L221" i="12" s="1"/>
  <c r="K222" i="12"/>
  <c r="L222" i="12" s="1"/>
  <c r="K223" i="12"/>
  <c r="L223" i="12" s="1"/>
  <c r="K224" i="12"/>
  <c r="L224" i="12" s="1"/>
  <c r="K225" i="12"/>
  <c r="L225" i="12" s="1"/>
  <c r="K226" i="12"/>
  <c r="L226" i="12" s="1"/>
  <c r="K227" i="12"/>
  <c r="L227" i="12" s="1"/>
  <c r="K228" i="12"/>
  <c r="L228" i="12" s="1"/>
  <c r="K229" i="12"/>
  <c r="L229" i="12" s="1"/>
  <c r="K230" i="12"/>
  <c r="L230" i="12" s="1"/>
  <c r="K231" i="12"/>
  <c r="L231" i="12" s="1"/>
  <c r="K232" i="12"/>
  <c r="L232" i="12" s="1"/>
  <c r="K233" i="12"/>
  <c r="L233" i="12" s="1"/>
  <c r="K234" i="12"/>
  <c r="L234" i="12" s="1"/>
  <c r="K235" i="12"/>
  <c r="L235" i="12" s="1"/>
  <c r="K236" i="12"/>
  <c r="L236" i="12" s="1"/>
  <c r="K237" i="12"/>
  <c r="L237" i="12" s="1"/>
  <c r="K238" i="12"/>
  <c r="L238" i="12" s="1"/>
  <c r="K239" i="12"/>
  <c r="L239" i="12" s="1"/>
  <c r="K240" i="12"/>
  <c r="L240" i="12" s="1"/>
  <c r="K241" i="12"/>
  <c r="L241" i="12" s="1"/>
  <c r="K242" i="12"/>
  <c r="L242" i="12" s="1"/>
  <c r="K243" i="12"/>
  <c r="L243" i="12" s="1"/>
  <c r="K244" i="12"/>
  <c r="L244" i="12" s="1"/>
  <c r="K245" i="12"/>
  <c r="L245" i="12" s="1"/>
  <c r="K246" i="12"/>
  <c r="L246" i="12" s="1"/>
  <c r="K247" i="12"/>
  <c r="L247" i="12" s="1"/>
  <c r="K248" i="12"/>
  <c r="L248" i="12" s="1"/>
  <c r="K249" i="12"/>
  <c r="L249" i="12" s="1"/>
  <c r="K250" i="12"/>
  <c r="L250" i="12" s="1"/>
  <c r="K251" i="12"/>
  <c r="L251" i="12" s="1"/>
  <c r="K252" i="12"/>
  <c r="L252" i="12" s="1"/>
  <c r="K253" i="12"/>
  <c r="L253" i="12" s="1"/>
  <c r="K254" i="12"/>
  <c r="L254" i="12" s="1"/>
  <c r="K255" i="12"/>
  <c r="L255" i="12" s="1"/>
  <c r="K256" i="12"/>
  <c r="L256" i="12" s="1"/>
  <c r="K257" i="12"/>
  <c r="L257" i="12" s="1"/>
  <c r="K258" i="12"/>
  <c r="K259" i="12"/>
  <c r="L259" i="12" s="1"/>
  <c r="K260" i="12"/>
  <c r="L260" i="12" s="1"/>
  <c r="K261" i="12"/>
  <c r="L261" i="12" s="1"/>
  <c r="K262" i="12"/>
  <c r="L262" i="12" s="1"/>
  <c r="K263" i="12"/>
  <c r="L263" i="12" s="1"/>
  <c r="K264" i="12"/>
  <c r="L264" i="12" s="1"/>
  <c r="K265" i="12"/>
  <c r="L265" i="12" s="1"/>
  <c r="K266" i="12"/>
  <c r="L266" i="12" s="1"/>
  <c r="K267" i="12"/>
  <c r="L267" i="12" s="1"/>
  <c r="K268" i="12"/>
  <c r="L268" i="12" s="1"/>
  <c r="K269" i="12"/>
  <c r="L269" i="12" s="1"/>
  <c r="K270" i="12"/>
  <c r="L270" i="12" s="1"/>
  <c r="K271" i="12"/>
  <c r="L271" i="12" s="1"/>
  <c r="K272" i="12"/>
  <c r="L272" i="12" s="1"/>
  <c r="K273" i="12"/>
  <c r="L273" i="12" s="1"/>
  <c r="K274" i="12"/>
  <c r="L274" i="12" s="1"/>
  <c r="K275" i="12"/>
  <c r="L275" i="12" s="1"/>
  <c r="K276" i="12"/>
  <c r="L276" i="12" s="1"/>
  <c r="K277" i="12"/>
  <c r="L277" i="12" s="1"/>
  <c r="K278" i="12"/>
  <c r="L278" i="12" s="1"/>
  <c r="K279" i="12"/>
  <c r="L279" i="12" s="1"/>
  <c r="K280" i="12"/>
  <c r="L280" i="12" s="1"/>
  <c r="K281" i="12"/>
  <c r="L281" i="12" s="1"/>
  <c r="K282" i="12"/>
  <c r="L282" i="12" s="1"/>
  <c r="K283" i="12"/>
  <c r="L283" i="12" s="1"/>
  <c r="K284" i="12"/>
  <c r="L284" i="12" s="1"/>
  <c r="K285" i="12"/>
  <c r="L285" i="12" s="1"/>
  <c r="K286" i="12"/>
  <c r="L286" i="12" s="1"/>
  <c r="K287" i="12"/>
  <c r="L287" i="12" s="1"/>
  <c r="K288" i="12"/>
  <c r="L288" i="12" s="1"/>
  <c r="K289" i="12"/>
  <c r="L289" i="12" s="1"/>
  <c r="K290" i="12"/>
  <c r="L290" i="12" s="1"/>
  <c r="K291" i="12"/>
  <c r="L291" i="12" s="1"/>
  <c r="K292" i="12"/>
  <c r="L292" i="12" s="1"/>
  <c r="K293" i="12"/>
  <c r="L293" i="12" s="1"/>
  <c r="K294" i="12"/>
  <c r="L294" i="12" s="1"/>
  <c r="K295" i="12"/>
  <c r="L295" i="12" s="1"/>
  <c r="K296" i="12"/>
  <c r="L296" i="12" s="1"/>
  <c r="K297" i="12"/>
  <c r="L297" i="12" s="1"/>
  <c r="K298" i="12"/>
  <c r="L298" i="12" s="1"/>
  <c r="K299" i="12"/>
  <c r="L299" i="12" s="1"/>
  <c r="K300" i="12"/>
  <c r="L300" i="12" s="1"/>
  <c r="K301" i="12"/>
  <c r="L301" i="12" s="1"/>
  <c r="K302" i="12"/>
  <c r="L302" i="12" s="1"/>
  <c r="K303" i="12"/>
  <c r="L303" i="12" s="1"/>
  <c r="K304" i="12"/>
  <c r="L304" i="12" s="1"/>
  <c r="K12" i="12"/>
  <c r="L12" i="12" s="1"/>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H56" i="12"/>
  <c r="H57" i="12"/>
  <c r="H58" i="12"/>
  <c r="H59" i="12"/>
  <c r="H60" i="12"/>
  <c r="H61" i="12"/>
  <c r="H62" i="12"/>
  <c r="H63" i="12"/>
  <c r="H64" i="12"/>
  <c r="H65" i="12"/>
  <c r="H66" i="12"/>
  <c r="H67" i="12"/>
  <c r="H68" i="12"/>
  <c r="H69" i="12"/>
  <c r="H70" i="12"/>
  <c r="H71" i="12"/>
  <c r="H72" i="12"/>
  <c r="H73" i="12"/>
  <c r="H74" i="12"/>
  <c r="H75" i="12"/>
  <c r="H76" i="12"/>
  <c r="H77" i="12"/>
  <c r="H78" i="12"/>
  <c r="H79" i="12"/>
  <c r="H80" i="12"/>
  <c r="H81" i="12"/>
  <c r="H82" i="12"/>
  <c r="H83" i="12"/>
  <c r="H84" i="12"/>
  <c r="H85" i="12"/>
  <c r="H86" i="12"/>
  <c r="H87" i="12"/>
  <c r="H88" i="12"/>
  <c r="H89" i="12"/>
  <c r="H90" i="12"/>
  <c r="H91" i="12"/>
  <c r="H92" i="12"/>
  <c r="H93" i="12"/>
  <c r="H94" i="12"/>
  <c r="H95" i="12"/>
  <c r="H96" i="12"/>
  <c r="H97" i="12"/>
  <c r="H98" i="12"/>
  <c r="H99" i="12"/>
  <c r="H100" i="12"/>
  <c r="H101" i="12"/>
  <c r="H102" i="12"/>
  <c r="H103" i="12"/>
  <c r="H104" i="12"/>
  <c r="H105" i="12"/>
  <c r="H106" i="12"/>
  <c r="H107" i="12"/>
  <c r="H108" i="12"/>
  <c r="H109" i="12"/>
  <c r="H110" i="12"/>
  <c r="H111" i="12"/>
  <c r="H112" i="12"/>
  <c r="H113" i="12"/>
  <c r="H114" i="12"/>
  <c r="H115" i="12"/>
  <c r="H116" i="12"/>
  <c r="H117" i="12"/>
  <c r="H118" i="12"/>
  <c r="H119" i="12"/>
  <c r="H120" i="12"/>
  <c r="H121" i="12"/>
  <c r="H122" i="12"/>
  <c r="H123" i="12"/>
  <c r="H124" i="12"/>
  <c r="H125" i="12"/>
  <c r="H126" i="12"/>
  <c r="H127" i="12"/>
  <c r="H128" i="12"/>
  <c r="H129" i="12"/>
  <c r="H130" i="12"/>
  <c r="H131" i="12"/>
  <c r="H132" i="12"/>
  <c r="H133" i="12"/>
  <c r="H134" i="12"/>
  <c r="H135" i="12"/>
  <c r="H136" i="12"/>
  <c r="H137" i="12"/>
  <c r="H138" i="12"/>
  <c r="H139" i="12"/>
  <c r="H140" i="12"/>
  <c r="H141" i="12"/>
  <c r="H142" i="12"/>
  <c r="H143" i="12"/>
  <c r="H144" i="12"/>
  <c r="H145" i="12"/>
  <c r="H146" i="12"/>
  <c r="H147" i="12"/>
  <c r="H148" i="12"/>
  <c r="H149" i="12"/>
  <c r="H150" i="12"/>
  <c r="H151" i="12"/>
  <c r="H152" i="12"/>
  <c r="H153" i="12"/>
  <c r="H154" i="12"/>
  <c r="H155" i="12"/>
  <c r="H156" i="12"/>
  <c r="H157" i="12"/>
  <c r="H158" i="12"/>
  <c r="H159" i="12"/>
  <c r="H160" i="12"/>
  <c r="H161" i="12"/>
  <c r="H162" i="12"/>
  <c r="H163" i="12"/>
  <c r="H164" i="12"/>
  <c r="H165" i="12"/>
  <c r="H166" i="12"/>
  <c r="H167" i="12"/>
  <c r="H168" i="12"/>
  <c r="H169" i="12"/>
  <c r="H170" i="12"/>
  <c r="H171" i="12"/>
  <c r="H172" i="12"/>
  <c r="H173" i="12"/>
  <c r="H174" i="12"/>
  <c r="H175" i="12"/>
  <c r="H176" i="12"/>
  <c r="H177" i="12"/>
  <c r="H178" i="12"/>
  <c r="H179" i="12"/>
  <c r="H180" i="12"/>
  <c r="H181" i="12"/>
  <c r="H182" i="12"/>
  <c r="H183" i="12"/>
  <c r="H184" i="12"/>
  <c r="H185" i="12"/>
  <c r="H186" i="12"/>
  <c r="H187" i="12"/>
  <c r="H188" i="12"/>
  <c r="H189" i="12"/>
  <c r="H190" i="12"/>
  <c r="H191" i="12"/>
  <c r="H192" i="12"/>
  <c r="H193" i="12"/>
  <c r="H194" i="12"/>
  <c r="H195" i="12"/>
  <c r="H196" i="12"/>
  <c r="H197" i="12"/>
  <c r="H198" i="12"/>
  <c r="H199" i="12"/>
  <c r="H200" i="12"/>
  <c r="H201" i="12"/>
  <c r="H202" i="12"/>
  <c r="H203" i="12"/>
  <c r="H204" i="12"/>
  <c r="H205" i="12"/>
  <c r="H206" i="12"/>
  <c r="H207" i="12"/>
  <c r="H208" i="12"/>
  <c r="H209" i="12"/>
  <c r="H210" i="12"/>
  <c r="H211" i="12"/>
  <c r="H212" i="12"/>
  <c r="H213" i="12"/>
  <c r="H214" i="12"/>
  <c r="H215" i="12"/>
  <c r="H216" i="12"/>
  <c r="H217" i="12"/>
  <c r="H218" i="12"/>
  <c r="H219" i="12"/>
  <c r="H220" i="12"/>
  <c r="H221" i="12"/>
  <c r="H222" i="12"/>
  <c r="H223" i="12"/>
  <c r="H224" i="12"/>
  <c r="H225" i="12"/>
  <c r="H226" i="12"/>
  <c r="H227" i="12"/>
  <c r="H228" i="12"/>
  <c r="H229" i="12"/>
  <c r="H230" i="12"/>
  <c r="H231" i="12"/>
  <c r="H232" i="12"/>
  <c r="H233" i="12"/>
  <c r="H234" i="12"/>
  <c r="H235" i="12"/>
  <c r="H236" i="12"/>
  <c r="H237" i="12"/>
  <c r="H238" i="12"/>
  <c r="H239" i="12"/>
  <c r="H240" i="12"/>
  <c r="H241" i="12"/>
  <c r="H242" i="12"/>
  <c r="H243" i="12"/>
  <c r="H244" i="12"/>
  <c r="H245" i="12"/>
  <c r="H246" i="12"/>
  <c r="H247" i="12"/>
  <c r="H248" i="12"/>
  <c r="H249" i="12"/>
  <c r="H250" i="12"/>
  <c r="H251" i="12"/>
  <c r="H252" i="12"/>
  <c r="H253" i="12"/>
  <c r="H254" i="12"/>
  <c r="H255" i="12"/>
  <c r="H256" i="12"/>
  <c r="H257" i="12"/>
  <c r="H258" i="12"/>
  <c r="H259" i="12"/>
  <c r="H260" i="12"/>
  <c r="H261" i="12"/>
  <c r="H262" i="12"/>
  <c r="H263" i="12"/>
  <c r="H264" i="12"/>
  <c r="H265" i="12"/>
  <c r="H266" i="12"/>
  <c r="H267" i="12"/>
  <c r="H268" i="12"/>
  <c r="H269" i="12"/>
  <c r="H270" i="12"/>
  <c r="H271" i="12"/>
  <c r="H272" i="12"/>
  <c r="H273" i="12"/>
  <c r="H274" i="12"/>
  <c r="H275" i="12"/>
  <c r="H276" i="12"/>
  <c r="H277" i="12"/>
  <c r="H278" i="12"/>
  <c r="H279" i="12"/>
  <c r="H280" i="12"/>
  <c r="H281" i="12"/>
  <c r="H282" i="12"/>
  <c r="H283" i="12"/>
  <c r="H284" i="12"/>
  <c r="H285" i="12"/>
  <c r="H286" i="12"/>
  <c r="H287" i="12"/>
  <c r="H288" i="12"/>
  <c r="H289" i="12"/>
  <c r="H290" i="12"/>
  <c r="H291" i="12"/>
  <c r="H292" i="12"/>
  <c r="H293" i="12"/>
  <c r="H294" i="12"/>
  <c r="H295" i="12"/>
  <c r="H296" i="12"/>
  <c r="H297" i="12"/>
  <c r="H298" i="12"/>
  <c r="H299" i="12"/>
  <c r="H300" i="12"/>
  <c r="H301" i="12"/>
  <c r="H302" i="12"/>
  <c r="H303" i="12"/>
  <c r="H304" i="12"/>
  <c r="H12" i="12"/>
  <c r="E11" i="12"/>
  <c r="E12" i="12"/>
  <c r="E13" i="12"/>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E41" i="12"/>
  <c r="E42" i="12"/>
  <c r="E43" i="12"/>
  <c r="E44" i="12"/>
  <c r="E45" i="12"/>
  <c r="E46" i="12"/>
  <c r="E47" i="12"/>
  <c r="E48" i="12"/>
  <c r="E49" i="12"/>
  <c r="E50" i="12"/>
  <c r="E51" i="12"/>
  <c r="E52" i="12"/>
  <c r="E53" i="12"/>
  <c r="E54" i="12"/>
  <c r="E55" i="12"/>
  <c r="E56" i="12"/>
  <c r="E57" i="12"/>
  <c r="E58" i="12"/>
  <c r="E59" i="12"/>
  <c r="E60" i="12"/>
  <c r="E61" i="12"/>
  <c r="E62" i="12"/>
  <c r="E63" i="12"/>
  <c r="E64" i="12"/>
  <c r="E65" i="12"/>
  <c r="E66" i="12"/>
  <c r="E67" i="12"/>
  <c r="E68" i="12"/>
  <c r="E69" i="12"/>
  <c r="E70" i="12"/>
  <c r="E71" i="12"/>
  <c r="E72" i="12"/>
  <c r="E73" i="12"/>
  <c r="E74" i="12"/>
  <c r="E75" i="12"/>
  <c r="E76" i="12"/>
  <c r="E77" i="12"/>
  <c r="E78" i="12"/>
  <c r="E79" i="12"/>
  <c r="E80" i="12"/>
  <c r="E81" i="12"/>
  <c r="E82" i="12"/>
  <c r="E83" i="12"/>
  <c r="E84" i="12"/>
  <c r="E85" i="12"/>
  <c r="E86" i="12"/>
  <c r="E87" i="12"/>
  <c r="E88" i="12"/>
  <c r="E89" i="12"/>
  <c r="E90" i="12"/>
  <c r="E91" i="12"/>
  <c r="E92" i="12"/>
  <c r="E93" i="12"/>
  <c r="E94" i="12"/>
  <c r="E95" i="12"/>
  <c r="E96" i="12"/>
  <c r="E97" i="12"/>
  <c r="E98" i="12"/>
  <c r="E99" i="12"/>
  <c r="E100" i="12"/>
  <c r="E101" i="12"/>
  <c r="E102" i="12"/>
  <c r="E103" i="12"/>
  <c r="E104" i="12"/>
  <c r="E105" i="12"/>
  <c r="E106" i="12"/>
  <c r="E107" i="12"/>
  <c r="E108" i="12"/>
  <c r="E109" i="12"/>
  <c r="E110" i="12"/>
  <c r="E111" i="12"/>
  <c r="E112" i="12"/>
  <c r="E113" i="12"/>
  <c r="E114" i="12"/>
  <c r="E115" i="12"/>
  <c r="E116" i="12"/>
  <c r="E117" i="12"/>
  <c r="E118" i="12"/>
  <c r="E119" i="12"/>
  <c r="E120" i="12"/>
  <c r="E121" i="12"/>
  <c r="E122" i="12"/>
  <c r="E123" i="12"/>
  <c r="E124" i="12"/>
  <c r="E125" i="12"/>
  <c r="E126" i="12"/>
  <c r="E127" i="12"/>
  <c r="E128" i="12"/>
  <c r="E129" i="12"/>
  <c r="E130" i="12"/>
  <c r="E131" i="12"/>
  <c r="E132" i="12"/>
  <c r="E133" i="12"/>
  <c r="E134" i="12"/>
  <c r="E135" i="12"/>
  <c r="E136" i="12"/>
  <c r="E137" i="12"/>
  <c r="E138" i="12"/>
  <c r="E139" i="12"/>
  <c r="E140" i="12"/>
  <c r="E141" i="12"/>
  <c r="E142" i="12"/>
  <c r="E143" i="12"/>
  <c r="E144" i="12"/>
  <c r="E145" i="12"/>
  <c r="E146" i="12"/>
  <c r="E147" i="12"/>
  <c r="E148" i="12"/>
  <c r="E149" i="12"/>
  <c r="E150" i="12"/>
  <c r="E151" i="12"/>
  <c r="E152" i="12"/>
  <c r="E153" i="12"/>
  <c r="E154" i="12"/>
  <c r="E155" i="12"/>
  <c r="E156" i="12"/>
  <c r="E157" i="12"/>
  <c r="E158" i="12"/>
  <c r="E159" i="12"/>
  <c r="E160" i="12"/>
  <c r="E161" i="12"/>
  <c r="E162" i="12"/>
  <c r="E163" i="12"/>
  <c r="E164" i="12"/>
  <c r="E165" i="12"/>
  <c r="E166" i="12"/>
  <c r="E167" i="12"/>
  <c r="E168" i="12"/>
  <c r="E169" i="12"/>
  <c r="E170" i="12"/>
  <c r="E171" i="12"/>
  <c r="E172" i="12"/>
  <c r="E173" i="12"/>
  <c r="E174" i="12"/>
  <c r="E175" i="12"/>
  <c r="E176" i="12"/>
  <c r="E177" i="12"/>
  <c r="E178" i="12"/>
  <c r="E179" i="12"/>
  <c r="E180" i="12"/>
  <c r="E181" i="12"/>
  <c r="E182" i="12"/>
  <c r="E183" i="12"/>
  <c r="E184" i="12"/>
  <c r="E185" i="12"/>
  <c r="E186" i="12"/>
  <c r="E187" i="12"/>
  <c r="E188" i="12"/>
  <c r="E189" i="12"/>
  <c r="E190" i="12"/>
  <c r="E191" i="12"/>
  <c r="E192" i="12"/>
  <c r="E193" i="12"/>
  <c r="E194" i="12"/>
  <c r="E195" i="12"/>
  <c r="E196" i="12"/>
  <c r="E197" i="12"/>
  <c r="E198" i="12"/>
  <c r="E199" i="12"/>
  <c r="E200" i="12"/>
  <c r="E201" i="12"/>
  <c r="E202" i="12"/>
  <c r="E203" i="12"/>
  <c r="E204" i="12"/>
  <c r="E205" i="12"/>
  <c r="E206" i="12"/>
  <c r="E207" i="12"/>
  <c r="E208" i="12"/>
  <c r="E209" i="12"/>
  <c r="E210" i="12"/>
  <c r="E211" i="12"/>
  <c r="E212" i="12"/>
  <c r="E213" i="12"/>
  <c r="E214" i="12"/>
  <c r="E215" i="12"/>
  <c r="E216" i="12"/>
  <c r="E217" i="12"/>
  <c r="E218" i="12"/>
  <c r="E219" i="12"/>
  <c r="E220" i="12"/>
  <c r="E221" i="12"/>
  <c r="E222" i="12"/>
  <c r="E223" i="12"/>
  <c r="E224" i="12"/>
  <c r="E225" i="12"/>
  <c r="E226" i="12"/>
  <c r="E227" i="12"/>
  <c r="E228" i="12"/>
  <c r="E229" i="12"/>
  <c r="E230" i="12"/>
  <c r="E231" i="12"/>
  <c r="E232" i="12"/>
  <c r="E233" i="12"/>
  <c r="E234" i="12"/>
  <c r="E235" i="12"/>
  <c r="E236" i="12"/>
  <c r="E237" i="12"/>
  <c r="E238" i="12"/>
  <c r="E239" i="12"/>
  <c r="E240" i="12"/>
  <c r="E241" i="12"/>
  <c r="E242" i="12"/>
  <c r="E243" i="12"/>
  <c r="E244" i="12"/>
  <c r="E245" i="12"/>
  <c r="E246" i="12"/>
  <c r="E247" i="12"/>
  <c r="E248" i="12"/>
  <c r="E249" i="12"/>
  <c r="E250" i="12"/>
  <c r="E251" i="12"/>
  <c r="E252" i="12"/>
  <c r="E253" i="12"/>
  <c r="E254" i="12"/>
  <c r="E255" i="12"/>
  <c r="E256" i="12"/>
  <c r="E257" i="12"/>
  <c r="E258" i="12"/>
  <c r="E259" i="12"/>
  <c r="E260" i="12"/>
  <c r="E261" i="12"/>
  <c r="E262" i="12"/>
  <c r="E263" i="12"/>
  <c r="E264" i="12"/>
  <c r="E265" i="12"/>
  <c r="E266" i="12"/>
  <c r="E267" i="12"/>
  <c r="E268" i="12"/>
  <c r="E269" i="12"/>
  <c r="E270" i="12"/>
  <c r="E271" i="12"/>
  <c r="E272" i="12"/>
  <c r="E273" i="12"/>
  <c r="E274" i="12"/>
  <c r="E275" i="12"/>
  <c r="E276" i="12"/>
  <c r="E277" i="12"/>
  <c r="E278" i="12"/>
  <c r="E279" i="12"/>
  <c r="E280" i="12"/>
  <c r="E281" i="12"/>
  <c r="E282" i="12"/>
  <c r="E283" i="12"/>
  <c r="E284" i="12"/>
  <c r="E285" i="12"/>
  <c r="E286" i="12"/>
  <c r="E287" i="12"/>
  <c r="E288" i="12"/>
  <c r="E289" i="12"/>
  <c r="E290" i="12"/>
  <c r="E291" i="12"/>
  <c r="E292" i="12"/>
  <c r="E293" i="12"/>
  <c r="E294" i="12"/>
  <c r="E295" i="12"/>
  <c r="E296" i="12"/>
  <c r="E297" i="12"/>
  <c r="E298" i="12"/>
  <c r="E299" i="12"/>
  <c r="E300" i="12"/>
  <c r="E301" i="12"/>
  <c r="E302" i="12"/>
  <c r="E303" i="12"/>
  <c r="E304" i="12"/>
  <c r="G304" i="12"/>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41" i="12"/>
  <c r="G42" i="12"/>
  <c r="G43" i="12"/>
  <c r="G44" i="12"/>
  <c r="G45" i="12"/>
  <c r="G46" i="12"/>
  <c r="G47" i="12"/>
  <c r="G48" i="12"/>
  <c r="G49" i="12"/>
  <c r="G50" i="12"/>
  <c r="G51" i="12"/>
  <c r="G52" i="12"/>
  <c r="G53" i="12"/>
  <c r="G54" i="12"/>
  <c r="G55" i="12"/>
  <c r="G56"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91" i="12"/>
  <c r="G92" i="12"/>
  <c r="G93" i="12"/>
  <c r="G94" i="12"/>
  <c r="G95" i="12"/>
  <c r="G96" i="12"/>
  <c r="G97" i="12"/>
  <c r="G98" i="12"/>
  <c r="G99" i="12"/>
  <c r="G100" i="12"/>
  <c r="G101" i="12"/>
  <c r="G102" i="12"/>
  <c r="G103" i="12"/>
  <c r="G104" i="12"/>
  <c r="G105" i="12"/>
  <c r="G106" i="12"/>
  <c r="G107" i="12"/>
  <c r="G108" i="12"/>
  <c r="G109" i="12"/>
  <c r="G110" i="12"/>
  <c r="G111" i="12"/>
  <c r="G112" i="12"/>
  <c r="G113" i="12"/>
  <c r="G114" i="12"/>
  <c r="G115" i="12"/>
  <c r="G116" i="12"/>
  <c r="G117" i="12"/>
  <c r="G118" i="12"/>
  <c r="G119" i="12"/>
  <c r="G120" i="12"/>
  <c r="G121" i="12"/>
  <c r="G122" i="12"/>
  <c r="G123" i="12"/>
  <c r="G124" i="12"/>
  <c r="G125" i="12"/>
  <c r="G126" i="12"/>
  <c r="G127" i="12"/>
  <c r="G128" i="12"/>
  <c r="G129" i="12"/>
  <c r="G130" i="12"/>
  <c r="G131" i="12"/>
  <c r="G132" i="12"/>
  <c r="G133" i="12"/>
  <c r="G134" i="12"/>
  <c r="G135" i="12"/>
  <c r="G136" i="12"/>
  <c r="G137" i="12"/>
  <c r="G138" i="12"/>
  <c r="G139" i="12"/>
  <c r="G140" i="12"/>
  <c r="G141" i="12"/>
  <c r="G142" i="12"/>
  <c r="G143" i="12"/>
  <c r="G144" i="12"/>
  <c r="G145" i="12"/>
  <c r="G146" i="12"/>
  <c r="G147" i="12"/>
  <c r="G148" i="12"/>
  <c r="G149" i="12"/>
  <c r="G150" i="12"/>
  <c r="G151" i="12"/>
  <c r="G152" i="12"/>
  <c r="G153" i="12"/>
  <c r="G154" i="12"/>
  <c r="G155" i="12"/>
  <c r="G156" i="12"/>
  <c r="G157" i="12"/>
  <c r="G158" i="12"/>
  <c r="G159" i="12"/>
  <c r="G160" i="12"/>
  <c r="G161" i="12"/>
  <c r="G162" i="12"/>
  <c r="G163" i="12"/>
  <c r="G164" i="12"/>
  <c r="G165" i="12"/>
  <c r="G166" i="12"/>
  <c r="G167" i="12"/>
  <c r="G168" i="12"/>
  <c r="G169" i="12"/>
  <c r="G170" i="12"/>
  <c r="G171" i="12"/>
  <c r="G172" i="12"/>
  <c r="G173" i="12"/>
  <c r="G174" i="12"/>
  <c r="G175" i="12"/>
  <c r="G176" i="12"/>
  <c r="G177" i="12"/>
  <c r="G178" i="12"/>
  <c r="G179" i="12"/>
  <c r="G180" i="12"/>
  <c r="G181" i="12"/>
  <c r="G182" i="12"/>
  <c r="G183" i="12"/>
  <c r="G184" i="12"/>
  <c r="G185" i="12"/>
  <c r="G186" i="12"/>
  <c r="G187" i="12"/>
  <c r="G188" i="12"/>
  <c r="G189" i="12"/>
  <c r="G190" i="12"/>
  <c r="G191" i="12"/>
  <c r="G192" i="12"/>
  <c r="G193" i="12"/>
  <c r="G194" i="12"/>
  <c r="G195" i="12"/>
  <c r="G196" i="12"/>
  <c r="G197" i="12"/>
  <c r="G198" i="12"/>
  <c r="G199" i="12"/>
  <c r="G200" i="12"/>
  <c r="G201" i="12"/>
  <c r="G202" i="12"/>
  <c r="G203" i="12"/>
  <c r="G204" i="12"/>
  <c r="G205" i="12"/>
  <c r="G206" i="12"/>
  <c r="G207" i="12"/>
  <c r="G208" i="12"/>
  <c r="G209" i="12"/>
  <c r="G210" i="12"/>
  <c r="G211" i="12"/>
  <c r="G212" i="12"/>
  <c r="G213" i="12"/>
  <c r="G214" i="12"/>
  <c r="G215" i="12"/>
  <c r="G216" i="12"/>
  <c r="G217" i="12"/>
  <c r="G218" i="12"/>
  <c r="G219" i="12"/>
  <c r="G220" i="12"/>
  <c r="G221" i="12"/>
  <c r="G222" i="12"/>
  <c r="G223" i="12"/>
  <c r="G224" i="12"/>
  <c r="G225" i="12"/>
  <c r="G226" i="12"/>
  <c r="G227" i="12"/>
  <c r="G228" i="12"/>
  <c r="G229" i="12"/>
  <c r="G230" i="12"/>
  <c r="G231" i="12"/>
  <c r="G232" i="12"/>
  <c r="G233" i="12"/>
  <c r="G234" i="12"/>
  <c r="G235" i="12"/>
  <c r="G236" i="12"/>
  <c r="G237" i="12"/>
  <c r="G238" i="12"/>
  <c r="G239" i="12"/>
  <c r="G240" i="12"/>
  <c r="G241" i="12"/>
  <c r="G242" i="12"/>
  <c r="G243" i="12"/>
  <c r="G244" i="12"/>
  <c r="G245" i="12"/>
  <c r="G246" i="12"/>
  <c r="G247" i="12"/>
  <c r="G248" i="12"/>
  <c r="G249" i="12"/>
  <c r="G250" i="12"/>
  <c r="G251" i="12"/>
  <c r="G252" i="12"/>
  <c r="G253" i="12"/>
  <c r="G254" i="12"/>
  <c r="G255" i="12"/>
  <c r="G256" i="12"/>
  <c r="G257" i="12"/>
  <c r="G258" i="12"/>
  <c r="G259" i="12"/>
  <c r="G260" i="12"/>
  <c r="G261" i="12"/>
  <c r="G262" i="12"/>
  <c r="G263" i="12"/>
  <c r="G264" i="12"/>
  <c r="G265" i="12"/>
  <c r="G266" i="12"/>
  <c r="G267" i="12"/>
  <c r="G268" i="12"/>
  <c r="G269" i="12"/>
  <c r="G270" i="12"/>
  <c r="G271" i="12"/>
  <c r="G272" i="12"/>
  <c r="G273" i="12"/>
  <c r="G274" i="12"/>
  <c r="G275" i="12"/>
  <c r="G276" i="12"/>
  <c r="G277" i="12"/>
  <c r="G278" i="12"/>
  <c r="G279" i="12"/>
  <c r="G280" i="12"/>
  <c r="G281" i="12"/>
  <c r="G282" i="12"/>
  <c r="G283" i="12"/>
  <c r="G284" i="12"/>
  <c r="G285" i="12"/>
  <c r="G286" i="12"/>
  <c r="G287" i="12"/>
  <c r="G288" i="12"/>
  <c r="G289" i="12"/>
  <c r="G290" i="12"/>
  <c r="G291" i="12"/>
  <c r="G292" i="12"/>
  <c r="G293" i="12"/>
  <c r="G294" i="12"/>
  <c r="G295" i="12"/>
  <c r="G296" i="12"/>
  <c r="G297" i="12"/>
  <c r="G298" i="12"/>
  <c r="G299" i="12"/>
  <c r="G300" i="12"/>
  <c r="G301" i="12"/>
  <c r="G302" i="12"/>
  <c r="G303" i="12"/>
  <c r="G12" i="12"/>
  <c r="N6" i="11" l="1"/>
  <c r="U7" i="10"/>
  <c r="U10" i="10"/>
  <c r="U11" i="10"/>
  <c r="U12" i="10"/>
  <c r="U13" i="10"/>
  <c r="U14" i="10"/>
  <c r="U15" i="10"/>
  <c r="U16" i="10"/>
  <c r="U17" i="10"/>
  <c r="U18" i="10"/>
  <c r="U19" i="10"/>
  <c r="U20" i="10"/>
  <c r="U21" i="10"/>
  <c r="U22" i="10"/>
  <c r="U23" i="10"/>
  <c r="U24" i="10"/>
  <c r="U25" i="10"/>
  <c r="U26" i="10"/>
  <c r="U27" i="10"/>
  <c r="U28" i="10"/>
  <c r="U29" i="10"/>
  <c r="U30" i="10"/>
  <c r="U31" i="10"/>
  <c r="U32" i="10"/>
  <c r="U33" i="10"/>
  <c r="U34"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72" i="10"/>
  <c r="U73" i="10"/>
  <c r="U74" i="10"/>
  <c r="U75" i="10"/>
  <c r="U76" i="10"/>
  <c r="U77" i="10"/>
  <c r="U78" i="10"/>
  <c r="U79" i="10"/>
  <c r="U80" i="10"/>
  <c r="U81" i="10"/>
  <c r="U82" i="10"/>
  <c r="U83" i="10"/>
  <c r="U84" i="10"/>
  <c r="U85" i="10"/>
  <c r="U86" i="10"/>
  <c r="U87" i="10"/>
  <c r="U88" i="10"/>
  <c r="U89" i="10"/>
  <c r="U90" i="10"/>
  <c r="U91" i="10"/>
  <c r="U92" i="10"/>
  <c r="U93" i="10"/>
  <c r="U94" i="10"/>
  <c r="U95" i="10"/>
  <c r="U96" i="10"/>
  <c r="U97" i="10"/>
  <c r="U98" i="10"/>
  <c r="U99" i="10"/>
  <c r="U100" i="10"/>
  <c r="U101" i="10"/>
  <c r="U102" i="10"/>
  <c r="U103" i="10"/>
  <c r="U104" i="10"/>
  <c r="U105" i="10"/>
  <c r="U106" i="10"/>
  <c r="U107" i="10"/>
  <c r="U108" i="10"/>
  <c r="U109" i="10"/>
  <c r="U110" i="10"/>
  <c r="U111" i="10"/>
  <c r="U112" i="10"/>
  <c r="U113" i="10"/>
  <c r="U114" i="10"/>
  <c r="U115" i="10"/>
  <c r="U116" i="10"/>
  <c r="U117" i="10"/>
  <c r="U118" i="10"/>
  <c r="U119" i="10"/>
  <c r="U120" i="10"/>
  <c r="U121" i="10"/>
  <c r="U122" i="10"/>
  <c r="U123" i="10"/>
  <c r="U124" i="10"/>
  <c r="U125" i="10"/>
  <c r="U126" i="10"/>
  <c r="U127" i="10"/>
  <c r="U128" i="10"/>
  <c r="U129" i="10"/>
  <c r="U130" i="10"/>
  <c r="U131" i="10"/>
  <c r="U132" i="10"/>
  <c r="U133" i="10"/>
  <c r="U134" i="10"/>
  <c r="U135" i="10"/>
  <c r="U136" i="10"/>
  <c r="U137" i="10"/>
  <c r="U138" i="10"/>
  <c r="U139" i="10"/>
  <c r="U140" i="10"/>
  <c r="U141" i="10"/>
  <c r="U142" i="10"/>
  <c r="U143" i="10"/>
  <c r="U144" i="10"/>
  <c r="U145" i="10"/>
  <c r="U146" i="10"/>
  <c r="U147" i="10"/>
  <c r="U148" i="10"/>
  <c r="U149" i="10"/>
  <c r="U150" i="10"/>
  <c r="U151" i="10"/>
  <c r="U152" i="10"/>
  <c r="U153" i="10"/>
  <c r="U154" i="10"/>
  <c r="U155" i="10"/>
  <c r="U156" i="10"/>
  <c r="U157" i="10"/>
  <c r="U158" i="10"/>
  <c r="U159" i="10"/>
  <c r="U160" i="10"/>
  <c r="U161" i="10"/>
  <c r="U162" i="10"/>
  <c r="U163" i="10"/>
  <c r="U164" i="10"/>
  <c r="U165" i="10"/>
  <c r="U166" i="10"/>
  <c r="U167" i="10"/>
  <c r="U168" i="10"/>
  <c r="U169" i="10"/>
  <c r="U170" i="10"/>
  <c r="U171" i="10"/>
  <c r="U172" i="10"/>
  <c r="U173" i="10"/>
  <c r="U174" i="10"/>
  <c r="U175" i="10"/>
  <c r="U176" i="10"/>
  <c r="U177" i="10"/>
  <c r="U178" i="10"/>
  <c r="U179" i="10"/>
  <c r="U180" i="10"/>
  <c r="U181" i="10"/>
  <c r="U182" i="10"/>
  <c r="U183" i="10"/>
  <c r="U184" i="10"/>
  <c r="U185" i="10"/>
  <c r="U186" i="10"/>
  <c r="U187" i="10"/>
  <c r="U188" i="10"/>
  <c r="U189" i="10"/>
  <c r="U190" i="10"/>
  <c r="U191" i="10"/>
  <c r="U192" i="10"/>
  <c r="U193" i="10"/>
  <c r="U194" i="10"/>
  <c r="U195" i="10"/>
  <c r="U196" i="10"/>
  <c r="U197" i="10"/>
  <c r="U198" i="10"/>
  <c r="U199" i="10"/>
  <c r="U200" i="10"/>
  <c r="U201" i="10"/>
  <c r="U202" i="10"/>
  <c r="U203" i="10"/>
  <c r="U204" i="10"/>
  <c r="U205" i="10"/>
  <c r="U206" i="10"/>
  <c r="U207" i="10"/>
  <c r="U208" i="10"/>
  <c r="U209" i="10"/>
  <c r="U210" i="10"/>
  <c r="U211" i="10"/>
  <c r="U212" i="10"/>
  <c r="U213" i="10"/>
  <c r="U214" i="10"/>
  <c r="U215" i="10"/>
  <c r="U216" i="10"/>
  <c r="U217" i="10"/>
  <c r="U218" i="10"/>
  <c r="U219" i="10"/>
  <c r="U220" i="10"/>
  <c r="U221" i="10"/>
  <c r="U222" i="10"/>
  <c r="U223" i="10"/>
  <c r="U224" i="10"/>
  <c r="U225" i="10"/>
  <c r="U226" i="10"/>
  <c r="U227" i="10"/>
  <c r="U228" i="10"/>
  <c r="U229" i="10"/>
  <c r="U230" i="10"/>
  <c r="U231" i="10"/>
  <c r="U232" i="10"/>
  <c r="U233" i="10"/>
  <c r="U234" i="10"/>
  <c r="U235" i="10"/>
  <c r="U236" i="10"/>
  <c r="U237" i="10"/>
  <c r="U238" i="10"/>
  <c r="U239" i="10"/>
  <c r="U240" i="10"/>
  <c r="U241" i="10"/>
  <c r="U242" i="10"/>
  <c r="U243" i="10"/>
  <c r="U244" i="10"/>
  <c r="U245" i="10"/>
  <c r="U246" i="10"/>
  <c r="U247" i="10"/>
  <c r="U248" i="10"/>
  <c r="U249" i="10"/>
  <c r="U250" i="10"/>
  <c r="U251" i="10"/>
  <c r="U252" i="10"/>
  <c r="U253" i="10"/>
  <c r="U254" i="10"/>
  <c r="U255" i="10"/>
  <c r="U256" i="10"/>
  <c r="U257" i="10"/>
  <c r="U258" i="10"/>
  <c r="U259" i="10"/>
  <c r="U260" i="10"/>
  <c r="U261" i="10"/>
  <c r="U262" i="10"/>
  <c r="U263" i="10"/>
  <c r="U264" i="10"/>
  <c r="U265" i="10"/>
  <c r="U266" i="10"/>
  <c r="U267" i="10"/>
  <c r="U268" i="10"/>
  <c r="U269" i="10"/>
  <c r="U270" i="10"/>
  <c r="U271" i="10"/>
  <c r="U272" i="10"/>
  <c r="U273" i="10"/>
  <c r="U274" i="10"/>
  <c r="U275" i="10"/>
  <c r="U276" i="10"/>
  <c r="U277" i="10"/>
  <c r="U278" i="10"/>
  <c r="U279" i="10"/>
  <c r="U280" i="10"/>
  <c r="U281" i="10"/>
  <c r="U282" i="10"/>
  <c r="U283" i="10"/>
  <c r="U284" i="10"/>
  <c r="U285" i="10"/>
  <c r="U286" i="10"/>
  <c r="U287" i="10"/>
  <c r="U288" i="10"/>
  <c r="U289" i="10"/>
  <c r="U290" i="10"/>
  <c r="U291" i="10"/>
  <c r="U292" i="10"/>
  <c r="U293" i="10"/>
  <c r="U294" i="10"/>
  <c r="U295" i="10"/>
  <c r="U296" i="10"/>
  <c r="U297" i="10"/>
  <c r="U298" i="10"/>
  <c r="U299" i="10"/>
  <c r="U300" i="10"/>
  <c r="S7" i="10"/>
  <c r="T7" i="10"/>
  <c r="AB14" i="9" l="1"/>
  <c r="AB15" i="9"/>
  <c r="AB16" i="9"/>
  <c r="AB17" i="9"/>
  <c r="AB18" i="9"/>
  <c r="AB19" i="9"/>
  <c r="AB20" i="9"/>
  <c r="AB21" i="9"/>
  <c r="AB22" i="9"/>
  <c r="AB23" i="9"/>
  <c r="AB24" i="9"/>
  <c r="AB25" i="9"/>
  <c r="AB26" i="9"/>
  <c r="AB27" i="9"/>
  <c r="AB28" i="9"/>
  <c r="AB29" i="9"/>
  <c r="AB30" i="9"/>
  <c r="AB31" i="9"/>
  <c r="AB32" i="9"/>
  <c r="AB33" i="9"/>
  <c r="AB34" i="9"/>
  <c r="AB35" i="9"/>
  <c r="AB36" i="9"/>
  <c r="AB37" i="9"/>
  <c r="AB38" i="9"/>
  <c r="AB39" i="9"/>
  <c r="AB40" i="9"/>
  <c r="AB41" i="9"/>
  <c r="AB42" i="9"/>
  <c r="AB43" i="9"/>
  <c r="AB44" i="9"/>
  <c r="AB45" i="9"/>
  <c r="AB46" i="9"/>
  <c r="AB47" i="9"/>
  <c r="AB48" i="9"/>
  <c r="AB49" i="9"/>
  <c r="AB50" i="9"/>
  <c r="AB51" i="9"/>
  <c r="AB52" i="9"/>
  <c r="AB53" i="9"/>
  <c r="AB54" i="9"/>
  <c r="AB55" i="9"/>
  <c r="AB56" i="9"/>
  <c r="AB57" i="9"/>
  <c r="AB58" i="9"/>
  <c r="AB59" i="9"/>
  <c r="AB60" i="9"/>
  <c r="AB61" i="9"/>
  <c r="AB62" i="9"/>
  <c r="AB63" i="9"/>
  <c r="AB64" i="9"/>
  <c r="AB65" i="9"/>
  <c r="AB66" i="9"/>
  <c r="AB67" i="9"/>
  <c r="AB68" i="9"/>
  <c r="AB69" i="9"/>
  <c r="AB70" i="9"/>
  <c r="AB71" i="9"/>
  <c r="AB72" i="9"/>
  <c r="AB73" i="9"/>
  <c r="AB74" i="9"/>
  <c r="AB75" i="9"/>
  <c r="AB76" i="9"/>
  <c r="AB77" i="9"/>
  <c r="AB78" i="9"/>
  <c r="AB79" i="9"/>
  <c r="AB80" i="9"/>
  <c r="AB81" i="9"/>
  <c r="AB82" i="9"/>
  <c r="AB83" i="9"/>
  <c r="AB84" i="9"/>
  <c r="AB85" i="9"/>
  <c r="AB86" i="9"/>
  <c r="AB87" i="9"/>
  <c r="AB88" i="9"/>
  <c r="AB89" i="9"/>
  <c r="AB90" i="9"/>
  <c r="AB91" i="9"/>
  <c r="AB92" i="9"/>
  <c r="AB93" i="9"/>
  <c r="AB94" i="9"/>
  <c r="AB95" i="9"/>
  <c r="AB96" i="9"/>
  <c r="AB97" i="9"/>
  <c r="AB98" i="9"/>
  <c r="AB99" i="9"/>
  <c r="AB100" i="9"/>
  <c r="AB101" i="9"/>
  <c r="AB102" i="9"/>
  <c r="AB103" i="9"/>
  <c r="AB104" i="9"/>
  <c r="AB105" i="9"/>
  <c r="AB106" i="9"/>
  <c r="AB107" i="9"/>
  <c r="AB108" i="9"/>
  <c r="AB109" i="9"/>
  <c r="AB110" i="9"/>
  <c r="AB111" i="9"/>
  <c r="AB112" i="9"/>
  <c r="AB113" i="9"/>
  <c r="AB114" i="9"/>
  <c r="AB115" i="9"/>
  <c r="AB116" i="9"/>
  <c r="AB117" i="9"/>
  <c r="AB118" i="9"/>
  <c r="AB119" i="9"/>
  <c r="AB120" i="9"/>
  <c r="AB121" i="9"/>
  <c r="AB122" i="9"/>
  <c r="AB123" i="9"/>
  <c r="AB124" i="9"/>
  <c r="AB125" i="9"/>
  <c r="AB126" i="9"/>
  <c r="AB127" i="9"/>
  <c r="AB128" i="9"/>
  <c r="AB129" i="9"/>
  <c r="AB130" i="9"/>
  <c r="AB131" i="9"/>
  <c r="AB132" i="9"/>
  <c r="AB133" i="9"/>
  <c r="AB134" i="9"/>
  <c r="AB135" i="9"/>
  <c r="AB136" i="9"/>
  <c r="AB137" i="9"/>
  <c r="AB138" i="9"/>
  <c r="AB139" i="9"/>
  <c r="AB140" i="9"/>
  <c r="AB141" i="9"/>
  <c r="AB142" i="9"/>
  <c r="AB143" i="9"/>
  <c r="AB144" i="9"/>
  <c r="AB145" i="9"/>
  <c r="AB146" i="9"/>
  <c r="AB147" i="9"/>
  <c r="AB148" i="9"/>
  <c r="AB149" i="9"/>
  <c r="AB150" i="9"/>
  <c r="AB151" i="9"/>
  <c r="AB152" i="9"/>
  <c r="AB153" i="9"/>
  <c r="AB154" i="9"/>
  <c r="AB155" i="9"/>
  <c r="AB156" i="9"/>
  <c r="AB157" i="9"/>
  <c r="AB158" i="9"/>
  <c r="AB159" i="9"/>
  <c r="AB160" i="9"/>
  <c r="AB161" i="9"/>
  <c r="AB162" i="9"/>
  <c r="AB163" i="9"/>
  <c r="AB164" i="9"/>
  <c r="AB165" i="9"/>
  <c r="AB166" i="9"/>
  <c r="AB167" i="9"/>
  <c r="AB168" i="9"/>
  <c r="AB169" i="9"/>
  <c r="AB170" i="9"/>
  <c r="AB171" i="9"/>
  <c r="AB172" i="9"/>
  <c r="AB173" i="9"/>
  <c r="AB174" i="9"/>
  <c r="AB175" i="9"/>
  <c r="AB176" i="9"/>
  <c r="AB177" i="9"/>
  <c r="AB178" i="9"/>
  <c r="AB179" i="9"/>
  <c r="AB180" i="9"/>
  <c r="AB181" i="9"/>
  <c r="AB182" i="9"/>
  <c r="AB183" i="9"/>
  <c r="AB184" i="9"/>
  <c r="AB185" i="9"/>
  <c r="AB186" i="9"/>
  <c r="AB187" i="9"/>
  <c r="AB188" i="9"/>
  <c r="AB189" i="9"/>
  <c r="AB190" i="9"/>
  <c r="AB191" i="9"/>
  <c r="AB192" i="9"/>
  <c r="AB193" i="9"/>
  <c r="AB194" i="9"/>
  <c r="AB195" i="9"/>
  <c r="AB196" i="9"/>
  <c r="AB197" i="9"/>
  <c r="AB198" i="9"/>
  <c r="AB199" i="9"/>
  <c r="AB200" i="9"/>
  <c r="AB201" i="9"/>
  <c r="AB202" i="9"/>
  <c r="AB203" i="9"/>
  <c r="AB204" i="9"/>
  <c r="AB205" i="9"/>
  <c r="AB206" i="9"/>
  <c r="AB207" i="9"/>
  <c r="AB208" i="9"/>
  <c r="AB209" i="9"/>
  <c r="AB210" i="9"/>
  <c r="AB211" i="9"/>
  <c r="AB212" i="9"/>
  <c r="AB213" i="9"/>
  <c r="AB214" i="9"/>
  <c r="AB215" i="9"/>
  <c r="AB216" i="9"/>
  <c r="AB217" i="9"/>
  <c r="AB218" i="9"/>
  <c r="AB219" i="9"/>
  <c r="AB220" i="9"/>
  <c r="AB221" i="9"/>
  <c r="AB222" i="9"/>
  <c r="AB223" i="9"/>
  <c r="AB224" i="9"/>
  <c r="AB225" i="9"/>
  <c r="AB226" i="9"/>
  <c r="AB227" i="9"/>
  <c r="AB228" i="9"/>
  <c r="AB229" i="9"/>
  <c r="AB230" i="9"/>
  <c r="AB231" i="9"/>
  <c r="AB232" i="9"/>
  <c r="AB233" i="9"/>
  <c r="AB234" i="9"/>
  <c r="AB235" i="9"/>
  <c r="AB236" i="9"/>
  <c r="AB237" i="9"/>
  <c r="AB238" i="9"/>
  <c r="AB239" i="9"/>
  <c r="AB240" i="9"/>
  <c r="AB241" i="9"/>
  <c r="AB242" i="9"/>
  <c r="AB243" i="9"/>
  <c r="AB244" i="9"/>
  <c r="AB245" i="9"/>
  <c r="AB246" i="9"/>
  <c r="AB247" i="9"/>
  <c r="AB248" i="9"/>
  <c r="AB249" i="9"/>
  <c r="AB250" i="9"/>
  <c r="AB251" i="9"/>
  <c r="AB252" i="9"/>
  <c r="AB253" i="9"/>
  <c r="AB254" i="9"/>
  <c r="AB255" i="9"/>
  <c r="AB256" i="9"/>
  <c r="AB257" i="9"/>
  <c r="AB258" i="9"/>
  <c r="AB259" i="9"/>
  <c r="AB260" i="9"/>
  <c r="AB261" i="9"/>
  <c r="AB262" i="9"/>
  <c r="AB263" i="9"/>
  <c r="AB264" i="9"/>
  <c r="AB265" i="9"/>
  <c r="AB266" i="9"/>
  <c r="AB267" i="9"/>
  <c r="AB268" i="9"/>
  <c r="AB269" i="9"/>
  <c r="AB270" i="9"/>
  <c r="AB271" i="9"/>
  <c r="AB272" i="9"/>
  <c r="AB273" i="9"/>
  <c r="AB274" i="9"/>
  <c r="AB275" i="9"/>
  <c r="AB276" i="9"/>
  <c r="AB277" i="9"/>
  <c r="AB278" i="9"/>
  <c r="AB279" i="9"/>
  <c r="AB280" i="9"/>
  <c r="AB281" i="9"/>
  <c r="AB282" i="9"/>
  <c r="AB283" i="9"/>
  <c r="AB284" i="9"/>
  <c r="AB285" i="9"/>
  <c r="AB286" i="9"/>
  <c r="AB287" i="9"/>
  <c r="AB288" i="9"/>
  <c r="AB289" i="9"/>
  <c r="AB290" i="9"/>
  <c r="AB291" i="9"/>
  <c r="AB292" i="9"/>
  <c r="AB293" i="9"/>
  <c r="AB294" i="9"/>
  <c r="AB295" i="9"/>
  <c r="AB296" i="9"/>
  <c r="AB297" i="9"/>
  <c r="AB298" i="9"/>
  <c r="AB299" i="9"/>
  <c r="AB300" i="9"/>
  <c r="AB301" i="9"/>
  <c r="AB302" i="9"/>
  <c r="AB303" i="9"/>
  <c r="AB304" i="9"/>
  <c r="AB305" i="9"/>
  <c r="AB13" i="9"/>
  <c r="N8" i="8" l="1"/>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79" i="8"/>
  <c r="N80" i="8"/>
  <c r="N81" i="8"/>
  <c r="N82" i="8"/>
  <c r="N83" i="8"/>
  <c r="N84" i="8"/>
  <c r="N85" i="8"/>
  <c r="N86" i="8"/>
  <c r="N87" i="8"/>
  <c r="N88" i="8"/>
  <c r="N89" i="8"/>
  <c r="N90" i="8"/>
  <c r="N91" i="8"/>
  <c r="N92" i="8"/>
  <c r="N93" i="8"/>
  <c r="N94" i="8"/>
  <c r="N95" i="8"/>
  <c r="N96" i="8"/>
  <c r="N97" i="8"/>
  <c r="N98" i="8"/>
  <c r="N99" i="8"/>
  <c r="N100" i="8"/>
  <c r="N101" i="8"/>
  <c r="N102" i="8"/>
  <c r="N103" i="8"/>
  <c r="N104" i="8"/>
  <c r="N105" i="8"/>
  <c r="N106" i="8"/>
  <c r="N107" i="8"/>
  <c r="N108" i="8"/>
  <c r="N109" i="8"/>
  <c r="N110" i="8"/>
  <c r="N111" i="8"/>
  <c r="N112" i="8"/>
  <c r="N113" i="8"/>
  <c r="N114" i="8"/>
  <c r="N115" i="8"/>
  <c r="N116" i="8"/>
  <c r="N117" i="8"/>
  <c r="N118" i="8"/>
  <c r="N119" i="8"/>
  <c r="N120" i="8"/>
  <c r="N121" i="8"/>
  <c r="N122" i="8"/>
  <c r="N123" i="8"/>
  <c r="N124" i="8"/>
  <c r="N125" i="8"/>
  <c r="N126" i="8"/>
  <c r="N127" i="8"/>
  <c r="N128" i="8"/>
  <c r="N129" i="8"/>
  <c r="N130" i="8"/>
  <c r="N131" i="8"/>
  <c r="N132" i="8"/>
  <c r="N133" i="8"/>
  <c r="N134" i="8"/>
  <c r="N135" i="8"/>
  <c r="N136" i="8"/>
  <c r="N137" i="8"/>
  <c r="N138" i="8"/>
  <c r="N139" i="8"/>
  <c r="N140" i="8"/>
  <c r="N141" i="8"/>
  <c r="N142" i="8"/>
  <c r="N143" i="8"/>
  <c r="N144" i="8"/>
  <c r="N145" i="8"/>
  <c r="N146" i="8"/>
  <c r="N147" i="8"/>
  <c r="N148" i="8"/>
  <c r="N149" i="8"/>
  <c r="N150" i="8"/>
  <c r="N151" i="8"/>
  <c r="N152" i="8"/>
  <c r="N153" i="8"/>
  <c r="N154" i="8"/>
  <c r="N155" i="8"/>
  <c r="N156" i="8"/>
  <c r="N157" i="8"/>
  <c r="N158" i="8"/>
  <c r="N159" i="8"/>
  <c r="N160" i="8"/>
  <c r="N161" i="8"/>
  <c r="N162" i="8"/>
  <c r="N163" i="8"/>
  <c r="N164" i="8"/>
  <c r="N165" i="8"/>
  <c r="N166" i="8"/>
  <c r="N167" i="8"/>
  <c r="N168" i="8"/>
  <c r="N169" i="8"/>
  <c r="N170" i="8"/>
  <c r="N171" i="8"/>
  <c r="N172" i="8"/>
  <c r="N173" i="8"/>
  <c r="N174" i="8"/>
  <c r="N175" i="8"/>
  <c r="N176" i="8"/>
  <c r="N177" i="8"/>
  <c r="N178" i="8"/>
  <c r="N179" i="8"/>
  <c r="N180" i="8"/>
  <c r="N181" i="8"/>
  <c r="N182" i="8"/>
  <c r="N183" i="8"/>
  <c r="N184" i="8"/>
  <c r="N185" i="8"/>
  <c r="N186" i="8"/>
  <c r="N187" i="8"/>
  <c r="N188" i="8"/>
  <c r="N189" i="8"/>
  <c r="N190" i="8"/>
  <c r="N191" i="8"/>
  <c r="N192" i="8"/>
  <c r="N193" i="8"/>
  <c r="N194" i="8"/>
  <c r="N195" i="8"/>
  <c r="N196" i="8"/>
  <c r="N197" i="8"/>
  <c r="N198" i="8"/>
  <c r="N199" i="8"/>
  <c r="N200" i="8"/>
  <c r="N201" i="8"/>
  <c r="N202" i="8"/>
  <c r="N203" i="8"/>
  <c r="N204" i="8"/>
  <c r="N205" i="8"/>
  <c r="N206" i="8"/>
  <c r="N207" i="8"/>
  <c r="N208" i="8"/>
  <c r="N209" i="8"/>
  <c r="N210" i="8"/>
  <c r="N211" i="8"/>
  <c r="N212" i="8"/>
  <c r="N213" i="8"/>
  <c r="N214" i="8"/>
  <c r="N215" i="8"/>
  <c r="N216" i="8"/>
  <c r="N217" i="8"/>
  <c r="N218" i="8"/>
  <c r="N219" i="8"/>
  <c r="N220" i="8"/>
  <c r="N221" i="8"/>
  <c r="N222" i="8"/>
  <c r="N223" i="8"/>
  <c r="N224" i="8"/>
  <c r="N225" i="8"/>
  <c r="N226" i="8"/>
  <c r="N227" i="8"/>
  <c r="N228" i="8"/>
  <c r="N229" i="8"/>
  <c r="N230" i="8"/>
  <c r="N231" i="8"/>
  <c r="N232" i="8"/>
  <c r="N233" i="8"/>
  <c r="N234" i="8"/>
  <c r="N235" i="8"/>
  <c r="N236" i="8"/>
  <c r="N237" i="8"/>
  <c r="N238" i="8"/>
  <c r="N239" i="8"/>
  <c r="N240" i="8"/>
  <c r="N241" i="8"/>
  <c r="N242" i="8"/>
  <c r="N243" i="8"/>
  <c r="N244" i="8"/>
  <c r="N245" i="8"/>
  <c r="N246" i="8"/>
  <c r="N247" i="8"/>
  <c r="N248" i="8"/>
  <c r="N249" i="8"/>
  <c r="N250" i="8"/>
  <c r="N251" i="8"/>
  <c r="N252" i="8"/>
  <c r="N253" i="8"/>
  <c r="N254" i="8"/>
  <c r="N255" i="8"/>
  <c r="N256" i="8"/>
  <c r="N257" i="8"/>
  <c r="N258" i="8"/>
  <c r="N259" i="8"/>
  <c r="N260" i="8"/>
  <c r="N261" i="8"/>
  <c r="N262" i="8"/>
  <c r="N263" i="8"/>
  <c r="N264" i="8"/>
  <c r="N265" i="8"/>
  <c r="N266" i="8"/>
  <c r="N267" i="8"/>
  <c r="N268" i="8"/>
  <c r="N269" i="8"/>
  <c r="N270" i="8"/>
  <c r="N271" i="8"/>
  <c r="N272" i="8"/>
  <c r="N273" i="8"/>
  <c r="N274" i="8"/>
  <c r="N275" i="8"/>
  <c r="N276" i="8"/>
  <c r="N277" i="8"/>
  <c r="N278" i="8"/>
  <c r="N279" i="8"/>
  <c r="N280" i="8"/>
  <c r="N281" i="8"/>
  <c r="N282" i="8"/>
  <c r="N283" i="8"/>
  <c r="N284" i="8"/>
  <c r="N285" i="8"/>
  <c r="N286" i="8"/>
  <c r="N287" i="8"/>
  <c r="N288" i="8"/>
  <c r="N289" i="8"/>
  <c r="N290" i="8"/>
  <c r="N291" i="8"/>
  <c r="N292" i="8"/>
  <c r="N293" i="8"/>
  <c r="N294" i="8"/>
  <c r="N295" i="8"/>
  <c r="N296" i="8"/>
  <c r="N297" i="8"/>
  <c r="N298" i="8"/>
  <c r="N299" i="8"/>
  <c r="N7" i="8"/>
  <c r="G5" i="14" l="1"/>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G174" i="14"/>
  <c r="G175" i="14"/>
  <c r="G176" i="14"/>
  <c r="G177" i="14"/>
  <c r="G178" i="14"/>
  <c r="G179" i="14"/>
  <c r="G180" i="14"/>
  <c r="G181" i="14"/>
  <c r="G182" i="14"/>
  <c r="G183" i="14"/>
  <c r="G184" i="14"/>
  <c r="G185" i="14"/>
  <c r="G186" i="14"/>
  <c r="G187" i="14"/>
  <c r="G188" i="14"/>
  <c r="G189" i="14"/>
  <c r="G190" i="14"/>
  <c r="G191" i="14"/>
  <c r="G192" i="14"/>
  <c r="G193" i="14"/>
  <c r="G194" i="14"/>
  <c r="G195" i="14"/>
  <c r="G196" i="14"/>
  <c r="G197" i="14"/>
  <c r="G198" i="14"/>
  <c r="G199" i="14"/>
  <c r="G200" i="14"/>
  <c r="G201" i="14"/>
  <c r="G202" i="14"/>
  <c r="G203" i="14"/>
  <c r="G204" i="14"/>
  <c r="G205" i="14"/>
  <c r="G206" i="14"/>
  <c r="G207" i="14"/>
  <c r="G208" i="14"/>
  <c r="G209" i="14"/>
  <c r="G210" i="14"/>
  <c r="G211" i="14"/>
  <c r="G212" i="14"/>
  <c r="G213" i="14"/>
  <c r="G214" i="14"/>
  <c r="G215" i="14"/>
  <c r="G216" i="14"/>
  <c r="G217" i="14"/>
  <c r="G218" i="14"/>
  <c r="G219" i="14"/>
  <c r="G220" i="14"/>
  <c r="G221" i="14"/>
  <c r="G222" i="14"/>
  <c r="G223" i="14"/>
  <c r="G224" i="14"/>
  <c r="G225" i="14"/>
  <c r="G226" i="14"/>
  <c r="G227" i="14"/>
  <c r="G228" i="14"/>
  <c r="G229" i="14"/>
  <c r="G230" i="14"/>
  <c r="G231" i="14"/>
  <c r="G232" i="14"/>
  <c r="G233" i="14"/>
  <c r="G234" i="14"/>
  <c r="G235" i="14"/>
  <c r="G236" i="14"/>
  <c r="G237" i="14"/>
  <c r="G238" i="14"/>
  <c r="G239" i="14"/>
  <c r="G240" i="14"/>
  <c r="G241" i="14"/>
  <c r="G242" i="14"/>
  <c r="G243" i="14"/>
  <c r="G244" i="14"/>
  <c r="G245" i="14"/>
  <c r="G246" i="14"/>
  <c r="G247" i="14"/>
  <c r="G248" i="14"/>
  <c r="G249" i="14"/>
  <c r="G250" i="14"/>
  <c r="G251" i="14"/>
  <c r="G252" i="14"/>
  <c r="G253" i="14"/>
  <c r="G254" i="14"/>
  <c r="G255" i="14"/>
  <c r="G256" i="14"/>
  <c r="G257" i="14"/>
  <c r="G258" i="14"/>
  <c r="G259" i="14"/>
  <c r="G260" i="14"/>
  <c r="G261" i="14"/>
  <c r="G262" i="14"/>
  <c r="G263" i="14"/>
  <c r="G264" i="14"/>
  <c r="G265" i="14"/>
  <c r="G266" i="14"/>
  <c r="G267" i="14"/>
  <c r="G268" i="14"/>
  <c r="G269" i="14"/>
  <c r="G270" i="14"/>
  <c r="G271" i="14"/>
  <c r="G272" i="14"/>
  <c r="G273" i="14"/>
  <c r="G274" i="14"/>
  <c r="G275" i="14"/>
  <c r="G276" i="14"/>
  <c r="G277" i="14"/>
  <c r="G278" i="14"/>
  <c r="G279" i="14"/>
  <c r="G280" i="14"/>
  <c r="G281" i="14"/>
  <c r="G282" i="14"/>
  <c r="G283" i="14"/>
  <c r="G284" i="14"/>
  <c r="G285" i="14"/>
  <c r="G286" i="14"/>
  <c r="G287" i="14"/>
  <c r="G288" i="14"/>
  <c r="G289" i="14"/>
  <c r="G290" i="14"/>
  <c r="G291" i="14"/>
  <c r="G292" i="14"/>
  <c r="G293" i="14"/>
  <c r="G294" i="14"/>
  <c r="G295" i="14"/>
  <c r="G296" i="14"/>
  <c r="G297" i="14"/>
  <c r="G298" i="14"/>
  <c r="F5" i="14"/>
  <c r="E5" i="14" l="1"/>
  <c r="D5" i="14"/>
  <c r="K5" i="11" l="1"/>
  <c r="J5" i="11"/>
  <c r="G5" i="11"/>
  <c r="F5" i="11"/>
  <c r="C5" i="14" l="1"/>
  <c r="D12" i="9" l="1"/>
  <c r="Q301" i="7"/>
  <c r="Q302" i="7"/>
  <c r="Q303" i="7"/>
  <c r="Q304" i="7"/>
  <c r="Q305" i="7"/>
  <c r="Q306" i="7"/>
  <c r="Q307" i="7"/>
  <c r="Q308" i="7"/>
  <c r="Q309" i="7"/>
  <c r="Q310" i="7"/>
  <c r="Q311" i="7"/>
  <c r="Q312" i="7"/>
  <c r="Q313" i="7"/>
  <c r="Q314" i="7"/>
  <c r="Q315" i="7"/>
  <c r="Q316" i="7"/>
  <c r="Q317" i="7"/>
  <c r="Q318" i="7"/>
  <c r="Q319" i="7"/>
  <c r="Q320" i="7"/>
  <c r="Q321" i="7"/>
  <c r="Q322" i="7"/>
  <c r="Q323" i="7"/>
  <c r="Q324" i="7"/>
  <c r="Q325" i="7"/>
  <c r="Q326" i="7"/>
  <c r="Q327" i="7"/>
  <c r="Q328" i="7"/>
  <c r="Q329" i="7"/>
  <c r="Q330" i="7"/>
  <c r="Q331" i="7"/>
  <c r="Q332" i="7"/>
  <c r="Q333" i="7"/>
  <c r="Q334" i="7"/>
  <c r="Q335" i="7"/>
  <c r="Q336" i="7"/>
  <c r="Q337" i="7"/>
  <c r="Q338" i="7"/>
  <c r="Q339" i="7"/>
  <c r="Q340" i="7"/>
  <c r="Q341" i="7"/>
  <c r="Q342" i="7"/>
  <c r="Q343" i="7"/>
  <c r="Q344" i="7"/>
  <c r="Q345" i="7"/>
  <c r="Q346" i="7"/>
  <c r="Q347" i="7"/>
  <c r="Q348" i="7"/>
  <c r="Q349" i="7"/>
  <c r="Q350" i="7"/>
  <c r="Q351" i="7"/>
  <c r="Q352" i="7"/>
  <c r="Q353" i="7"/>
  <c r="Q354" i="7"/>
  <c r="Q355" i="7"/>
  <c r="Q356" i="7"/>
  <c r="Q357" i="7"/>
  <c r="Q358" i="7"/>
  <c r="Q359" i="7"/>
  <c r="Q360" i="7"/>
  <c r="Q361" i="7"/>
  <c r="Q362" i="7"/>
  <c r="Q363" i="7"/>
  <c r="Q364" i="7"/>
  <c r="Q365" i="7"/>
  <c r="Q366" i="7"/>
  <c r="Q367" i="7"/>
  <c r="Q368" i="7"/>
  <c r="Q369" i="7"/>
  <c r="Q370" i="7"/>
  <c r="Q371" i="7"/>
  <c r="Q372" i="7"/>
  <c r="Q373" i="7"/>
  <c r="Q374" i="7"/>
  <c r="Q375" i="7"/>
  <c r="Q376" i="7"/>
  <c r="Q377" i="7"/>
  <c r="Q378" i="7"/>
  <c r="Q379"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F210" i="7"/>
  <c r="F211" i="7"/>
  <c r="F212" i="7"/>
  <c r="F213" i="7"/>
  <c r="F214" i="7"/>
  <c r="F215" i="7"/>
  <c r="F216" i="7"/>
  <c r="F217" i="7"/>
  <c r="F218" i="7"/>
  <c r="F219" i="7"/>
  <c r="F220" i="7"/>
  <c r="F221" i="7"/>
  <c r="F222" i="7"/>
  <c r="F223" i="7"/>
  <c r="F224" i="7"/>
  <c r="F225" i="7"/>
  <c r="F226" i="7"/>
  <c r="F227" i="7"/>
  <c r="F228" i="7"/>
  <c r="F229" i="7"/>
  <c r="F230" i="7"/>
  <c r="F231" i="7"/>
  <c r="F232" i="7"/>
  <c r="F233" i="7"/>
  <c r="F234" i="7"/>
  <c r="F235" i="7"/>
  <c r="F236" i="7"/>
  <c r="F237" i="7"/>
  <c r="F238" i="7"/>
  <c r="F239" i="7"/>
  <c r="F240" i="7"/>
  <c r="F241" i="7"/>
  <c r="F242" i="7"/>
  <c r="F243" i="7"/>
  <c r="F244" i="7"/>
  <c r="F245" i="7"/>
  <c r="F246" i="7"/>
  <c r="F247" i="7"/>
  <c r="F248" i="7"/>
  <c r="F249" i="7"/>
  <c r="F250" i="7"/>
  <c r="F251" i="7"/>
  <c r="F252" i="7"/>
  <c r="F253" i="7"/>
  <c r="F254" i="7"/>
  <c r="F255" i="7"/>
  <c r="F256" i="7"/>
  <c r="F257" i="7"/>
  <c r="F258" i="7"/>
  <c r="F259" i="7"/>
  <c r="F260" i="7"/>
  <c r="F261" i="7"/>
  <c r="F262" i="7"/>
  <c r="F263" i="7"/>
  <c r="F264" i="7"/>
  <c r="F265" i="7"/>
  <c r="F266" i="7"/>
  <c r="F267" i="7"/>
  <c r="F268" i="7"/>
  <c r="F269" i="7"/>
  <c r="F270" i="7"/>
  <c r="F271" i="7"/>
  <c r="F272" i="7"/>
  <c r="F273" i="7"/>
  <c r="F274" i="7"/>
  <c r="F275" i="7"/>
  <c r="F276" i="7"/>
  <c r="F277" i="7"/>
  <c r="F278" i="7"/>
  <c r="F279" i="7"/>
  <c r="F280" i="7"/>
  <c r="F281" i="7"/>
  <c r="F282" i="7"/>
  <c r="F283" i="7"/>
  <c r="F284" i="7"/>
  <c r="F285" i="7"/>
  <c r="F286" i="7"/>
  <c r="F287" i="7"/>
  <c r="F288" i="7"/>
  <c r="F289" i="7"/>
  <c r="F290" i="7"/>
  <c r="F291" i="7"/>
  <c r="F292" i="7"/>
  <c r="F293" i="7"/>
  <c r="F294" i="7"/>
  <c r="F295" i="7"/>
  <c r="F296" i="7"/>
  <c r="F297" i="7"/>
  <c r="F298" i="7"/>
  <c r="F299" i="7"/>
  <c r="F300" i="7"/>
  <c r="I7" i="10" l="1"/>
  <c r="H7" i="10"/>
  <c r="O7" i="7" l="1"/>
  <c r="Q12" i="9"/>
  <c r="F7" i="7" l="1"/>
  <c r="R7" i="11"/>
  <c r="R8" i="11"/>
  <c r="R9" i="11"/>
  <c r="R10" i="11"/>
  <c r="R11" i="11"/>
  <c r="R12" i="11"/>
  <c r="R13" i="11"/>
  <c r="R14" i="11"/>
  <c r="R15" i="11"/>
  <c r="R16" i="11"/>
  <c r="R17" i="11"/>
  <c r="R18" i="11"/>
  <c r="R19" i="11"/>
  <c r="R20" i="11"/>
  <c r="R21" i="11"/>
  <c r="R22" i="11"/>
  <c r="R23" i="11"/>
  <c r="R24" i="11"/>
  <c r="R25" i="11"/>
  <c r="R26" i="11"/>
  <c r="R27" i="11"/>
  <c r="R28" i="11"/>
  <c r="R29" i="11"/>
  <c r="R30" i="11"/>
  <c r="R31" i="11"/>
  <c r="R32" i="11"/>
  <c r="R33" i="11"/>
  <c r="R34" i="11"/>
  <c r="R35" i="11"/>
  <c r="R36" i="11"/>
  <c r="R37" i="11"/>
  <c r="R38" i="11"/>
  <c r="R39" i="11"/>
  <c r="R40" i="11"/>
  <c r="R41" i="11"/>
  <c r="R42" i="11"/>
  <c r="R43" i="11"/>
  <c r="R44" i="11"/>
  <c r="R45" i="11"/>
  <c r="R46" i="11"/>
  <c r="R47" i="11"/>
  <c r="R48" i="11"/>
  <c r="R49" i="11"/>
  <c r="R50" i="11"/>
  <c r="R51" i="11"/>
  <c r="R52" i="11"/>
  <c r="R53" i="11"/>
  <c r="R54" i="11"/>
  <c r="R55" i="11"/>
  <c r="R56" i="11"/>
  <c r="R57" i="11"/>
  <c r="R58" i="11"/>
  <c r="R59" i="11"/>
  <c r="R60" i="11"/>
  <c r="R61" i="11"/>
  <c r="R62" i="11"/>
  <c r="R63" i="11"/>
  <c r="R64" i="11"/>
  <c r="R65" i="11"/>
  <c r="R66" i="11"/>
  <c r="R67" i="11"/>
  <c r="R68" i="11"/>
  <c r="R69" i="11"/>
  <c r="R70" i="11"/>
  <c r="R71" i="11"/>
  <c r="R72" i="11"/>
  <c r="R73" i="11"/>
  <c r="R74" i="11"/>
  <c r="R75" i="11"/>
  <c r="R76" i="11"/>
  <c r="R77" i="11"/>
  <c r="R78" i="11"/>
  <c r="R79" i="11"/>
  <c r="R80" i="11"/>
  <c r="R81" i="11"/>
  <c r="R82" i="11"/>
  <c r="R83" i="11"/>
  <c r="R84" i="11"/>
  <c r="R85" i="11"/>
  <c r="R86" i="11"/>
  <c r="R87" i="11"/>
  <c r="R88" i="11"/>
  <c r="R89" i="11"/>
  <c r="R90" i="11"/>
  <c r="R91" i="11"/>
  <c r="R92" i="11"/>
  <c r="R93" i="11"/>
  <c r="R94" i="11"/>
  <c r="R95" i="11"/>
  <c r="R96" i="11"/>
  <c r="R97" i="11"/>
  <c r="R98" i="11"/>
  <c r="R99" i="11"/>
  <c r="R100" i="11"/>
  <c r="R101" i="11"/>
  <c r="R102" i="11"/>
  <c r="R103" i="11"/>
  <c r="R104" i="11"/>
  <c r="R105" i="11"/>
  <c r="R106" i="11"/>
  <c r="R107" i="11"/>
  <c r="R108" i="11"/>
  <c r="R109" i="11"/>
  <c r="R110" i="11"/>
  <c r="R111" i="11"/>
  <c r="R112" i="11"/>
  <c r="R113" i="11"/>
  <c r="R114" i="11"/>
  <c r="R115" i="11"/>
  <c r="R116" i="11"/>
  <c r="R117" i="11"/>
  <c r="R118" i="11"/>
  <c r="R119" i="11"/>
  <c r="R120" i="11"/>
  <c r="R121" i="11"/>
  <c r="R122" i="11"/>
  <c r="R123" i="11"/>
  <c r="R124" i="11"/>
  <c r="R125" i="11"/>
  <c r="R126" i="11"/>
  <c r="R127" i="11"/>
  <c r="R128" i="11"/>
  <c r="R129" i="11"/>
  <c r="R130" i="11"/>
  <c r="R131" i="11"/>
  <c r="R132" i="11"/>
  <c r="R133" i="11"/>
  <c r="R134" i="11"/>
  <c r="R135" i="11"/>
  <c r="R136" i="11"/>
  <c r="R137" i="11"/>
  <c r="R138" i="11"/>
  <c r="R139" i="11"/>
  <c r="R140" i="11"/>
  <c r="R141" i="11"/>
  <c r="R142" i="11"/>
  <c r="R143" i="11"/>
  <c r="R144" i="11"/>
  <c r="R145" i="11"/>
  <c r="R146" i="11"/>
  <c r="R147" i="11"/>
  <c r="R148" i="11"/>
  <c r="R149" i="11"/>
  <c r="R150" i="11"/>
  <c r="R151" i="11"/>
  <c r="R152" i="11"/>
  <c r="R153" i="11"/>
  <c r="R154" i="11"/>
  <c r="R155" i="11"/>
  <c r="R156" i="11"/>
  <c r="R157" i="11"/>
  <c r="R158" i="11"/>
  <c r="R159" i="11"/>
  <c r="R160" i="11"/>
  <c r="R161" i="11"/>
  <c r="R162" i="11"/>
  <c r="R163" i="11"/>
  <c r="R164" i="11"/>
  <c r="R165" i="11"/>
  <c r="R166" i="11"/>
  <c r="R167" i="11"/>
  <c r="R168" i="11"/>
  <c r="R169" i="11"/>
  <c r="R170" i="11"/>
  <c r="R171" i="11"/>
  <c r="R172" i="11"/>
  <c r="R173" i="11"/>
  <c r="R174" i="11"/>
  <c r="R175" i="11"/>
  <c r="R176" i="11"/>
  <c r="R177" i="11"/>
  <c r="R178" i="11"/>
  <c r="R179" i="11"/>
  <c r="R180" i="11"/>
  <c r="R181" i="11"/>
  <c r="R182" i="11"/>
  <c r="R183" i="11"/>
  <c r="R184" i="11"/>
  <c r="R185" i="11"/>
  <c r="R186" i="11"/>
  <c r="R187" i="11"/>
  <c r="R188" i="11"/>
  <c r="R189" i="11"/>
  <c r="R190" i="11"/>
  <c r="R191" i="11"/>
  <c r="R192" i="11"/>
  <c r="R193" i="11"/>
  <c r="R194" i="11"/>
  <c r="R195" i="11"/>
  <c r="R196" i="11"/>
  <c r="R197" i="11"/>
  <c r="R198" i="11"/>
  <c r="R199" i="11"/>
  <c r="R200" i="11"/>
  <c r="R201" i="11"/>
  <c r="R202" i="11"/>
  <c r="R203" i="11"/>
  <c r="R204" i="11"/>
  <c r="R205" i="11"/>
  <c r="R206" i="11"/>
  <c r="R207" i="11"/>
  <c r="R208" i="11"/>
  <c r="R209" i="11"/>
  <c r="R210" i="11"/>
  <c r="R211" i="11"/>
  <c r="R212" i="11"/>
  <c r="R213" i="11"/>
  <c r="R214" i="11"/>
  <c r="R215" i="11"/>
  <c r="R216" i="11"/>
  <c r="R217" i="11"/>
  <c r="R218" i="11"/>
  <c r="R219" i="11"/>
  <c r="R220" i="11"/>
  <c r="R221" i="11"/>
  <c r="R222" i="11"/>
  <c r="R223" i="11"/>
  <c r="R224" i="11"/>
  <c r="R225" i="11"/>
  <c r="R226" i="11"/>
  <c r="R227" i="11"/>
  <c r="R228" i="11"/>
  <c r="R229" i="11"/>
  <c r="R230" i="11"/>
  <c r="R231" i="11"/>
  <c r="R232" i="11"/>
  <c r="R233" i="11"/>
  <c r="R234" i="11"/>
  <c r="R235" i="11"/>
  <c r="R236" i="11"/>
  <c r="R237" i="11"/>
  <c r="R238" i="11"/>
  <c r="R239" i="11"/>
  <c r="R240" i="11"/>
  <c r="R241" i="11"/>
  <c r="R242" i="11"/>
  <c r="R243" i="11"/>
  <c r="R244" i="11"/>
  <c r="R245" i="11"/>
  <c r="R246" i="11"/>
  <c r="R247" i="11"/>
  <c r="R248" i="11"/>
  <c r="R249" i="11"/>
  <c r="R250" i="11"/>
  <c r="R251" i="11"/>
  <c r="R252" i="11"/>
  <c r="R253" i="11"/>
  <c r="R254" i="11"/>
  <c r="R255" i="11"/>
  <c r="R256" i="11"/>
  <c r="R257" i="11"/>
  <c r="R258" i="11"/>
  <c r="R259" i="11"/>
  <c r="R260" i="11"/>
  <c r="R261" i="11"/>
  <c r="R262" i="11"/>
  <c r="R263" i="11"/>
  <c r="R264" i="11"/>
  <c r="R265" i="11"/>
  <c r="R266" i="11"/>
  <c r="R267" i="11"/>
  <c r="R268" i="11"/>
  <c r="R269" i="11"/>
  <c r="R270" i="11"/>
  <c r="R271" i="11"/>
  <c r="R272" i="11"/>
  <c r="R273" i="11"/>
  <c r="R274" i="11"/>
  <c r="R275" i="11"/>
  <c r="R276" i="11"/>
  <c r="R277" i="11"/>
  <c r="R278" i="11"/>
  <c r="R279" i="11"/>
  <c r="R280" i="11"/>
  <c r="R281" i="11"/>
  <c r="R282" i="11"/>
  <c r="R283" i="11"/>
  <c r="R284" i="11"/>
  <c r="R285" i="11"/>
  <c r="R286" i="11"/>
  <c r="R287" i="11"/>
  <c r="R288" i="11"/>
  <c r="R289" i="11"/>
  <c r="R290" i="11"/>
  <c r="R291" i="11"/>
  <c r="R292" i="11"/>
  <c r="R293" i="11"/>
  <c r="R294" i="11"/>
  <c r="R295" i="11"/>
  <c r="R296" i="11"/>
  <c r="R297" i="11"/>
  <c r="R298" i="11"/>
  <c r="M7" i="7" l="1"/>
  <c r="N9" i="7"/>
  <c r="Q9" i="7" s="1"/>
  <c r="N10" i="7"/>
  <c r="Q10" i="7" s="1"/>
  <c r="N11" i="7"/>
  <c r="Q11" i="7" s="1"/>
  <c r="N12" i="7"/>
  <c r="Q12" i="7" s="1"/>
  <c r="N13" i="7"/>
  <c r="Q13" i="7" s="1"/>
  <c r="N14" i="7"/>
  <c r="Q14" i="7" s="1"/>
  <c r="N15" i="7"/>
  <c r="Q15" i="7" s="1"/>
  <c r="N16" i="7"/>
  <c r="Q16" i="7" s="1"/>
  <c r="N17" i="7"/>
  <c r="Q17" i="7" s="1"/>
  <c r="N18" i="7"/>
  <c r="Q18" i="7" s="1"/>
  <c r="N19" i="7"/>
  <c r="Q19" i="7" s="1"/>
  <c r="N20" i="7"/>
  <c r="Q20" i="7" s="1"/>
  <c r="N21" i="7"/>
  <c r="Q21" i="7" s="1"/>
  <c r="N22" i="7"/>
  <c r="Q22" i="7" s="1"/>
  <c r="N23" i="7"/>
  <c r="Q23" i="7" s="1"/>
  <c r="N24" i="7"/>
  <c r="Q24" i="7" s="1"/>
  <c r="N25" i="7"/>
  <c r="Q25" i="7" s="1"/>
  <c r="N26" i="7"/>
  <c r="Q26" i="7" s="1"/>
  <c r="N27" i="7"/>
  <c r="Q27" i="7" s="1"/>
  <c r="N28" i="7"/>
  <c r="Q28" i="7" s="1"/>
  <c r="N29" i="7"/>
  <c r="Q29" i="7" s="1"/>
  <c r="N30" i="7"/>
  <c r="Q30" i="7" s="1"/>
  <c r="N31" i="7"/>
  <c r="Q31" i="7" s="1"/>
  <c r="N32" i="7"/>
  <c r="Q32" i="7" s="1"/>
  <c r="N33" i="7"/>
  <c r="Q33" i="7" s="1"/>
  <c r="N34" i="7"/>
  <c r="Q34" i="7" s="1"/>
  <c r="N35" i="7"/>
  <c r="Q35" i="7" s="1"/>
  <c r="N36" i="7"/>
  <c r="Q36" i="7" s="1"/>
  <c r="N37" i="7"/>
  <c r="Q37" i="7" s="1"/>
  <c r="N38" i="7"/>
  <c r="Q38" i="7" s="1"/>
  <c r="N39" i="7"/>
  <c r="Q39" i="7" s="1"/>
  <c r="N40" i="7"/>
  <c r="Q40" i="7" s="1"/>
  <c r="N41" i="7"/>
  <c r="Q41" i="7" s="1"/>
  <c r="N42" i="7"/>
  <c r="Q42" i="7" s="1"/>
  <c r="N43" i="7"/>
  <c r="Q43" i="7" s="1"/>
  <c r="N44" i="7"/>
  <c r="Q44" i="7" s="1"/>
  <c r="N45" i="7"/>
  <c r="Q45" i="7" s="1"/>
  <c r="N46" i="7"/>
  <c r="Q46" i="7" s="1"/>
  <c r="N47" i="7"/>
  <c r="Q47" i="7" s="1"/>
  <c r="N48" i="7"/>
  <c r="Q48" i="7" s="1"/>
  <c r="N49" i="7"/>
  <c r="Q49" i="7" s="1"/>
  <c r="N50" i="7"/>
  <c r="Q50" i="7" s="1"/>
  <c r="N51" i="7"/>
  <c r="Q51" i="7" s="1"/>
  <c r="N52" i="7"/>
  <c r="Q52" i="7" s="1"/>
  <c r="N53" i="7"/>
  <c r="Q53" i="7" s="1"/>
  <c r="N54" i="7"/>
  <c r="Q54" i="7" s="1"/>
  <c r="N55" i="7"/>
  <c r="Q55" i="7" s="1"/>
  <c r="N56" i="7"/>
  <c r="Q56" i="7" s="1"/>
  <c r="N57" i="7"/>
  <c r="Q57" i="7" s="1"/>
  <c r="N58" i="7"/>
  <c r="Q58" i="7" s="1"/>
  <c r="N59" i="7"/>
  <c r="Q59" i="7" s="1"/>
  <c r="N60" i="7"/>
  <c r="Q60" i="7" s="1"/>
  <c r="N61" i="7"/>
  <c r="Q61" i="7" s="1"/>
  <c r="N62" i="7"/>
  <c r="Q62" i="7" s="1"/>
  <c r="N63" i="7"/>
  <c r="Q63" i="7" s="1"/>
  <c r="N64" i="7"/>
  <c r="Q64" i="7" s="1"/>
  <c r="N65" i="7"/>
  <c r="Q65" i="7" s="1"/>
  <c r="N66" i="7"/>
  <c r="Q66" i="7" s="1"/>
  <c r="N67" i="7"/>
  <c r="Q67" i="7" s="1"/>
  <c r="N68" i="7"/>
  <c r="Q68" i="7" s="1"/>
  <c r="N69" i="7"/>
  <c r="Q69" i="7" s="1"/>
  <c r="N70" i="7"/>
  <c r="Q70" i="7" s="1"/>
  <c r="N71" i="7"/>
  <c r="Q71" i="7" s="1"/>
  <c r="N72" i="7"/>
  <c r="Q72" i="7" s="1"/>
  <c r="N73" i="7"/>
  <c r="Q73" i="7" s="1"/>
  <c r="N74" i="7"/>
  <c r="Q74" i="7" s="1"/>
  <c r="N75" i="7"/>
  <c r="Q75" i="7" s="1"/>
  <c r="N76" i="7"/>
  <c r="Q76" i="7" s="1"/>
  <c r="N77" i="7"/>
  <c r="Q77" i="7" s="1"/>
  <c r="N78" i="7"/>
  <c r="Q78" i="7" s="1"/>
  <c r="N79" i="7"/>
  <c r="Q79" i="7" s="1"/>
  <c r="N80" i="7"/>
  <c r="Q80" i="7" s="1"/>
  <c r="N81" i="7"/>
  <c r="Q81" i="7" s="1"/>
  <c r="N82" i="7"/>
  <c r="Q82" i="7" s="1"/>
  <c r="N83" i="7"/>
  <c r="Q83" i="7" s="1"/>
  <c r="N84" i="7"/>
  <c r="Q84" i="7" s="1"/>
  <c r="N85" i="7"/>
  <c r="Q85" i="7" s="1"/>
  <c r="N86" i="7"/>
  <c r="Q86" i="7" s="1"/>
  <c r="N87" i="7"/>
  <c r="Q87" i="7" s="1"/>
  <c r="N88" i="7"/>
  <c r="Q88" i="7" s="1"/>
  <c r="N89" i="7"/>
  <c r="Q89" i="7" s="1"/>
  <c r="N90" i="7"/>
  <c r="Q90" i="7" s="1"/>
  <c r="N91" i="7"/>
  <c r="Q91" i="7" s="1"/>
  <c r="N92" i="7"/>
  <c r="Q92" i="7" s="1"/>
  <c r="N93" i="7"/>
  <c r="Q93" i="7" s="1"/>
  <c r="N94" i="7"/>
  <c r="Q94" i="7" s="1"/>
  <c r="N95" i="7"/>
  <c r="Q95" i="7" s="1"/>
  <c r="N96" i="7"/>
  <c r="Q96" i="7" s="1"/>
  <c r="N97" i="7"/>
  <c r="Q97" i="7" s="1"/>
  <c r="N98" i="7"/>
  <c r="Q98" i="7" s="1"/>
  <c r="N99" i="7"/>
  <c r="Q99" i="7" s="1"/>
  <c r="N100" i="7"/>
  <c r="Q100" i="7" s="1"/>
  <c r="N101" i="7"/>
  <c r="Q101" i="7" s="1"/>
  <c r="N102" i="7"/>
  <c r="Q102" i="7" s="1"/>
  <c r="N103" i="7"/>
  <c r="Q103" i="7" s="1"/>
  <c r="N104" i="7"/>
  <c r="Q104" i="7" s="1"/>
  <c r="N105" i="7"/>
  <c r="Q105" i="7" s="1"/>
  <c r="N106" i="7"/>
  <c r="Q106" i="7" s="1"/>
  <c r="N107" i="7"/>
  <c r="Q107" i="7" s="1"/>
  <c r="N108" i="7"/>
  <c r="Q108" i="7" s="1"/>
  <c r="N109" i="7"/>
  <c r="Q109" i="7" s="1"/>
  <c r="N110" i="7"/>
  <c r="Q110" i="7" s="1"/>
  <c r="N111" i="7"/>
  <c r="Q111" i="7" s="1"/>
  <c r="N112" i="7"/>
  <c r="Q112" i="7" s="1"/>
  <c r="N113" i="7"/>
  <c r="Q113" i="7" s="1"/>
  <c r="N114" i="7"/>
  <c r="Q114" i="7" s="1"/>
  <c r="N115" i="7"/>
  <c r="Q115" i="7" s="1"/>
  <c r="N116" i="7"/>
  <c r="Q116" i="7" s="1"/>
  <c r="N117" i="7"/>
  <c r="Q117" i="7" s="1"/>
  <c r="N118" i="7"/>
  <c r="Q118" i="7" s="1"/>
  <c r="N119" i="7"/>
  <c r="Q119" i="7" s="1"/>
  <c r="N120" i="7"/>
  <c r="Q120" i="7" s="1"/>
  <c r="N121" i="7"/>
  <c r="Q121" i="7" s="1"/>
  <c r="N122" i="7"/>
  <c r="Q122" i="7" s="1"/>
  <c r="N123" i="7"/>
  <c r="Q123" i="7" s="1"/>
  <c r="N124" i="7"/>
  <c r="Q124" i="7" s="1"/>
  <c r="N125" i="7"/>
  <c r="Q125" i="7" s="1"/>
  <c r="N126" i="7"/>
  <c r="Q126" i="7" s="1"/>
  <c r="N127" i="7"/>
  <c r="Q127" i="7" s="1"/>
  <c r="N128" i="7"/>
  <c r="Q128" i="7" s="1"/>
  <c r="N129" i="7"/>
  <c r="Q129" i="7" s="1"/>
  <c r="N130" i="7"/>
  <c r="Q130" i="7" s="1"/>
  <c r="N131" i="7"/>
  <c r="Q131" i="7" s="1"/>
  <c r="N132" i="7"/>
  <c r="Q132" i="7" s="1"/>
  <c r="N133" i="7"/>
  <c r="Q133" i="7" s="1"/>
  <c r="N134" i="7"/>
  <c r="Q134" i="7" s="1"/>
  <c r="N135" i="7"/>
  <c r="Q135" i="7" s="1"/>
  <c r="N136" i="7"/>
  <c r="Q136" i="7" s="1"/>
  <c r="N137" i="7"/>
  <c r="Q137" i="7" s="1"/>
  <c r="N138" i="7"/>
  <c r="Q138" i="7" s="1"/>
  <c r="N139" i="7"/>
  <c r="Q139" i="7" s="1"/>
  <c r="N140" i="7"/>
  <c r="Q140" i="7" s="1"/>
  <c r="N141" i="7"/>
  <c r="Q141" i="7" s="1"/>
  <c r="N142" i="7"/>
  <c r="Q142" i="7" s="1"/>
  <c r="N143" i="7"/>
  <c r="Q143" i="7" s="1"/>
  <c r="N144" i="7"/>
  <c r="Q144" i="7" s="1"/>
  <c r="N145" i="7"/>
  <c r="Q145" i="7" s="1"/>
  <c r="N146" i="7"/>
  <c r="Q146" i="7" s="1"/>
  <c r="N147" i="7"/>
  <c r="Q147" i="7" s="1"/>
  <c r="N148" i="7"/>
  <c r="Q148" i="7" s="1"/>
  <c r="N149" i="7"/>
  <c r="Q149" i="7" s="1"/>
  <c r="N150" i="7"/>
  <c r="Q150" i="7" s="1"/>
  <c r="N151" i="7"/>
  <c r="Q151" i="7" s="1"/>
  <c r="N152" i="7"/>
  <c r="Q152" i="7" s="1"/>
  <c r="N153" i="7"/>
  <c r="Q153" i="7" s="1"/>
  <c r="N154" i="7"/>
  <c r="Q154" i="7" s="1"/>
  <c r="N155" i="7"/>
  <c r="Q155" i="7" s="1"/>
  <c r="N156" i="7"/>
  <c r="Q156" i="7" s="1"/>
  <c r="N157" i="7"/>
  <c r="Q157" i="7" s="1"/>
  <c r="N158" i="7"/>
  <c r="Q158" i="7" s="1"/>
  <c r="N159" i="7"/>
  <c r="Q159" i="7" s="1"/>
  <c r="N160" i="7"/>
  <c r="Q160" i="7" s="1"/>
  <c r="N161" i="7"/>
  <c r="Q161" i="7" s="1"/>
  <c r="N162" i="7"/>
  <c r="Q162" i="7" s="1"/>
  <c r="N163" i="7"/>
  <c r="Q163" i="7" s="1"/>
  <c r="N164" i="7"/>
  <c r="Q164" i="7" s="1"/>
  <c r="N165" i="7"/>
  <c r="Q165" i="7" s="1"/>
  <c r="N166" i="7"/>
  <c r="Q166" i="7" s="1"/>
  <c r="N167" i="7"/>
  <c r="Q167" i="7" s="1"/>
  <c r="N168" i="7"/>
  <c r="Q168" i="7" s="1"/>
  <c r="N169" i="7"/>
  <c r="Q169" i="7" s="1"/>
  <c r="N170" i="7"/>
  <c r="Q170" i="7" s="1"/>
  <c r="N171" i="7"/>
  <c r="Q171" i="7" s="1"/>
  <c r="N172" i="7"/>
  <c r="Q172" i="7" s="1"/>
  <c r="N173" i="7"/>
  <c r="Q173" i="7" s="1"/>
  <c r="N174" i="7"/>
  <c r="Q174" i="7" s="1"/>
  <c r="N175" i="7"/>
  <c r="Q175" i="7" s="1"/>
  <c r="N176" i="7"/>
  <c r="Q176" i="7" s="1"/>
  <c r="N177" i="7"/>
  <c r="Q177" i="7" s="1"/>
  <c r="N178" i="7"/>
  <c r="Q178" i="7" s="1"/>
  <c r="N179" i="7"/>
  <c r="Q179" i="7" s="1"/>
  <c r="N180" i="7"/>
  <c r="Q180" i="7" s="1"/>
  <c r="N181" i="7"/>
  <c r="Q181" i="7" s="1"/>
  <c r="N182" i="7"/>
  <c r="Q182" i="7" s="1"/>
  <c r="N183" i="7"/>
  <c r="Q183" i="7" s="1"/>
  <c r="N184" i="7"/>
  <c r="Q184" i="7" s="1"/>
  <c r="N185" i="7"/>
  <c r="Q185" i="7" s="1"/>
  <c r="N186" i="7"/>
  <c r="Q186" i="7" s="1"/>
  <c r="N187" i="7"/>
  <c r="Q187" i="7" s="1"/>
  <c r="N188" i="7"/>
  <c r="Q188" i="7" s="1"/>
  <c r="N189" i="7"/>
  <c r="Q189" i="7" s="1"/>
  <c r="N190" i="7"/>
  <c r="Q190" i="7" s="1"/>
  <c r="N191" i="7"/>
  <c r="Q191" i="7" s="1"/>
  <c r="N192" i="7"/>
  <c r="Q192" i="7" s="1"/>
  <c r="N193" i="7"/>
  <c r="Q193" i="7" s="1"/>
  <c r="N194" i="7"/>
  <c r="Q194" i="7" s="1"/>
  <c r="N195" i="7"/>
  <c r="Q195" i="7" s="1"/>
  <c r="N196" i="7"/>
  <c r="Q196" i="7" s="1"/>
  <c r="N197" i="7"/>
  <c r="Q197" i="7" s="1"/>
  <c r="N198" i="7"/>
  <c r="Q198" i="7" s="1"/>
  <c r="N199" i="7"/>
  <c r="Q199" i="7" s="1"/>
  <c r="N200" i="7"/>
  <c r="Q200" i="7" s="1"/>
  <c r="N201" i="7"/>
  <c r="Q201" i="7" s="1"/>
  <c r="N202" i="7"/>
  <c r="Q202" i="7" s="1"/>
  <c r="N203" i="7"/>
  <c r="Q203" i="7" s="1"/>
  <c r="N204" i="7"/>
  <c r="Q204" i="7" s="1"/>
  <c r="N205" i="7"/>
  <c r="Q205" i="7" s="1"/>
  <c r="N206" i="7"/>
  <c r="Q206" i="7" s="1"/>
  <c r="N207" i="7"/>
  <c r="Q207" i="7" s="1"/>
  <c r="N208" i="7"/>
  <c r="Q208" i="7" s="1"/>
  <c r="N209" i="7"/>
  <c r="Q209" i="7" s="1"/>
  <c r="N210" i="7"/>
  <c r="Q210" i="7" s="1"/>
  <c r="N211" i="7"/>
  <c r="Q211" i="7" s="1"/>
  <c r="N212" i="7"/>
  <c r="Q212" i="7" s="1"/>
  <c r="N213" i="7"/>
  <c r="Q213" i="7" s="1"/>
  <c r="N214" i="7"/>
  <c r="Q214" i="7" s="1"/>
  <c r="N215" i="7"/>
  <c r="Q215" i="7" s="1"/>
  <c r="N216" i="7"/>
  <c r="Q216" i="7" s="1"/>
  <c r="N217" i="7"/>
  <c r="Q217" i="7" s="1"/>
  <c r="N218" i="7"/>
  <c r="Q218" i="7" s="1"/>
  <c r="N219" i="7"/>
  <c r="Q219" i="7" s="1"/>
  <c r="N220" i="7"/>
  <c r="Q220" i="7" s="1"/>
  <c r="N221" i="7"/>
  <c r="Q221" i="7" s="1"/>
  <c r="N222" i="7"/>
  <c r="Q222" i="7" s="1"/>
  <c r="N223" i="7"/>
  <c r="Q223" i="7" s="1"/>
  <c r="N224" i="7"/>
  <c r="Q224" i="7" s="1"/>
  <c r="N225" i="7"/>
  <c r="Q225" i="7" s="1"/>
  <c r="N226" i="7"/>
  <c r="Q226" i="7" s="1"/>
  <c r="N227" i="7"/>
  <c r="Q227" i="7" s="1"/>
  <c r="N228" i="7"/>
  <c r="Q228" i="7" s="1"/>
  <c r="N229" i="7"/>
  <c r="Q229" i="7" s="1"/>
  <c r="N230" i="7"/>
  <c r="Q230" i="7" s="1"/>
  <c r="N231" i="7"/>
  <c r="Q231" i="7" s="1"/>
  <c r="N232" i="7"/>
  <c r="Q232" i="7" s="1"/>
  <c r="N233" i="7"/>
  <c r="Q233" i="7" s="1"/>
  <c r="N234" i="7"/>
  <c r="Q234" i="7" s="1"/>
  <c r="N235" i="7"/>
  <c r="Q235" i="7" s="1"/>
  <c r="N236" i="7"/>
  <c r="Q236" i="7" s="1"/>
  <c r="N237" i="7"/>
  <c r="Q237" i="7" s="1"/>
  <c r="N238" i="7"/>
  <c r="Q238" i="7" s="1"/>
  <c r="N239" i="7"/>
  <c r="Q239" i="7" s="1"/>
  <c r="N240" i="7"/>
  <c r="Q240" i="7" s="1"/>
  <c r="N241" i="7"/>
  <c r="Q241" i="7" s="1"/>
  <c r="N242" i="7"/>
  <c r="Q242" i="7" s="1"/>
  <c r="N243" i="7"/>
  <c r="Q243" i="7" s="1"/>
  <c r="N244" i="7"/>
  <c r="Q244" i="7" s="1"/>
  <c r="N245" i="7"/>
  <c r="Q245" i="7" s="1"/>
  <c r="N246" i="7"/>
  <c r="Q246" i="7" s="1"/>
  <c r="N247" i="7"/>
  <c r="Q247" i="7" s="1"/>
  <c r="N248" i="7"/>
  <c r="Q248" i="7" s="1"/>
  <c r="N249" i="7"/>
  <c r="Q249" i="7" s="1"/>
  <c r="N250" i="7"/>
  <c r="Q250" i="7" s="1"/>
  <c r="N251" i="7"/>
  <c r="Q251" i="7" s="1"/>
  <c r="N252" i="7"/>
  <c r="Q252" i="7" s="1"/>
  <c r="N253" i="7"/>
  <c r="Q253" i="7" s="1"/>
  <c r="N254" i="7"/>
  <c r="Q254" i="7" s="1"/>
  <c r="N255" i="7"/>
  <c r="Q255" i="7" s="1"/>
  <c r="N256" i="7"/>
  <c r="Q256" i="7" s="1"/>
  <c r="N257" i="7"/>
  <c r="Q257" i="7" s="1"/>
  <c r="N258" i="7"/>
  <c r="Q258" i="7" s="1"/>
  <c r="N259" i="7"/>
  <c r="Q259" i="7" s="1"/>
  <c r="N260" i="7"/>
  <c r="Q260" i="7" s="1"/>
  <c r="N261" i="7"/>
  <c r="Q261" i="7" s="1"/>
  <c r="N262" i="7"/>
  <c r="Q262" i="7" s="1"/>
  <c r="N263" i="7"/>
  <c r="Q263" i="7" s="1"/>
  <c r="N264" i="7"/>
  <c r="Q264" i="7" s="1"/>
  <c r="N265" i="7"/>
  <c r="Q265" i="7" s="1"/>
  <c r="N266" i="7"/>
  <c r="Q266" i="7" s="1"/>
  <c r="N267" i="7"/>
  <c r="Q267" i="7" s="1"/>
  <c r="N268" i="7"/>
  <c r="Q268" i="7" s="1"/>
  <c r="N269" i="7"/>
  <c r="Q269" i="7" s="1"/>
  <c r="N270" i="7"/>
  <c r="Q270" i="7" s="1"/>
  <c r="N271" i="7"/>
  <c r="Q271" i="7" s="1"/>
  <c r="N272" i="7"/>
  <c r="Q272" i="7" s="1"/>
  <c r="N273" i="7"/>
  <c r="Q273" i="7" s="1"/>
  <c r="N274" i="7"/>
  <c r="Q274" i="7" s="1"/>
  <c r="N275" i="7"/>
  <c r="Q275" i="7" s="1"/>
  <c r="N276" i="7"/>
  <c r="Q276" i="7" s="1"/>
  <c r="N277" i="7"/>
  <c r="Q277" i="7" s="1"/>
  <c r="N278" i="7"/>
  <c r="Q278" i="7" s="1"/>
  <c r="N279" i="7"/>
  <c r="Q279" i="7" s="1"/>
  <c r="N280" i="7"/>
  <c r="Q280" i="7" s="1"/>
  <c r="N281" i="7"/>
  <c r="Q281" i="7" s="1"/>
  <c r="N282" i="7"/>
  <c r="Q282" i="7" s="1"/>
  <c r="N283" i="7"/>
  <c r="Q283" i="7" s="1"/>
  <c r="N284" i="7"/>
  <c r="Q284" i="7" s="1"/>
  <c r="N285" i="7"/>
  <c r="Q285" i="7" s="1"/>
  <c r="N286" i="7"/>
  <c r="Q286" i="7" s="1"/>
  <c r="N287" i="7"/>
  <c r="Q287" i="7" s="1"/>
  <c r="N288" i="7"/>
  <c r="Q288" i="7" s="1"/>
  <c r="N289" i="7"/>
  <c r="Q289" i="7" s="1"/>
  <c r="N290" i="7"/>
  <c r="Q290" i="7" s="1"/>
  <c r="N291" i="7"/>
  <c r="Q291" i="7" s="1"/>
  <c r="N292" i="7"/>
  <c r="Q292" i="7" s="1"/>
  <c r="N293" i="7"/>
  <c r="Q293" i="7" s="1"/>
  <c r="N294" i="7"/>
  <c r="Q294" i="7" s="1"/>
  <c r="N295" i="7"/>
  <c r="Q295" i="7" s="1"/>
  <c r="N296" i="7"/>
  <c r="Q296" i="7" s="1"/>
  <c r="N297" i="7"/>
  <c r="Q297" i="7" s="1"/>
  <c r="N298" i="7"/>
  <c r="Q298" i="7" s="1"/>
  <c r="N299" i="7"/>
  <c r="Q299" i="7" s="1"/>
  <c r="N300" i="7"/>
  <c r="Q300" i="7" s="1"/>
  <c r="S6" i="11"/>
  <c r="O11" i="12"/>
  <c r="K11" i="12"/>
  <c r="L11" i="12" s="1"/>
  <c r="J11" i="12"/>
  <c r="I11" i="12"/>
  <c r="H11" i="12"/>
  <c r="C11" i="12"/>
  <c r="G11" i="12"/>
  <c r="F11" i="12"/>
  <c r="Q7" i="7" l="1"/>
  <c r="M12" i="12"/>
  <c r="M13" i="12"/>
  <c r="M21" i="12"/>
  <c r="M29" i="12"/>
  <c r="M37" i="12"/>
  <c r="M45" i="12"/>
  <c r="M53" i="12"/>
  <c r="M61" i="12"/>
  <c r="M69" i="12"/>
  <c r="M77" i="12"/>
  <c r="M85" i="12"/>
  <c r="M93" i="12"/>
  <c r="M101" i="12"/>
  <c r="M109" i="12"/>
  <c r="M117" i="12"/>
  <c r="M125" i="12"/>
  <c r="M133" i="12"/>
  <c r="M141" i="12"/>
  <c r="M149" i="12"/>
  <c r="M157" i="12"/>
  <c r="M165" i="12"/>
  <c r="M173" i="12"/>
  <c r="M181" i="12"/>
  <c r="M189" i="12"/>
  <c r="M197" i="12"/>
  <c r="M205" i="12"/>
  <c r="M213" i="12"/>
  <c r="M221" i="12"/>
  <c r="M229" i="12"/>
  <c r="M237" i="12"/>
  <c r="M245" i="12"/>
  <c r="M253" i="12"/>
  <c r="M261" i="12"/>
  <c r="M269" i="12"/>
  <c r="M277" i="12"/>
  <c r="M285" i="12"/>
  <c r="M293" i="12"/>
  <c r="M301" i="12"/>
  <c r="M14" i="12"/>
  <c r="M22" i="12"/>
  <c r="M30" i="12"/>
  <c r="M38" i="12"/>
  <c r="M46" i="12"/>
  <c r="M54" i="12"/>
  <c r="M62" i="12"/>
  <c r="M70" i="12"/>
  <c r="M78" i="12"/>
  <c r="M86" i="12"/>
  <c r="M94" i="12"/>
  <c r="M102" i="12"/>
  <c r="M110" i="12"/>
  <c r="M118" i="12"/>
  <c r="M126" i="12"/>
  <c r="M134" i="12"/>
  <c r="M142" i="12"/>
  <c r="M150" i="12"/>
  <c r="M158" i="12"/>
  <c r="M166" i="12"/>
  <c r="M174" i="12"/>
  <c r="M182" i="12"/>
  <c r="M190" i="12"/>
  <c r="M198" i="12"/>
  <c r="M206" i="12"/>
  <c r="M214" i="12"/>
  <c r="M222" i="12"/>
  <c r="M230" i="12"/>
  <c r="M238" i="12"/>
  <c r="M246" i="12"/>
  <c r="M254" i="12"/>
  <c r="M262" i="12"/>
  <c r="M270" i="12"/>
  <c r="M278" i="12"/>
  <c r="M286" i="12"/>
  <c r="M294" i="12"/>
  <c r="M302" i="12"/>
  <c r="M15" i="12"/>
  <c r="M23" i="12"/>
  <c r="M31" i="12"/>
  <c r="M39" i="12"/>
  <c r="M47" i="12"/>
  <c r="M55" i="12"/>
  <c r="M63" i="12"/>
  <c r="M71" i="12"/>
  <c r="M79" i="12"/>
  <c r="M87" i="12"/>
  <c r="M95" i="12"/>
  <c r="M103" i="12"/>
  <c r="M111" i="12"/>
  <c r="M119" i="12"/>
  <c r="M127" i="12"/>
  <c r="M135" i="12"/>
  <c r="M143" i="12"/>
  <c r="M151" i="12"/>
  <c r="M159" i="12"/>
  <c r="M167" i="12"/>
  <c r="M175" i="12"/>
  <c r="M183" i="12"/>
  <c r="M191" i="12"/>
  <c r="M199" i="12"/>
  <c r="M207" i="12"/>
  <c r="M215" i="12"/>
  <c r="M223" i="12"/>
  <c r="M231" i="12"/>
  <c r="M239" i="12"/>
  <c r="M247" i="12"/>
  <c r="M255" i="12"/>
  <c r="M263" i="12"/>
  <c r="M271" i="12"/>
  <c r="M279" i="12"/>
  <c r="M287" i="12"/>
  <c r="M295" i="12"/>
  <c r="M303" i="12"/>
  <c r="M17" i="12"/>
  <c r="M25" i="12"/>
  <c r="M33" i="12"/>
  <c r="M41" i="12"/>
  <c r="M49" i="12"/>
  <c r="M57" i="12"/>
  <c r="M65" i="12"/>
  <c r="M73" i="12"/>
  <c r="M81" i="12"/>
  <c r="M89" i="12"/>
  <c r="M97" i="12"/>
  <c r="M105" i="12"/>
  <c r="M113" i="12"/>
  <c r="M121" i="12"/>
  <c r="M129" i="12"/>
  <c r="M137" i="12"/>
  <c r="M145" i="12"/>
  <c r="M153" i="12"/>
  <c r="M161" i="12"/>
  <c r="M169" i="12"/>
  <c r="M177" i="12"/>
  <c r="M185" i="12"/>
  <c r="M193" i="12"/>
  <c r="M201" i="12"/>
  <c r="M209" i="12"/>
  <c r="M217" i="12"/>
  <c r="M225" i="12"/>
  <c r="M233" i="12"/>
  <c r="M241" i="12"/>
  <c r="M249" i="12"/>
  <c r="M257" i="12"/>
  <c r="M265" i="12"/>
  <c r="M273" i="12"/>
  <c r="M281" i="12"/>
  <c r="M289" i="12"/>
  <c r="M297" i="12"/>
  <c r="M18" i="12"/>
  <c r="M26" i="12"/>
  <c r="M34" i="12"/>
  <c r="M42" i="12"/>
  <c r="M50" i="12"/>
  <c r="M58" i="12"/>
  <c r="M66" i="12"/>
  <c r="M74" i="12"/>
  <c r="M82" i="12"/>
  <c r="M90" i="12"/>
  <c r="M98" i="12"/>
  <c r="M106" i="12"/>
  <c r="M114" i="12"/>
  <c r="M122" i="12"/>
  <c r="M130" i="12"/>
  <c r="M138" i="12"/>
  <c r="M146" i="12"/>
  <c r="M154" i="12"/>
  <c r="M162" i="12"/>
  <c r="M170" i="12"/>
  <c r="M178" i="12"/>
  <c r="M186" i="12"/>
  <c r="M194" i="12"/>
  <c r="M202" i="12"/>
  <c r="M210" i="12"/>
  <c r="M218" i="12"/>
  <c r="M226" i="12"/>
  <c r="M234" i="12"/>
  <c r="M242" i="12"/>
  <c r="M250" i="12"/>
  <c r="M258" i="12"/>
  <c r="M266" i="12"/>
  <c r="M274" i="12"/>
  <c r="M282" i="12"/>
  <c r="M290" i="12"/>
  <c r="M298" i="12"/>
  <c r="M19" i="12"/>
  <c r="M27" i="12"/>
  <c r="M35" i="12"/>
  <c r="M43" i="12"/>
  <c r="M51" i="12"/>
  <c r="M59" i="12"/>
  <c r="M67" i="12"/>
  <c r="M75" i="12"/>
  <c r="M83" i="12"/>
  <c r="M91" i="12"/>
  <c r="M99" i="12"/>
  <c r="M107" i="12"/>
  <c r="M115" i="12"/>
  <c r="M123" i="12"/>
  <c r="M131" i="12"/>
  <c r="M139" i="12"/>
  <c r="M147" i="12"/>
  <c r="M155" i="12"/>
  <c r="M163" i="12"/>
  <c r="M171" i="12"/>
  <c r="M179" i="12"/>
  <c r="M187" i="12"/>
  <c r="M195" i="12"/>
  <c r="M203" i="12"/>
  <c r="M211" i="12"/>
  <c r="M219" i="12"/>
  <c r="M227" i="12"/>
  <c r="M235" i="12"/>
  <c r="M243" i="12"/>
  <c r="M251" i="12"/>
  <c r="M259" i="12"/>
  <c r="M267" i="12"/>
  <c r="M275" i="12"/>
  <c r="M283" i="12"/>
  <c r="M291" i="12"/>
  <c r="M16" i="12"/>
  <c r="M48" i="12"/>
  <c r="M80" i="12"/>
  <c r="M112" i="12"/>
  <c r="M144" i="12"/>
  <c r="M176" i="12"/>
  <c r="M208" i="12"/>
  <c r="M240" i="12"/>
  <c r="M272" i="12"/>
  <c r="M300" i="12"/>
  <c r="M60" i="12"/>
  <c r="M124" i="12"/>
  <c r="M188" i="12"/>
  <c r="M220" i="12"/>
  <c r="M284" i="12"/>
  <c r="M20" i="12"/>
  <c r="M52" i="12"/>
  <c r="M84" i="12"/>
  <c r="M116" i="12"/>
  <c r="M148" i="12"/>
  <c r="M180" i="12"/>
  <c r="M212" i="12"/>
  <c r="M244" i="12"/>
  <c r="M276" i="12"/>
  <c r="M304" i="12"/>
  <c r="M92" i="12"/>
  <c r="M24" i="12"/>
  <c r="M56" i="12"/>
  <c r="M88" i="12"/>
  <c r="M120" i="12"/>
  <c r="M152" i="12"/>
  <c r="M184" i="12"/>
  <c r="M216" i="12"/>
  <c r="M248" i="12"/>
  <c r="M280" i="12"/>
  <c r="M28" i="12"/>
  <c r="M156" i="12"/>
  <c r="M252" i="12"/>
  <c r="M32" i="12"/>
  <c r="M64" i="12"/>
  <c r="M96" i="12"/>
  <c r="M128" i="12"/>
  <c r="M160" i="12"/>
  <c r="M192" i="12"/>
  <c r="M224" i="12"/>
  <c r="M256" i="12"/>
  <c r="M288" i="12"/>
  <c r="M72" i="12"/>
  <c r="M76" i="12"/>
  <c r="M140" i="12"/>
  <c r="M204" i="12"/>
  <c r="M299" i="12"/>
  <c r="M36" i="12"/>
  <c r="M68" i="12"/>
  <c r="M100" i="12"/>
  <c r="M132" i="12"/>
  <c r="M164" i="12"/>
  <c r="M196" i="12"/>
  <c r="M228" i="12"/>
  <c r="M260" i="12"/>
  <c r="M292" i="12"/>
  <c r="M40" i="12"/>
  <c r="M104" i="12"/>
  <c r="M136" i="12"/>
  <c r="M168" i="12"/>
  <c r="M200" i="12"/>
  <c r="M232" i="12"/>
  <c r="M264" i="12"/>
  <c r="M296" i="12"/>
  <c r="M44" i="12"/>
  <c r="M108" i="12"/>
  <c r="M172" i="12"/>
  <c r="M236" i="12"/>
  <c r="M268" i="12"/>
  <c r="L7" i="7"/>
  <c r="N7" i="11" l="1"/>
  <c r="N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N46" i="11"/>
  <c r="N47" i="11"/>
  <c r="N48" i="11"/>
  <c r="N49" i="11"/>
  <c r="N50" i="11"/>
  <c r="N51" i="11"/>
  <c r="N52" i="11"/>
  <c r="N53" i="11"/>
  <c r="N54" i="11"/>
  <c r="N55" i="11"/>
  <c r="N56" i="11"/>
  <c r="N57" i="11"/>
  <c r="N58" i="11"/>
  <c r="N59" i="11"/>
  <c r="N60" i="11"/>
  <c r="N61" i="11"/>
  <c r="N62" i="11"/>
  <c r="N63" i="11"/>
  <c r="N64" i="11"/>
  <c r="N65" i="11"/>
  <c r="N66" i="11"/>
  <c r="N67" i="11"/>
  <c r="N68" i="11"/>
  <c r="N69" i="11"/>
  <c r="N70" i="11"/>
  <c r="N71" i="11"/>
  <c r="N72" i="11"/>
  <c r="N73" i="11"/>
  <c r="N74" i="11"/>
  <c r="N75" i="11"/>
  <c r="N76" i="11"/>
  <c r="N77" i="11"/>
  <c r="N78" i="11"/>
  <c r="N79" i="11"/>
  <c r="N80" i="11"/>
  <c r="N81" i="11"/>
  <c r="N82" i="11"/>
  <c r="N83" i="11"/>
  <c r="N84" i="11"/>
  <c r="N85" i="11"/>
  <c r="N86" i="11"/>
  <c r="N87" i="11"/>
  <c r="N88" i="11"/>
  <c r="N89" i="11"/>
  <c r="N90" i="11"/>
  <c r="N91" i="11"/>
  <c r="N92" i="11"/>
  <c r="N93" i="11"/>
  <c r="N94" i="11"/>
  <c r="N95" i="11"/>
  <c r="N96" i="11"/>
  <c r="N97" i="11"/>
  <c r="N98" i="11"/>
  <c r="N99" i="11"/>
  <c r="N100" i="11"/>
  <c r="N101" i="11"/>
  <c r="N102" i="11"/>
  <c r="N103" i="11"/>
  <c r="N104" i="11"/>
  <c r="N105" i="11"/>
  <c r="N106" i="11"/>
  <c r="N107" i="11"/>
  <c r="N108" i="11"/>
  <c r="N109" i="11"/>
  <c r="N110" i="11"/>
  <c r="N111" i="11"/>
  <c r="N112" i="11"/>
  <c r="N113" i="11"/>
  <c r="N114" i="11"/>
  <c r="N115" i="11"/>
  <c r="N116" i="11"/>
  <c r="N117" i="11"/>
  <c r="N118" i="11"/>
  <c r="N119" i="11"/>
  <c r="N120" i="11"/>
  <c r="N121" i="11"/>
  <c r="N122" i="11"/>
  <c r="N123" i="11"/>
  <c r="N124" i="11"/>
  <c r="N125" i="11"/>
  <c r="N126" i="11"/>
  <c r="N127" i="11"/>
  <c r="N128" i="11"/>
  <c r="N129" i="11"/>
  <c r="N130" i="11"/>
  <c r="N131" i="11"/>
  <c r="N132" i="11"/>
  <c r="N133" i="11"/>
  <c r="N134" i="11"/>
  <c r="N135" i="11"/>
  <c r="N136" i="11"/>
  <c r="N137" i="11"/>
  <c r="N138" i="11"/>
  <c r="N139" i="11"/>
  <c r="N140" i="11"/>
  <c r="N141" i="11"/>
  <c r="N142" i="11"/>
  <c r="N143" i="11"/>
  <c r="N144" i="11"/>
  <c r="N145" i="11"/>
  <c r="N146" i="11"/>
  <c r="N147" i="11"/>
  <c r="N148" i="11"/>
  <c r="N149" i="11"/>
  <c r="N150" i="11"/>
  <c r="N151" i="11"/>
  <c r="N152" i="11"/>
  <c r="N153" i="11"/>
  <c r="N154" i="11"/>
  <c r="N155" i="11"/>
  <c r="N156" i="11"/>
  <c r="N157" i="11"/>
  <c r="N158" i="11"/>
  <c r="N159" i="11"/>
  <c r="N160" i="11"/>
  <c r="N161" i="11"/>
  <c r="N162" i="11"/>
  <c r="N163" i="11"/>
  <c r="N164" i="11"/>
  <c r="N165" i="11"/>
  <c r="N166" i="11"/>
  <c r="N167" i="11"/>
  <c r="N168" i="11"/>
  <c r="N169" i="11"/>
  <c r="N170" i="11"/>
  <c r="N171" i="11"/>
  <c r="N172" i="11"/>
  <c r="N173" i="11"/>
  <c r="N174" i="11"/>
  <c r="N175" i="11"/>
  <c r="N176" i="11"/>
  <c r="N177" i="11"/>
  <c r="N178" i="11"/>
  <c r="N179" i="11"/>
  <c r="N180" i="11"/>
  <c r="N181" i="11"/>
  <c r="N182" i="11"/>
  <c r="N183" i="11"/>
  <c r="N184" i="11"/>
  <c r="N185" i="11"/>
  <c r="N186" i="11"/>
  <c r="N187" i="11"/>
  <c r="N188" i="11"/>
  <c r="N189" i="11"/>
  <c r="N190" i="11"/>
  <c r="N191" i="11"/>
  <c r="N192" i="11"/>
  <c r="N193" i="11"/>
  <c r="N194" i="11"/>
  <c r="N195" i="11"/>
  <c r="N196" i="11"/>
  <c r="N197" i="11"/>
  <c r="N198" i="11"/>
  <c r="N199" i="11"/>
  <c r="N200" i="11"/>
  <c r="N201" i="11"/>
  <c r="N202" i="11"/>
  <c r="N203" i="11"/>
  <c r="N204" i="11"/>
  <c r="N205" i="11"/>
  <c r="N206" i="11"/>
  <c r="N207" i="11"/>
  <c r="N208" i="11"/>
  <c r="N209" i="11"/>
  <c r="N210" i="11"/>
  <c r="N211" i="11"/>
  <c r="N212" i="11"/>
  <c r="N213" i="11"/>
  <c r="N214" i="11"/>
  <c r="N215" i="11"/>
  <c r="N216" i="11"/>
  <c r="N217" i="11"/>
  <c r="N218" i="11"/>
  <c r="N219" i="11"/>
  <c r="N220" i="11"/>
  <c r="N221" i="11"/>
  <c r="N222" i="11"/>
  <c r="N223" i="11"/>
  <c r="N224" i="11"/>
  <c r="N225" i="11"/>
  <c r="N226" i="11"/>
  <c r="N227" i="11"/>
  <c r="N228" i="11"/>
  <c r="N229" i="11"/>
  <c r="N230" i="11"/>
  <c r="N231" i="11"/>
  <c r="N232" i="11"/>
  <c r="N233" i="11"/>
  <c r="N234" i="11"/>
  <c r="N235" i="11"/>
  <c r="N236" i="11"/>
  <c r="N237" i="11"/>
  <c r="N238" i="11"/>
  <c r="N239" i="11"/>
  <c r="N240" i="11"/>
  <c r="N241" i="11"/>
  <c r="N242" i="11"/>
  <c r="N243" i="11"/>
  <c r="N244" i="11"/>
  <c r="N245" i="11"/>
  <c r="N246" i="11"/>
  <c r="N247" i="11"/>
  <c r="N248" i="11"/>
  <c r="N249" i="11"/>
  <c r="N250" i="11"/>
  <c r="N251" i="11"/>
  <c r="N252" i="11"/>
  <c r="N253" i="11"/>
  <c r="N254" i="11"/>
  <c r="N255" i="11"/>
  <c r="N256" i="11"/>
  <c r="N257" i="11"/>
  <c r="N258" i="11"/>
  <c r="N259" i="11"/>
  <c r="N260" i="11"/>
  <c r="N261" i="11"/>
  <c r="N262" i="11"/>
  <c r="N263" i="11"/>
  <c r="N264" i="11"/>
  <c r="N265" i="11"/>
  <c r="N266" i="11"/>
  <c r="N267" i="11"/>
  <c r="N268" i="11"/>
  <c r="N269" i="11"/>
  <c r="N270" i="11"/>
  <c r="N271" i="11"/>
  <c r="N272" i="11"/>
  <c r="N273" i="11"/>
  <c r="N274" i="11"/>
  <c r="N275" i="11"/>
  <c r="N276" i="11"/>
  <c r="N277" i="11"/>
  <c r="N278" i="11"/>
  <c r="N279" i="11"/>
  <c r="N280" i="11"/>
  <c r="N281" i="11"/>
  <c r="N282" i="11"/>
  <c r="N283" i="11"/>
  <c r="N284" i="11"/>
  <c r="N285" i="11"/>
  <c r="N286" i="11"/>
  <c r="N287" i="11"/>
  <c r="N288" i="11"/>
  <c r="N289" i="11"/>
  <c r="N290" i="11"/>
  <c r="N291" i="11"/>
  <c r="N292" i="11"/>
  <c r="N293" i="11"/>
  <c r="N294" i="11"/>
  <c r="N295" i="11"/>
  <c r="N296" i="11"/>
  <c r="N297" i="11"/>
  <c r="N298" i="11"/>
  <c r="C5" i="11" l="1"/>
  <c r="F7" i="10"/>
  <c r="G7" i="10" s="1"/>
  <c r="C7" i="10"/>
  <c r="R5" i="11" l="1"/>
  <c r="AB12" i="9"/>
  <c r="O12" i="9" l="1"/>
  <c r="C12" i="9"/>
  <c r="N6" i="8"/>
  <c r="Q5" i="11" l="1"/>
  <c r="P5" i="11"/>
  <c r="O5" i="11"/>
  <c r="M5" i="11"/>
  <c r="L5" i="11"/>
  <c r="I5" i="11"/>
  <c r="H5" i="11"/>
  <c r="E5" i="11"/>
  <c r="D5" i="11"/>
  <c r="S11" i="11" l="1"/>
  <c r="S19" i="11"/>
  <c r="S27" i="11"/>
  <c r="S35" i="11"/>
  <c r="S43" i="11"/>
  <c r="S51" i="11"/>
  <c r="S59" i="11"/>
  <c r="S67" i="11"/>
  <c r="S75" i="11"/>
  <c r="S83" i="11"/>
  <c r="S91" i="11"/>
  <c r="S99" i="11"/>
  <c r="S107" i="11"/>
  <c r="S115" i="11"/>
  <c r="S123" i="11"/>
  <c r="S131" i="11"/>
  <c r="S139" i="11"/>
  <c r="S147" i="11"/>
  <c r="S155" i="11"/>
  <c r="S163" i="11"/>
  <c r="S171" i="11"/>
  <c r="S179" i="11"/>
  <c r="S187" i="11"/>
  <c r="S195" i="11"/>
  <c r="S203" i="11"/>
  <c r="S211" i="11"/>
  <c r="S219" i="11"/>
  <c r="S227" i="11"/>
  <c r="S235" i="11"/>
  <c r="S243" i="11"/>
  <c r="S251" i="11"/>
  <c r="S259" i="11"/>
  <c r="S267" i="11"/>
  <c r="S275" i="11"/>
  <c r="S283" i="11"/>
  <c r="S291" i="11"/>
  <c r="S12" i="11"/>
  <c r="S20" i="11"/>
  <c r="S28" i="11"/>
  <c r="S36" i="11"/>
  <c r="S44" i="11"/>
  <c r="S52" i="11"/>
  <c r="S60" i="11"/>
  <c r="S68" i="11"/>
  <c r="S76" i="11"/>
  <c r="S84" i="11"/>
  <c r="S92" i="11"/>
  <c r="S100" i="11"/>
  <c r="S108" i="11"/>
  <c r="S116" i="11"/>
  <c r="S124" i="11"/>
  <c r="S132" i="11"/>
  <c r="S140" i="11"/>
  <c r="S148" i="11"/>
  <c r="S156" i="11"/>
  <c r="S164" i="11"/>
  <c r="S172" i="11"/>
  <c r="S180" i="11"/>
  <c r="S188" i="11"/>
  <c r="S196" i="11"/>
  <c r="S204" i="11"/>
  <c r="S212" i="11"/>
  <c r="S220" i="11"/>
  <c r="S228" i="11"/>
  <c r="S236" i="11"/>
  <c r="S244" i="11"/>
  <c r="S252" i="11"/>
  <c r="S260" i="11"/>
  <c r="S268" i="11"/>
  <c r="S276" i="11"/>
  <c r="S284" i="11"/>
  <c r="S292" i="11"/>
  <c r="S13" i="11"/>
  <c r="S21" i="11"/>
  <c r="S29" i="11"/>
  <c r="S37" i="11"/>
  <c r="S45" i="11"/>
  <c r="S53" i="11"/>
  <c r="S61" i="11"/>
  <c r="S69" i="11"/>
  <c r="S77" i="11"/>
  <c r="S85" i="11"/>
  <c r="S93" i="11"/>
  <c r="S101" i="11"/>
  <c r="S109" i="11"/>
  <c r="S117" i="11"/>
  <c r="S125" i="11"/>
  <c r="S133" i="11"/>
  <c r="S141" i="11"/>
  <c r="S149" i="11"/>
  <c r="S157" i="11"/>
  <c r="S165" i="11"/>
  <c r="S173" i="11"/>
  <c r="S181" i="11"/>
  <c r="S189" i="11"/>
  <c r="S197" i="11"/>
  <c r="S205" i="11"/>
  <c r="S213" i="11"/>
  <c r="S221" i="11"/>
  <c r="S229" i="11"/>
  <c r="S237" i="11"/>
  <c r="S245" i="11"/>
  <c r="S253" i="11"/>
  <c r="S261" i="11"/>
  <c r="S269" i="11"/>
  <c r="S277" i="11"/>
  <c r="S285" i="11"/>
  <c r="S293" i="11"/>
  <c r="S14" i="11"/>
  <c r="S22" i="11"/>
  <c r="S30" i="11"/>
  <c r="S38" i="11"/>
  <c r="S46" i="11"/>
  <c r="S54" i="11"/>
  <c r="S62" i="11"/>
  <c r="S70" i="11"/>
  <c r="S78" i="11"/>
  <c r="S86" i="11"/>
  <c r="S94" i="11"/>
  <c r="S102" i="11"/>
  <c r="S110" i="11"/>
  <c r="S118" i="11"/>
  <c r="S126" i="11"/>
  <c r="S134" i="11"/>
  <c r="S142" i="11"/>
  <c r="S150" i="11"/>
  <c r="S158" i="11"/>
  <c r="S166" i="11"/>
  <c r="S174" i="11"/>
  <c r="S182" i="11"/>
  <c r="S190" i="11"/>
  <c r="S198" i="11"/>
  <c r="S206" i="11"/>
  <c r="S214" i="11"/>
  <c r="S222" i="11"/>
  <c r="S230" i="11"/>
  <c r="S238" i="11"/>
  <c r="S246" i="11"/>
  <c r="S254" i="11"/>
  <c r="S262" i="11"/>
  <c r="S270" i="11"/>
  <c r="S278" i="11"/>
  <c r="S286" i="11"/>
  <c r="S294" i="11"/>
  <c r="S7" i="11"/>
  <c r="S15" i="11"/>
  <c r="S23" i="11"/>
  <c r="S31" i="11"/>
  <c r="S39" i="11"/>
  <c r="S47" i="11"/>
  <c r="S55" i="11"/>
  <c r="S63" i="11"/>
  <c r="S71" i="11"/>
  <c r="S79" i="11"/>
  <c r="S87" i="11"/>
  <c r="S95" i="11"/>
  <c r="S103" i="11"/>
  <c r="S111" i="11"/>
  <c r="S119" i="11"/>
  <c r="S127" i="11"/>
  <c r="S135" i="11"/>
  <c r="S143" i="11"/>
  <c r="S151" i="11"/>
  <c r="S159" i="11"/>
  <c r="S167" i="11"/>
  <c r="S175" i="11"/>
  <c r="S183" i="11"/>
  <c r="S191" i="11"/>
  <c r="S199" i="11"/>
  <c r="S207" i="11"/>
  <c r="S215" i="11"/>
  <c r="S223" i="11"/>
  <c r="S231" i="11"/>
  <c r="S239" i="11"/>
  <c r="S247" i="11"/>
  <c r="S255" i="11"/>
  <c r="S263" i="11"/>
  <c r="S271" i="11"/>
  <c r="S279" i="11"/>
  <c r="S287" i="11"/>
  <c r="S295" i="11"/>
  <c r="S8" i="11"/>
  <c r="S16" i="11"/>
  <c r="S24" i="11"/>
  <c r="S32" i="11"/>
  <c r="S40" i="11"/>
  <c r="S48" i="11"/>
  <c r="S56" i="11"/>
  <c r="S64" i="11"/>
  <c r="S72" i="11"/>
  <c r="S80" i="11"/>
  <c r="S88" i="11"/>
  <c r="S96" i="11"/>
  <c r="S104" i="11"/>
  <c r="S112" i="11"/>
  <c r="S120" i="11"/>
  <c r="S128" i="11"/>
  <c r="S136" i="11"/>
  <c r="S144" i="11"/>
  <c r="S152" i="11"/>
  <c r="S160" i="11"/>
  <c r="S168" i="11"/>
  <c r="S176" i="11"/>
  <c r="S184" i="11"/>
  <c r="S192" i="11"/>
  <c r="S200" i="11"/>
  <c r="S208" i="11"/>
  <c r="S216" i="11"/>
  <c r="S224" i="11"/>
  <c r="S232" i="11"/>
  <c r="S240" i="11"/>
  <c r="S248" i="11"/>
  <c r="S256" i="11"/>
  <c r="S264" i="11"/>
  <c r="S272" i="11"/>
  <c r="S280" i="11"/>
  <c r="S288" i="11"/>
  <c r="S296" i="11"/>
  <c r="S9" i="11"/>
  <c r="S17" i="11"/>
  <c r="S25" i="11"/>
  <c r="S33" i="11"/>
  <c r="S41" i="11"/>
  <c r="S49" i="11"/>
  <c r="S57" i="11"/>
  <c r="S65" i="11"/>
  <c r="S73" i="11"/>
  <c r="S81" i="11"/>
  <c r="S89" i="11"/>
  <c r="S97" i="11"/>
  <c r="S105" i="11"/>
  <c r="S113" i="11"/>
  <c r="S121" i="11"/>
  <c r="S129" i="11"/>
  <c r="S137" i="11"/>
  <c r="S145" i="11"/>
  <c r="S153" i="11"/>
  <c r="S161" i="11"/>
  <c r="S169" i="11"/>
  <c r="S177" i="11"/>
  <c r="S185" i="11"/>
  <c r="S193" i="11"/>
  <c r="S201" i="11"/>
  <c r="S209" i="11"/>
  <c r="S217" i="11"/>
  <c r="S225" i="11"/>
  <c r="S233" i="11"/>
  <c r="S241" i="11"/>
  <c r="S249" i="11"/>
  <c r="S257" i="11"/>
  <c r="S265" i="11"/>
  <c r="S273" i="11"/>
  <c r="S281" i="11"/>
  <c r="S289" i="11"/>
  <c r="S297" i="11"/>
  <c r="S10" i="11"/>
  <c r="S18" i="11"/>
  <c r="S26" i="11"/>
  <c r="S34" i="11"/>
  <c r="S42" i="11"/>
  <c r="S50" i="11"/>
  <c r="S58" i="11"/>
  <c r="S66" i="11"/>
  <c r="S74" i="11"/>
  <c r="S82" i="11"/>
  <c r="S90" i="11"/>
  <c r="S98" i="11"/>
  <c r="S106" i="11"/>
  <c r="S114" i="11"/>
  <c r="S122" i="11"/>
  <c r="S130" i="11"/>
  <c r="S138" i="11"/>
  <c r="S146" i="11"/>
  <c r="S154" i="11"/>
  <c r="S162" i="11"/>
  <c r="S170" i="11"/>
  <c r="S178" i="11"/>
  <c r="S186" i="11"/>
  <c r="S194" i="11"/>
  <c r="S202" i="11"/>
  <c r="S210" i="11"/>
  <c r="S218" i="11"/>
  <c r="S226" i="11"/>
  <c r="S234" i="11"/>
  <c r="S242" i="11"/>
  <c r="S250" i="11"/>
  <c r="S258" i="11"/>
  <c r="S266" i="11"/>
  <c r="S274" i="11"/>
  <c r="S282" i="11"/>
  <c r="S290" i="11"/>
  <c r="S298" i="11"/>
  <c r="N5" i="11"/>
  <c r="S5" i="11" l="1"/>
  <c r="R7" i="10" l="1"/>
  <c r="Q7" i="10"/>
  <c r="P7" i="10"/>
  <c r="AA12" i="9"/>
  <c r="Z12" i="9"/>
  <c r="Y12" i="9"/>
  <c r="X12" i="9"/>
  <c r="W12" i="9"/>
  <c r="V12" i="9"/>
  <c r="U12" i="9"/>
  <c r="T12" i="9"/>
  <c r="P12" i="9" l="1"/>
  <c r="R12" i="9" s="1"/>
  <c r="M6" i="8" l="1"/>
  <c r="L6" i="8"/>
  <c r="K6" i="8"/>
  <c r="J6" i="8"/>
  <c r="I6" i="8"/>
  <c r="H6" i="8"/>
  <c r="G6" i="8"/>
  <c r="F6" i="8"/>
  <c r="E6" i="8"/>
  <c r="D6" i="8"/>
  <c r="C6" i="8"/>
  <c r="P7" i="7"/>
  <c r="N7" i="7"/>
  <c r="K7" i="7"/>
  <c r="J7" i="7"/>
  <c r="I7" i="7"/>
  <c r="H7" i="7"/>
  <c r="E7" i="7"/>
  <c r="D7" i="7"/>
  <c r="C7" i="7"/>
  <c r="K12" i="9" l="1"/>
  <c r="J12" i="9"/>
  <c r="I12" i="9"/>
  <c r="E12" i="9"/>
  <c r="F12" i="9" l="1"/>
  <c r="G12" i="9"/>
  <c r="B3" i="9" l="1"/>
  <c r="L12" i="9" l="1"/>
  <c r="M12" i="9" l="1"/>
</calcChain>
</file>

<file path=xl/sharedStrings.xml><?xml version="1.0" encoding="utf-8"?>
<sst xmlns="http://schemas.openxmlformats.org/spreadsheetml/2006/main" count="2337" uniqueCount="819">
  <si>
    <t>Valtionosuusprosentti:</t>
  </si>
  <si>
    <t>Kuntien lkm</t>
  </si>
  <si>
    <t>Kuntanumero</t>
  </si>
  <si>
    <t>Kunta</t>
  </si>
  <si>
    <t>Ikärakenne, laskennallinen kustannus</t>
  </si>
  <si>
    <t>Laskennalliset kustannukset yhteensä</t>
  </si>
  <si>
    <t>Omarahoitusosuus, €/as</t>
  </si>
  <si>
    <t>Omarahoitusosuus, €</t>
  </si>
  <si>
    <t>Valtionosuus omarahoitusosuuden jälkeen (välisumma)</t>
  </si>
  <si>
    <t>Lisäosat yhteensä</t>
  </si>
  <si>
    <t>Valtionosuuteen tehtävät vähennykset ja lisäykset, netto</t>
  </si>
  <si>
    <t>Valtionosuus ennen verotuloihin perustuvaa valtionosuuksien tasausta</t>
  </si>
  <si>
    <t>Verotuloihin perustuva valtionosuuksien tasaus</t>
  </si>
  <si>
    <t>YHTEENSÄ</t>
  </si>
  <si>
    <t>Alajärvi</t>
  </si>
  <si>
    <t>Alavieska</t>
  </si>
  <si>
    <t>Alavus</t>
  </si>
  <si>
    <t>Asikkala</t>
  </si>
  <si>
    <t>Askola</t>
  </si>
  <si>
    <t>Aura</t>
  </si>
  <si>
    <t>Akaa</t>
  </si>
  <si>
    <t>Enonkoski</t>
  </si>
  <si>
    <t>Enontekiö</t>
  </si>
  <si>
    <t>Espoo</t>
  </si>
  <si>
    <t>Eura</t>
  </si>
  <si>
    <t>Eurajoki</t>
  </si>
  <si>
    <t>Evijärvi</t>
  </si>
  <si>
    <t>Forssa</t>
  </si>
  <si>
    <t>Haapajärvi</t>
  </si>
  <si>
    <t>Haapavesi</t>
  </si>
  <si>
    <t>Hailuoto</t>
  </si>
  <si>
    <t>Halsua</t>
  </si>
  <si>
    <t>Hamina</t>
  </si>
  <si>
    <t>Hankasalmi</t>
  </si>
  <si>
    <t>Hanko</t>
  </si>
  <si>
    <t>Harjavalta</t>
  </si>
  <si>
    <t>Hartola</t>
  </si>
  <si>
    <t>Hattula</t>
  </si>
  <si>
    <t>Hausjärvi</t>
  </si>
  <si>
    <t>Heinävesi</t>
  </si>
  <si>
    <t>Helsinki</t>
  </si>
  <si>
    <t>Vantaa</t>
  </si>
  <si>
    <t>Hirvensalmi</t>
  </si>
  <si>
    <t>Hollola</t>
  </si>
  <si>
    <t>Huittinen</t>
  </si>
  <si>
    <t>Humppila</t>
  </si>
  <si>
    <t>Hyrynsalmi</t>
  </si>
  <si>
    <t>Hyvinkää</t>
  </si>
  <si>
    <t>Hämeenkyrö</t>
  </si>
  <si>
    <t>Hämeenlinna</t>
  </si>
  <si>
    <t>Heinola</t>
  </si>
  <si>
    <t>Ii</t>
  </si>
  <si>
    <t>Iisalmi</t>
  </si>
  <si>
    <t>Iitti</t>
  </si>
  <si>
    <t>Ikaalinen</t>
  </si>
  <si>
    <t>Ilmajoki</t>
  </si>
  <si>
    <t>Ilomantsi</t>
  </si>
  <si>
    <t>Inari</t>
  </si>
  <si>
    <t>Inkoo</t>
  </si>
  <si>
    <t>Isojoki</t>
  </si>
  <si>
    <t>Isokyrö</t>
  </si>
  <si>
    <t>Imatra</t>
  </si>
  <si>
    <t>Janakkala</t>
  </si>
  <si>
    <t>Joensuu</t>
  </si>
  <si>
    <t>Jokioinen</t>
  </si>
  <si>
    <t>Joroinen</t>
  </si>
  <si>
    <t>Joutsa</t>
  </si>
  <si>
    <t>Juuka</t>
  </si>
  <si>
    <t>Juupajoki</t>
  </si>
  <si>
    <t>Juva</t>
  </si>
  <si>
    <t>Jyväskylä</t>
  </si>
  <si>
    <t>Jämijärvi</t>
  </si>
  <si>
    <t>Jämsä</t>
  </si>
  <si>
    <t>Järvenpää</t>
  </si>
  <si>
    <t>Kaarina</t>
  </si>
  <si>
    <t>Kaavi</t>
  </si>
  <si>
    <t>Kajaani</t>
  </si>
  <si>
    <t>Kalajoki</t>
  </si>
  <si>
    <t>Kangasala</t>
  </si>
  <si>
    <t>Kangasniemi</t>
  </si>
  <si>
    <t>Kankaanpää</t>
  </si>
  <si>
    <t>Kannonkoski</t>
  </si>
  <si>
    <t>Kannus</t>
  </si>
  <si>
    <t>Karijoki</t>
  </si>
  <si>
    <t>Karkkila</t>
  </si>
  <si>
    <t>Karstula</t>
  </si>
  <si>
    <t>Karvia</t>
  </si>
  <si>
    <t>Kaskinen</t>
  </si>
  <si>
    <t>Kauhajoki</t>
  </si>
  <si>
    <t>Kauhava</t>
  </si>
  <si>
    <t>Kauniainen</t>
  </si>
  <si>
    <t>Kaustinen</t>
  </si>
  <si>
    <t>Keitele</t>
  </si>
  <si>
    <t>Kemi</t>
  </si>
  <si>
    <t>Keminmaa</t>
  </si>
  <si>
    <t>Kempele</t>
  </si>
  <si>
    <t>Kerava</t>
  </si>
  <si>
    <t>Keuruu</t>
  </si>
  <si>
    <t>Kihniö</t>
  </si>
  <si>
    <t>Kinnula</t>
  </si>
  <si>
    <t>Kirkkonummi</t>
  </si>
  <si>
    <t>Kitee</t>
  </si>
  <si>
    <t>Kittilä</t>
  </si>
  <si>
    <t>Kiuruvesi</t>
  </si>
  <si>
    <t>Kivijärvi</t>
  </si>
  <si>
    <t>Kokemäki</t>
  </si>
  <si>
    <t>Kokkola</t>
  </si>
  <si>
    <t>Kolari</t>
  </si>
  <si>
    <t>Konnevesi</t>
  </si>
  <si>
    <t>Kontiolahti</t>
  </si>
  <si>
    <t>Korsnäs</t>
  </si>
  <si>
    <t>Koski Tl</t>
  </si>
  <si>
    <t>Kotka</t>
  </si>
  <si>
    <t>Kouvola</t>
  </si>
  <si>
    <t>Kristiinankaupunki</t>
  </si>
  <si>
    <t>Kruunupyy</t>
  </si>
  <si>
    <t>Kuhmo</t>
  </si>
  <si>
    <t>Kuhmoinen</t>
  </si>
  <si>
    <t>Kuopio</t>
  </si>
  <si>
    <t>Kuortane</t>
  </si>
  <si>
    <t>Kurikka</t>
  </si>
  <si>
    <t>Kustavi</t>
  </si>
  <si>
    <t>Kuusamo</t>
  </si>
  <si>
    <t>Outokumpu</t>
  </si>
  <si>
    <t>Kyyjärvi</t>
  </si>
  <si>
    <t>Kärkölä</t>
  </si>
  <si>
    <t>Kärsämäki</t>
  </si>
  <si>
    <t>Kemijärvi</t>
  </si>
  <si>
    <t>Kemiönsaari</t>
  </si>
  <si>
    <t>Lahti</t>
  </si>
  <si>
    <t>Laihia</t>
  </si>
  <si>
    <t>Laitila</t>
  </si>
  <si>
    <t>Lapinlahti</t>
  </si>
  <si>
    <t>Lappajärvi</t>
  </si>
  <si>
    <t>Lappeenranta</t>
  </si>
  <si>
    <t>Lapinjärvi</t>
  </si>
  <si>
    <t>Lapua</t>
  </si>
  <si>
    <t>Laukaa</t>
  </si>
  <si>
    <t>Lemi</t>
  </si>
  <si>
    <t>Lempäälä</t>
  </si>
  <si>
    <t>Leppävirta</t>
  </si>
  <si>
    <t>Lestijärvi</t>
  </si>
  <si>
    <t>Lieksa</t>
  </si>
  <si>
    <t>Lieto</t>
  </si>
  <si>
    <t>Liminka</t>
  </si>
  <si>
    <t>Liperi</t>
  </si>
  <si>
    <t>Loimaa</t>
  </si>
  <si>
    <t>Loppi</t>
  </si>
  <si>
    <t>Loviisa</t>
  </si>
  <si>
    <t>Luhanka</t>
  </si>
  <si>
    <t>Lumijoki</t>
  </si>
  <si>
    <t>Luoto</t>
  </si>
  <si>
    <t>Luumäki</t>
  </si>
  <si>
    <t>Lohja</t>
  </si>
  <si>
    <t>Parainen</t>
  </si>
  <si>
    <t>Maalahti</t>
  </si>
  <si>
    <t>Marttila</t>
  </si>
  <si>
    <t>Masku</t>
  </si>
  <si>
    <t>Merijärvi</t>
  </si>
  <si>
    <t>Merikarvia</t>
  </si>
  <si>
    <t>Miehikkälä</t>
  </si>
  <si>
    <t>Mikkeli</t>
  </si>
  <si>
    <t>Muhos</t>
  </si>
  <si>
    <t>Multia</t>
  </si>
  <si>
    <t>Muonio</t>
  </si>
  <si>
    <t>Mustasaari</t>
  </si>
  <si>
    <t>Muurame</t>
  </si>
  <si>
    <t>Mynämäki</t>
  </si>
  <si>
    <t>Myrskylä</t>
  </si>
  <si>
    <t>Mäntsälä</t>
  </si>
  <si>
    <t>Mäntyharju</t>
  </si>
  <si>
    <t>Mänttä-Vilppula</t>
  </si>
  <si>
    <t>Naantali</t>
  </si>
  <si>
    <t>Nakkila</t>
  </si>
  <si>
    <t>Nivala</t>
  </si>
  <si>
    <t>Nokia</t>
  </si>
  <si>
    <t>Nousiainen</t>
  </si>
  <si>
    <t>Nurmes</t>
  </si>
  <si>
    <t>Nurmijärvi</t>
  </si>
  <si>
    <t>Närpiö</t>
  </si>
  <si>
    <t>Orimattila</t>
  </si>
  <si>
    <t>Oripää</t>
  </si>
  <si>
    <t>Orivesi</t>
  </si>
  <si>
    <t>Oulainen</t>
  </si>
  <si>
    <t>Oulu</t>
  </si>
  <si>
    <t>Padasjoki</t>
  </si>
  <si>
    <t>Paimio</t>
  </si>
  <si>
    <t>Paltamo</t>
  </si>
  <si>
    <t>Parikkala</t>
  </si>
  <si>
    <t>Parkano</t>
  </si>
  <si>
    <t>Pelkosenniemi</t>
  </si>
  <si>
    <t>Perho</t>
  </si>
  <si>
    <t>Pertunmaa</t>
  </si>
  <si>
    <t>Petäjävesi</t>
  </si>
  <si>
    <t>Pieksämäki</t>
  </si>
  <si>
    <t>Pielavesi</t>
  </si>
  <si>
    <t>Pietarsaari</t>
  </si>
  <si>
    <t>Pedersöre</t>
  </si>
  <si>
    <t>Pihtipudas</t>
  </si>
  <si>
    <t>Pirkkala</t>
  </si>
  <si>
    <t>Polvijärvi</t>
  </si>
  <si>
    <t>Pomarkku</t>
  </si>
  <si>
    <t>Pori</t>
  </si>
  <si>
    <t>Pornainen</t>
  </si>
  <si>
    <t>Posio</t>
  </si>
  <si>
    <t>Pudasjärvi</t>
  </si>
  <si>
    <t>Pukkila</t>
  </si>
  <si>
    <t>Punkalaidun</t>
  </si>
  <si>
    <t>Puolanka</t>
  </si>
  <si>
    <t>Puumala</t>
  </si>
  <si>
    <t>Pyhtää</t>
  </si>
  <si>
    <t>Pyhäjoki</t>
  </si>
  <si>
    <t>Pyhäjärvi</t>
  </si>
  <si>
    <t>Pyhäntä</t>
  </si>
  <si>
    <t>Pyhäranta</t>
  </si>
  <si>
    <t>Pälkäne</t>
  </si>
  <si>
    <t>Pöytyä</t>
  </si>
  <si>
    <t>Porvoo</t>
  </si>
  <si>
    <t>Raahe</t>
  </si>
  <si>
    <t>Raisio</t>
  </si>
  <si>
    <t>Rantasalmi</t>
  </si>
  <si>
    <t>Ranua</t>
  </si>
  <si>
    <t>Rauma</t>
  </si>
  <si>
    <t>Rautalampi</t>
  </si>
  <si>
    <t>Rautavaara</t>
  </si>
  <si>
    <t>Rautjärvi</t>
  </si>
  <si>
    <t>Reisjärvi</t>
  </si>
  <si>
    <t>Riihimäki</t>
  </si>
  <si>
    <t>Ristijärvi</t>
  </si>
  <si>
    <t>Rovaniemi</t>
  </si>
  <si>
    <t>Ruokolahti</t>
  </si>
  <si>
    <t>Ruovesi</t>
  </si>
  <si>
    <t>Rusko</t>
  </si>
  <si>
    <t>Rääkkylä</t>
  </si>
  <si>
    <t>Raasepori</t>
  </si>
  <si>
    <t>Saarijärvi</t>
  </si>
  <si>
    <t>Salla</t>
  </si>
  <si>
    <t>Salo</t>
  </si>
  <si>
    <t>Sauvo</t>
  </si>
  <si>
    <t>Savitaipale</t>
  </si>
  <si>
    <t>Savonlinna</t>
  </si>
  <si>
    <t>Savukoski</t>
  </si>
  <si>
    <t>Seinäjoki</t>
  </si>
  <si>
    <t>Sievi</t>
  </si>
  <si>
    <t>Siikainen</t>
  </si>
  <si>
    <t>Siikajoki</t>
  </si>
  <si>
    <t>Siilinjärvi</t>
  </si>
  <si>
    <t>Simo</t>
  </si>
  <si>
    <t>Sipoo</t>
  </si>
  <si>
    <t>Siuntio</t>
  </si>
  <si>
    <t>Sodankylä</t>
  </si>
  <si>
    <t>Soini</t>
  </si>
  <si>
    <t>Somero</t>
  </si>
  <si>
    <t>Sonkajärvi</t>
  </si>
  <si>
    <t>Sotkamo</t>
  </si>
  <si>
    <t>Sulkava</t>
  </si>
  <si>
    <t>Suomussalmi</t>
  </si>
  <si>
    <t>Suonenjoki</t>
  </si>
  <si>
    <t>Sysmä</t>
  </si>
  <si>
    <t>Säkylä</t>
  </si>
  <si>
    <t>Vaala</t>
  </si>
  <si>
    <t>Sastamala</t>
  </si>
  <si>
    <t>Siikalatva</t>
  </si>
  <si>
    <t>Taipalsaari</t>
  </si>
  <si>
    <t>Taivalkoski</t>
  </si>
  <si>
    <t>Taivassalo</t>
  </si>
  <si>
    <t>Tammela</t>
  </si>
  <si>
    <t>Tampere</t>
  </si>
  <si>
    <t>Tervo</t>
  </si>
  <si>
    <t>Tervola</t>
  </si>
  <si>
    <t>Teuva</t>
  </si>
  <si>
    <t>Tohmajärvi</t>
  </si>
  <si>
    <t>Toholampi</t>
  </si>
  <si>
    <t>Toivakka</t>
  </si>
  <si>
    <t>Tornio</t>
  </si>
  <si>
    <t>Turku</t>
  </si>
  <si>
    <t>Pello</t>
  </si>
  <si>
    <t>Tuusniemi</t>
  </si>
  <si>
    <t>Tuusula</t>
  </si>
  <si>
    <t>Tyrnävä</t>
  </si>
  <si>
    <t>Ulvila</t>
  </si>
  <si>
    <t>Urjala</t>
  </si>
  <si>
    <t>Utajärvi</t>
  </si>
  <si>
    <t>Utsjoki</t>
  </si>
  <si>
    <t>Uurainen</t>
  </si>
  <si>
    <t>Uusikaarlepyy</t>
  </si>
  <si>
    <t>Uusikaupunki</t>
  </si>
  <si>
    <t>Vaasa</t>
  </si>
  <si>
    <t>Valkeakoski</t>
  </si>
  <si>
    <t>Varkaus</t>
  </si>
  <si>
    <t>Vehmaa</t>
  </si>
  <si>
    <t>Vesanto</t>
  </si>
  <si>
    <t>Vesilahti</t>
  </si>
  <si>
    <t>Veteli</t>
  </si>
  <si>
    <t>Vieremä</t>
  </si>
  <si>
    <t>Vihti</t>
  </si>
  <si>
    <t>Viitasaari</t>
  </si>
  <si>
    <t>Vimpeli</t>
  </si>
  <si>
    <t>Virolahti</t>
  </si>
  <si>
    <t>Virrat</t>
  </si>
  <si>
    <t>Vöyri</t>
  </si>
  <si>
    <t>Ylitornio</t>
  </si>
  <si>
    <t>Ylivieska</t>
  </si>
  <si>
    <t>Ylöjärvi</t>
  </si>
  <si>
    <t>Ypäjä</t>
  </si>
  <si>
    <t>Ähtäri</t>
  </si>
  <si>
    <t>Äänekoski</t>
  </si>
  <si>
    <t>BJÖRNEBORGS SVENSKA SAMSKOLAS</t>
  </si>
  <si>
    <t>ANNA TAPION SÄÄTIÖ</t>
  </si>
  <si>
    <t>KOTKA SVENSKA SAMSKOLAS GARANT</t>
  </si>
  <si>
    <t>FÖRENINGEN FÖR SVENSKA SAMSKOL</t>
  </si>
  <si>
    <t>KOULUYHDISTYS PESTALOZZI SCHUL</t>
  </si>
  <si>
    <t>HELSINGIN UUSI YHTEISKOULU OY</t>
  </si>
  <si>
    <t>SKOLGARANTIFÖRENINGEN R.F.</t>
  </si>
  <si>
    <t>APOLLON YHTEISKOULUN KANNATUSY</t>
  </si>
  <si>
    <t>SUOMALAISEN YHTEISKOULUN OSAKE</t>
  </si>
  <si>
    <t>MAANVILJELYSLYSEON OSAKEYHTIÖ</t>
  </si>
  <si>
    <t>OY HELSINGIN YHTEISKOULU JA RE</t>
  </si>
  <si>
    <t>VIIPURIN REAALIKOULU OY</t>
  </si>
  <si>
    <t>KULOSAAREN YHTEISKOULUN OSAKEY</t>
  </si>
  <si>
    <t>OULUNKYLÄN YHTEISKOULUN KANNAT</t>
  </si>
  <si>
    <t>ENGLANTILAISEN KOULUN SÄÄTIÖ</t>
  </si>
  <si>
    <t>LAHDEN YHTEISKOULUN SÄÄTIÖ</t>
  </si>
  <si>
    <t>LAUTTASAAREN YHTEISKOULUN KANN</t>
  </si>
  <si>
    <t>LAHDEN RUDOLF STEINER -KOULUN</t>
  </si>
  <si>
    <t>TAMPEREEN STEINER-KOULUYHDISTY</t>
  </si>
  <si>
    <t>POHJOIS-HAAGAN YHTEISKOULU OY</t>
  </si>
  <si>
    <t>HELSINGIN RUDOLF STEINER -KOUL</t>
  </si>
  <si>
    <t>TÖÖLÖN YHTEISKOULU OSAKEYHTIÖ</t>
  </si>
  <si>
    <t>HELSINGIN JUUTALAINEN SEURAKUN</t>
  </si>
  <si>
    <t>NUORTEN YSTÄVÄT RY</t>
  </si>
  <si>
    <t>PERHEKUNTOUTUSKESKUS LAUSTE RY</t>
  </si>
  <si>
    <t>SYLVIA-KOTI YHDISTYS RY</t>
  </si>
  <si>
    <t>HOITOPEDAGOGISEN RUDOLF STEINE</t>
  </si>
  <si>
    <t>HELSINGIN KANSAINVÄLISEN KOULU</t>
  </si>
  <si>
    <t>ELIAS-KOULUN KOULUYHDISTYS RY</t>
  </si>
  <si>
    <t>JYVÄSKYLÄN STEINERKOULUN KANNA</t>
  </si>
  <si>
    <t>VAPAAN KYLÄKOULUN KANNATUSYHDI</t>
  </si>
  <si>
    <t>RUDOLF STEINERPEDAGOGIKENS VÄN</t>
  </si>
  <si>
    <t>OULUN STEINERKOULUN KANNATUSYH</t>
  </si>
  <si>
    <t>PORIN SEUDUN STEINERKOULUYHDIS</t>
  </si>
  <si>
    <t>ROVANIEMEN SEUDUN STEINERKOULU</t>
  </si>
  <si>
    <t>ETELÄ-POHJANMAAN STEINERKOULUY</t>
  </si>
  <si>
    <t>TURUN SEUDUN STEINERKOULUYHDIS</t>
  </si>
  <si>
    <t>VANTAAN SEUDUN STEINERKOULUN K</t>
  </si>
  <si>
    <t>VAASAN STEINERPEDAGOGIIKAN KAN</t>
  </si>
  <si>
    <t>SUOMEN ADVENTTIKIRKKO</t>
  </si>
  <si>
    <t>LAPPEENRANNAN SEUDUN STEINERKO</t>
  </si>
  <si>
    <t>ESPOON STEINERKOULUN KANNATUSY</t>
  </si>
  <si>
    <t>KUOPION STEINERPEDAGOGIIKAN KA</t>
  </si>
  <si>
    <t>HELSINGIN KRISTILLISEN KOULUN</t>
  </si>
  <si>
    <t>ITÄ-SUOMEN SUOMALAIS-VENÄLÄISE</t>
  </si>
  <si>
    <t>JOONAS-KOULUN ORIVEDEN STEINER</t>
  </si>
  <si>
    <t>PORIN KRISTILLISEN KOULUN KANN</t>
  </si>
  <si>
    <t>RAUMAN AVOKAS RY</t>
  </si>
  <si>
    <t>KESKI-UUDENMAAN KR. KOULUN JA</t>
  </si>
  <si>
    <t>KUOPION KRISTILLISEN PÄIVÄKODI</t>
  </si>
  <si>
    <t>ESPOON KRISTILLISEN KOULUN KAN</t>
  </si>
  <si>
    <t>JYVÄSKYLÄN KRISTILLISEN KOULUN</t>
  </si>
  <si>
    <t>CONFIDO-POHJANMAAN KRISTILLINE</t>
  </si>
  <si>
    <t>KYMENLAAKSON STEINERKOULUN KAN</t>
  </si>
  <si>
    <t>LAHDEN KRISTILLISEN KOULUN KAN</t>
  </si>
  <si>
    <t>OULUN KRISTILLINEN KASVATUS RY</t>
  </si>
  <si>
    <t>JOENSUUN STEINERKOULUN KANNATU</t>
  </si>
  <si>
    <t>PORVOON STEINERKOULUN KANNATUS</t>
  </si>
  <si>
    <t>ROVANIEMEN SEUDUN KRISTILLISEN</t>
  </si>
  <si>
    <t>HELSINGIN MONTESSORI-YHDISTYS</t>
  </si>
  <si>
    <t>OULUN REGGIO EMILIA KANNATUSYH</t>
  </si>
  <si>
    <t>HELSINGIN RANSKALAIS-SUOMALAIN</t>
  </si>
  <si>
    <t>SUOMALAIS-VENÄLÄINEN KOULU</t>
  </si>
  <si>
    <t>VALTION KOULUKODIT</t>
  </si>
  <si>
    <t>HELSINGIN EUROOPPALAINEN KOULU</t>
  </si>
  <si>
    <t>VALTERI-KOULU</t>
  </si>
  <si>
    <t>KOLPENEEN PALVELUKESKUKSEN KUN</t>
  </si>
  <si>
    <t>VARSINAIS-SUOMEN ERITYISHUOLTO</t>
  </si>
  <si>
    <t>VAALIJALAN KUNTAYHTYMÄ</t>
  </si>
  <si>
    <t>POHJOIS-KARJALAN PERHE- JA SOS</t>
  </si>
  <si>
    <t>ITÄ-SUOMEN YLIOPISTO</t>
  </si>
  <si>
    <t>VM/KAO</t>
  </si>
  <si>
    <t>Ikäryhmähinnat:</t>
  </si>
  <si>
    <t>Laskentatekijät:</t>
  </si>
  <si>
    <t>Ikä 6</t>
  </si>
  <si>
    <t>Koko maa</t>
  </si>
  <si>
    <t>Saaristo</t>
  </si>
  <si>
    <t>Hinnat:</t>
  </si>
  <si>
    <t>Syrjäisyys</t>
  </si>
  <si>
    <t>Yhteensä</t>
  </si>
  <si>
    <t>Tasausraja: 100 %</t>
  </si>
  <si>
    <t>Verotuloihin perustuva valtionosuuksien tasaus:</t>
  </si>
  <si>
    <t>Kaikki kunnat</t>
  </si>
  <si>
    <t xml:space="preserve">Alajärvi           </t>
  </si>
  <si>
    <t xml:space="preserve">Alavieska          </t>
  </si>
  <si>
    <t xml:space="preserve">Alavus             </t>
  </si>
  <si>
    <t xml:space="preserve">Asikkala           </t>
  </si>
  <si>
    <t xml:space="preserve">Askola             </t>
  </si>
  <si>
    <t xml:space="preserve">Aura               </t>
  </si>
  <si>
    <t xml:space="preserve">Enonkoski          </t>
  </si>
  <si>
    <t xml:space="preserve">Enontekiö          </t>
  </si>
  <si>
    <t xml:space="preserve">Espoo              </t>
  </si>
  <si>
    <t xml:space="preserve">Eura               </t>
  </si>
  <si>
    <t xml:space="preserve">Eurajoki           </t>
  </si>
  <si>
    <t xml:space="preserve">Evijärvi           </t>
  </si>
  <si>
    <t xml:space="preserve">Forssa             </t>
  </si>
  <si>
    <t xml:space="preserve">Haapajärvi         </t>
  </si>
  <si>
    <t xml:space="preserve">Haapavesi          </t>
  </si>
  <si>
    <t xml:space="preserve">Hailuoto           </t>
  </si>
  <si>
    <t xml:space="preserve">Halsua             </t>
  </si>
  <si>
    <t xml:space="preserve">Hamina             </t>
  </si>
  <si>
    <t xml:space="preserve">Hankasalmi         </t>
  </si>
  <si>
    <t xml:space="preserve">Hanko              </t>
  </si>
  <si>
    <t xml:space="preserve">Harjavalta         </t>
  </si>
  <si>
    <t xml:space="preserve">Hartola            </t>
  </si>
  <si>
    <t xml:space="preserve">Hattula            </t>
  </si>
  <si>
    <t xml:space="preserve">Hausjärvi          </t>
  </si>
  <si>
    <t xml:space="preserve">Heinävesi          </t>
  </si>
  <si>
    <t xml:space="preserve">Helsinki           </t>
  </si>
  <si>
    <t xml:space="preserve">Vantaa             </t>
  </si>
  <si>
    <t xml:space="preserve">Hirvensalmi        </t>
  </si>
  <si>
    <t xml:space="preserve">Hollola            </t>
  </si>
  <si>
    <t xml:space="preserve">Huittinen          </t>
  </si>
  <si>
    <t xml:space="preserve">Humppila           </t>
  </si>
  <si>
    <t xml:space="preserve">Hyrynsalmi         </t>
  </si>
  <si>
    <t xml:space="preserve">Hyvinkää           </t>
  </si>
  <si>
    <t xml:space="preserve">Hämeenkyrö         </t>
  </si>
  <si>
    <t xml:space="preserve">Hämeenlinna        </t>
  </si>
  <si>
    <t xml:space="preserve">Heinola            </t>
  </si>
  <si>
    <t xml:space="preserve">Ii                 </t>
  </si>
  <si>
    <t xml:space="preserve">Iisalmi            </t>
  </si>
  <si>
    <t xml:space="preserve">Iitti              </t>
  </si>
  <si>
    <t xml:space="preserve">Ikaalinen          </t>
  </si>
  <si>
    <t xml:space="preserve">Ilmajoki           </t>
  </si>
  <si>
    <t xml:space="preserve">Ilomantsi          </t>
  </si>
  <si>
    <t xml:space="preserve">Inari              </t>
  </si>
  <si>
    <t xml:space="preserve">Inkoo              </t>
  </si>
  <si>
    <t xml:space="preserve">Isojoki            </t>
  </si>
  <si>
    <t xml:space="preserve">Isokyrö            </t>
  </si>
  <si>
    <t xml:space="preserve">Imatra             </t>
  </si>
  <si>
    <t xml:space="preserve">Janakkala          </t>
  </si>
  <si>
    <t xml:space="preserve">Joensuu            </t>
  </si>
  <si>
    <t xml:space="preserve">Jokioinen          </t>
  </si>
  <si>
    <t xml:space="preserve">Joroinen           </t>
  </si>
  <si>
    <t xml:space="preserve">Joutsa             </t>
  </si>
  <si>
    <t xml:space="preserve">Juuka              </t>
  </si>
  <si>
    <t xml:space="preserve">Juupajoki          </t>
  </si>
  <si>
    <t xml:space="preserve">Juva               </t>
  </si>
  <si>
    <t xml:space="preserve">Jyväskylä          </t>
  </si>
  <si>
    <t xml:space="preserve">Jämijärvi          </t>
  </si>
  <si>
    <t xml:space="preserve">Järvenpää          </t>
  </si>
  <si>
    <t xml:space="preserve">Kaarina            </t>
  </si>
  <si>
    <t xml:space="preserve">Kaavi              </t>
  </si>
  <si>
    <t xml:space="preserve">Kajaani            </t>
  </si>
  <si>
    <t xml:space="preserve">Kalajoki           </t>
  </si>
  <si>
    <t xml:space="preserve">Kangasala          </t>
  </si>
  <si>
    <t xml:space="preserve">Kangasniemi        </t>
  </si>
  <si>
    <t xml:space="preserve">Kankaanpää         </t>
  </si>
  <si>
    <t xml:space="preserve">Kannonkoski        </t>
  </si>
  <si>
    <t xml:space="preserve">Kannus             </t>
  </si>
  <si>
    <t xml:space="preserve">Karijoki           </t>
  </si>
  <si>
    <t xml:space="preserve">Karkkila           </t>
  </si>
  <si>
    <t xml:space="preserve">Karstula           </t>
  </si>
  <si>
    <t xml:space="preserve">Karvia             </t>
  </si>
  <si>
    <t xml:space="preserve">Kaskinen           </t>
  </si>
  <si>
    <t xml:space="preserve">Kauhajoki          </t>
  </si>
  <si>
    <t xml:space="preserve">Kauhava            </t>
  </si>
  <si>
    <t xml:space="preserve">Kauniainen         </t>
  </si>
  <si>
    <t xml:space="preserve">Kaustinen          </t>
  </si>
  <si>
    <t xml:space="preserve">Keitele            </t>
  </si>
  <si>
    <t xml:space="preserve">Kemi               </t>
  </si>
  <si>
    <t xml:space="preserve">Keminmaa           </t>
  </si>
  <si>
    <t xml:space="preserve">Kempele            </t>
  </si>
  <si>
    <t xml:space="preserve">Kerava             </t>
  </si>
  <si>
    <t xml:space="preserve">Keuruu             </t>
  </si>
  <si>
    <t xml:space="preserve">Kihniö             </t>
  </si>
  <si>
    <t xml:space="preserve">Kinnula            </t>
  </si>
  <si>
    <t xml:space="preserve">Kirkkonummi        </t>
  </si>
  <si>
    <t xml:space="preserve">Kitee              </t>
  </si>
  <si>
    <t xml:space="preserve">Kittilä            </t>
  </si>
  <si>
    <t xml:space="preserve">Kiuruvesi          </t>
  </si>
  <si>
    <t xml:space="preserve">Kivijärvi          </t>
  </si>
  <si>
    <t xml:space="preserve">Kokemäki           </t>
  </si>
  <si>
    <t xml:space="preserve">Kokkola            </t>
  </si>
  <si>
    <t xml:space="preserve">Kolari             </t>
  </si>
  <si>
    <t xml:space="preserve">Konnevesi          </t>
  </si>
  <si>
    <t xml:space="preserve">Kontiolahti        </t>
  </si>
  <si>
    <t xml:space="preserve">Korsnäs            </t>
  </si>
  <si>
    <t xml:space="preserve">Koski Tl           </t>
  </si>
  <si>
    <t xml:space="preserve">Kotka              </t>
  </si>
  <si>
    <t xml:space="preserve">Kouvola            </t>
  </si>
  <si>
    <t xml:space="preserve">Kristiinankaupunki </t>
  </si>
  <si>
    <t xml:space="preserve">Kruunupyy          </t>
  </si>
  <si>
    <t xml:space="preserve">Kuhmo              </t>
  </si>
  <si>
    <t xml:space="preserve">Kuhmoinen          </t>
  </si>
  <si>
    <t xml:space="preserve">Kuopio             </t>
  </si>
  <si>
    <t xml:space="preserve">Kuortane           </t>
  </si>
  <si>
    <t xml:space="preserve">Kurikka            </t>
  </si>
  <si>
    <t xml:space="preserve">Kustavi            </t>
  </si>
  <si>
    <t xml:space="preserve">Kuusamo            </t>
  </si>
  <si>
    <t xml:space="preserve">Outokumpu          </t>
  </si>
  <si>
    <t xml:space="preserve">Kyyjärvi           </t>
  </si>
  <si>
    <t xml:space="preserve">Kärkölä            </t>
  </si>
  <si>
    <t xml:space="preserve">Kärsämäki          </t>
  </si>
  <si>
    <t xml:space="preserve">Kemijärvi          </t>
  </si>
  <si>
    <t xml:space="preserve">Lahti              </t>
  </si>
  <si>
    <t xml:space="preserve">Laihia             </t>
  </si>
  <si>
    <t xml:space="preserve">Laitila            </t>
  </si>
  <si>
    <t xml:space="preserve">Lapinlahti         </t>
  </si>
  <si>
    <t xml:space="preserve">Lappajärvi         </t>
  </si>
  <si>
    <t xml:space="preserve">Lappeenranta       </t>
  </si>
  <si>
    <t xml:space="preserve">Lapinjärvi         </t>
  </si>
  <si>
    <t xml:space="preserve">Lapua              </t>
  </si>
  <si>
    <t xml:space="preserve">Laukaa             </t>
  </si>
  <si>
    <t xml:space="preserve">Lemi               </t>
  </si>
  <si>
    <t xml:space="preserve">Lempäälä           </t>
  </si>
  <si>
    <t xml:space="preserve">Leppävirta         </t>
  </si>
  <si>
    <t xml:space="preserve">Lestijärvi         </t>
  </si>
  <si>
    <t xml:space="preserve">Lieksa             </t>
  </si>
  <si>
    <t xml:space="preserve">Lieto              </t>
  </si>
  <si>
    <t xml:space="preserve">Liminka            </t>
  </si>
  <si>
    <t xml:space="preserve">Liperi             </t>
  </si>
  <si>
    <t xml:space="preserve">Loimaa             </t>
  </si>
  <si>
    <t xml:space="preserve">Loppi              </t>
  </si>
  <si>
    <t xml:space="preserve">Loviisa            </t>
  </si>
  <si>
    <t xml:space="preserve">Luhanka            </t>
  </si>
  <si>
    <t xml:space="preserve">Lumijoki           </t>
  </si>
  <si>
    <t xml:space="preserve">Luoto              </t>
  </si>
  <si>
    <t xml:space="preserve">Luumäki            </t>
  </si>
  <si>
    <t xml:space="preserve">Lohja              </t>
  </si>
  <si>
    <t xml:space="preserve">Maalahti           </t>
  </si>
  <si>
    <t xml:space="preserve">Marttila           </t>
  </si>
  <si>
    <t xml:space="preserve">Masku              </t>
  </si>
  <si>
    <t xml:space="preserve">Merijärvi          </t>
  </si>
  <si>
    <t xml:space="preserve">Merikarvia         </t>
  </si>
  <si>
    <t xml:space="preserve">Miehikkälä         </t>
  </si>
  <si>
    <t xml:space="preserve">Mikkeli            </t>
  </si>
  <si>
    <t xml:space="preserve">Muhos              </t>
  </si>
  <si>
    <t xml:space="preserve">Multia             </t>
  </si>
  <si>
    <t xml:space="preserve">Muonio             </t>
  </si>
  <si>
    <t xml:space="preserve">Mustasaari         </t>
  </si>
  <si>
    <t xml:space="preserve">Muurame            </t>
  </si>
  <si>
    <t xml:space="preserve">Mynämäki           </t>
  </si>
  <si>
    <t xml:space="preserve">Myrskylä           </t>
  </si>
  <si>
    <t xml:space="preserve">Mäntsälä           </t>
  </si>
  <si>
    <t xml:space="preserve">Mäntyharju         </t>
  </si>
  <si>
    <t xml:space="preserve">Mänttä-Vilppula             </t>
  </si>
  <si>
    <t xml:space="preserve">Naantali           </t>
  </si>
  <si>
    <t xml:space="preserve">Nakkila            </t>
  </si>
  <si>
    <t xml:space="preserve">Nivala             </t>
  </si>
  <si>
    <t xml:space="preserve">Nokia              </t>
  </si>
  <si>
    <t xml:space="preserve">Nousiainen         </t>
  </si>
  <si>
    <t xml:space="preserve">Nurmes             </t>
  </si>
  <si>
    <t xml:space="preserve">Nurmijärvi         </t>
  </si>
  <si>
    <t xml:space="preserve">Närpiö             </t>
  </si>
  <si>
    <t xml:space="preserve">Orimattila         </t>
  </si>
  <si>
    <t xml:space="preserve">Oripää             </t>
  </si>
  <si>
    <t xml:space="preserve">Oulainen           </t>
  </si>
  <si>
    <t xml:space="preserve">Oulu               </t>
  </si>
  <si>
    <t xml:space="preserve">Padasjoki          </t>
  </si>
  <si>
    <t xml:space="preserve">Paimio             </t>
  </si>
  <si>
    <t xml:space="preserve">Paltamo            </t>
  </si>
  <si>
    <t xml:space="preserve">Parikkala          </t>
  </si>
  <si>
    <t xml:space="preserve">Parkano            </t>
  </si>
  <si>
    <t xml:space="preserve">Pelkosenniemi      </t>
  </si>
  <si>
    <t xml:space="preserve">Perho              </t>
  </si>
  <si>
    <t xml:space="preserve">Pertunmaa          </t>
  </si>
  <si>
    <t xml:space="preserve">Petäjävesi         </t>
  </si>
  <si>
    <t xml:space="preserve">Pieksämäki         </t>
  </si>
  <si>
    <t xml:space="preserve">Pielavesi          </t>
  </si>
  <si>
    <t xml:space="preserve">Pietarsaari        </t>
  </si>
  <si>
    <t>Pedersören kunta</t>
  </si>
  <si>
    <t xml:space="preserve">Pihtipudas         </t>
  </si>
  <si>
    <t xml:space="preserve">Pirkkala           </t>
  </si>
  <si>
    <t xml:space="preserve">Polvijärvi         </t>
  </si>
  <si>
    <t xml:space="preserve">Pomarkku           </t>
  </si>
  <si>
    <t xml:space="preserve">Pori               </t>
  </si>
  <si>
    <t xml:space="preserve">Pornainen          </t>
  </si>
  <si>
    <t xml:space="preserve">Posio              </t>
  </si>
  <si>
    <t xml:space="preserve">Pudasjärvi         </t>
  </si>
  <si>
    <t xml:space="preserve">Pukkila            </t>
  </si>
  <si>
    <t xml:space="preserve">Punkalaidun        </t>
  </si>
  <si>
    <t xml:space="preserve">Puolanka           </t>
  </si>
  <si>
    <t xml:space="preserve">Puumala            </t>
  </si>
  <si>
    <t xml:space="preserve">Pyhäjoki           </t>
  </si>
  <si>
    <t xml:space="preserve">Pyhäntä            </t>
  </si>
  <si>
    <t xml:space="preserve">Pyhäranta          </t>
  </si>
  <si>
    <t xml:space="preserve">Pälkäne            </t>
  </si>
  <si>
    <t xml:space="preserve">Pöytyä             </t>
  </si>
  <si>
    <t xml:space="preserve">Porvoo             </t>
  </si>
  <si>
    <t xml:space="preserve">Raahe              </t>
  </si>
  <si>
    <t xml:space="preserve">Raisio             </t>
  </si>
  <si>
    <t xml:space="preserve">Rantasalmi         </t>
  </si>
  <si>
    <t xml:space="preserve">Ranua              </t>
  </si>
  <si>
    <t xml:space="preserve">Rauma              </t>
  </si>
  <si>
    <t xml:space="preserve">Rautalampi         </t>
  </si>
  <si>
    <t xml:space="preserve">Rautavaara         </t>
  </si>
  <si>
    <t xml:space="preserve">Rautjärvi          </t>
  </si>
  <si>
    <t xml:space="preserve">Reisjärvi          </t>
  </si>
  <si>
    <t xml:space="preserve">Riihimäki          </t>
  </si>
  <si>
    <t xml:space="preserve">Ristijärvi         </t>
  </si>
  <si>
    <t xml:space="preserve">Rovaniemi          </t>
  </si>
  <si>
    <t xml:space="preserve">Ruokolahti         </t>
  </si>
  <si>
    <t xml:space="preserve">Ruovesi            </t>
  </si>
  <si>
    <t xml:space="preserve">Rusko              </t>
  </si>
  <si>
    <t xml:space="preserve">Rääkkylä           </t>
  </si>
  <si>
    <t xml:space="preserve">Saarijärvi         </t>
  </si>
  <si>
    <t xml:space="preserve">Salla              </t>
  </si>
  <si>
    <t xml:space="preserve">Salo               </t>
  </si>
  <si>
    <t xml:space="preserve">Sauvo              </t>
  </si>
  <si>
    <t xml:space="preserve">Savitaipale        </t>
  </si>
  <si>
    <t xml:space="preserve">Savonlinna         </t>
  </si>
  <si>
    <t xml:space="preserve">Savukoski          </t>
  </si>
  <si>
    <t xml:space="preserve">Seinäjoki          </t>
  </si>
  <si>
    <t xml:space="preserve">Sievi              </t>
  </si>
  <si>
    <t xml:space="preserve">Siikainen          </t>
  </si>
  <si>
    <t xml:space="preserve">Siikajoki          </t>
  </si>
  <si>
    <t xml:space="preserve">Siilinjärvi        </t>
  </si>
  <si>
    <t xml:space="preserve">Simo               </t>
  </si>
  <si>
    <t xml:space="preserve">Sipoo              </t>
  </si>
  <si>
    <t xml:space="preserve">Siuntio            </t>
  </si>
  <si>
    <t xml:space="preserve">Sodankylä          </t>
  </si>
  <si>
    <t xml:space="preserve">Soini              </t>
  </si>
  <si>
    <t xml:space="preserve">Somero             </t>
  </si>
  <si>
    <t xml:space="preserve">Sonkajärvi         </t>
  </si>
  <si>
    <t xml:space="preserve">Sotkamo            </t>
  </si>
  <si>
    <t xml:space="preserve">Sulkava            </t>
  </si>
  <si>
    <t xml:space="preserve">Suomussalmi        </t>
  </si>
  <si>
    <t xml:space="preserve">Suonenjoki         </t>
  </si>
  <si>
    <t xml:space="preserve">Sysmä              </t>
  </si>
  <si>
    <t xml:space="preserve">Säkylä             </t>
  </si>
  <si>
    <t xml:space="preserve">Vaala              </t>
  </si>
  <si>
    <t xml:space="preserve">Taipalsaari        </t>
  </si>
  <si>
    <t xml:space="preserve">Taivalkoski        </t>
  </si>
  <si>
    <t xml:space="preserve">Taivassalo         </t>
  </si>
  <si>
    <t xml:space="preserve">Tammela            </t>
  </si>
  <si>
    <t xml:space="preserve">Tampere            </t>
  </si>
  <si>
    <t xml:space="preserve">Tervo              </t>
  </si>
  <si>
    <t xml:space="preserve">Tervola            </t>
  </si>
  <si>
    <t xml:space="preserve">Teuva              </t>
  </si>
  <si>
    <t xml:space="preserve">Tohmajärvi         </t>
  </si>
  <si>
    <t xml:space="preserve">Toholampi          </t>
  </si>
  <si>
    <t xml:space="preserve">Toivakka           </t>
  </si>
  <si>
    <t xml:space="preserve">Tornio             </t>
  </si>
  <si>
    <t xml:space="preserve">Turku              </t>
  </si>
  <si>
    <t xml:space="preserve">Pello              </t>
  </si>
  <si>
    <t xml:space="preserve">Tuusniemi          </t>
  </si>
  <si>
    <t xml:space="preserve">Tuusula            </t>
  </si>
  <si>
    <t xml:space="preserve">Tyrnävä            </t>
  </si>
  <si>
    <t xml:space="preserve">Ulvila             </t>
  </si>
  <si>
    <t xml:space="preserve">Urjala             </t>
  </si>
  <si>
    <t xml:space="preserve">Utajärvi           </t>
  </si>
  <si>
    <t xml:space="preserve">Utsjoki            </t>
  </si>
  <si>
    <t xml:space="preserve">Uurainen           </t>
  </si>
  <si>
    <t xml:space="preserve">Uusikaarlepyy      </t>
  </si>
  <si>
    <t xml:space="preserve">Uusikaupunki       </t>
  </si>
  <si>
    <t xml:space="preserve">Vaasa              </t>
  </si>
  <si>
    <t xml:space="preserve">Valkeakoski        </t>
  </si>
  <si>
    <t xml:space="preserve">Varkaus            </t>
  </si>
  <si>
    <t xml:space="preserve">Vehmaa             </t>
  </si>
  <si>
    <t xml:space="preserve">Vesanto            </t>
  </si>
  <si>
    <t xml:space="preserve">Vesilahti          </t>
  </si>
  <si>
    <t xml:space="preserve">Veteli             </t>
  </si>
  <si>
    <t xml:space="preserve">Vieremä            </t>
  </si>
  <si>
    <t xml:space="preserve">Vihti              </t>
  </si>
  <si>
    <t xml:space="preserve">Viitasaari         </t>
  </si>
  <si>
    <t xml:space="preserve">Vimpeli            </t>
  </si>
  <si>
    <t xml:space="preserve">Virolahti          </t>
  </si>
  <si>
    <t xml:space="preserve">Virrat             </t>
  </si>
  <si>
    <t xml:space="preserve">Ylitornio          </t>
  </si>
  <si>
    <t xml:space="preserve">Ylivieska          </t>
  </si>
  <si>
    <t xml:space="preserve">Ylöjärvi           </t>
  </si>
  <si>
    <t xml:space="preserve">Ypäjä              </t>
  </si>
  <si>
    <t xml:space="preserve">Ähtäri             </t>
  </si>
  <si>
    <t xml:space="preserve">Äänekoski          </t>
  </si>
  <si>
    <t>Ikärakenne:</t>
  </si>
  <si>
    <t>Työttömyysaste</t>
  </si>
  <si>
    <t>Vieraskielisyys</t>
  </si>
  <si>
    <t>Asukastiheys</t>
  </si>
  <si>
    <t>Saaristo-osakunta</t>
  </si>
  <si>
    <t>Koulutustausta</t>
  </si>
  <si>
    <t>Työpaikkaomavaraisuus</t>
  </si>
  <si>
    <t>Laskennalliset kustannukset, IKÄRAKENNE yhteensä, €</t>
  </si>
  <si>
    <t>Kunta-numero</t>
  </si>
  <si>
    <t>Laskennalliset kustannukset ikäryhmittäin, €:</t>
  </si>
  <si>
    <t>Ikä 0–5</t>
  </si>
  <si>
    <t>Ikä 7–12</t>
  </si>
  <si>
    <t>Ikä 13–15</t>
  </si>
  <si>
    <t>Työttömyyskerroin</t>
  </si>
  <si>
    <t>Kieliasema</t>
  </si>
  <si>
    <t>Kieliasema:</t>
  </si>
  <si>
    <t>0 = yksikielinen S</t>
  </si>
  <si>
    <t>1 = kaksikielinen S</t>
  </si>
  <si>
    <t xml:space="preserve">2 = yksikielinen  R </t>
  </si>
  <si>
    <t>3 = kaksikielinen R</t>
  </si>
  <si>
    <t>Asukastiheyskerroin (maks kerroin x20)</t>
  </si>
  <si>
    <t>Saaristoasema</t>
  </si>
  <si>
    <t>0 = ei</t>
  </si>
  <si>
    <t>1 = saaristo</t>
  </si>
  <si>
    <t>2 = saaristo, &gt; 50 % i.k.t.</t>
  </si>
  <si>
    <t>3 = saaristo-osakunta</t>
  </si>
  <si>
    <t>Saaristoasema:</t>
  </si>
  <si>
    <t>Laskennalliset kustannukset, €</t>
  </si>
  <si>
    <t>Kaksikielisyys I (koko väestö)</t>
  </si>
  <si>
    <t>Kaksikielisyys II, (ruotsink.)</t>
  </si>
  <si>
    <t>Muut lask. kustannukset yhteensä</t>
  </si>
  <si>
    <t>Saamenkielisen väestön osuus, %</t>
  </si>
  <si>
    <t>Saamen kotiseutu</t>
  </si>
  <si>
    <t>Saamen kotiseutu, 1 = kyllä 0 = ei</t>
  </si>
  <si>
    <t xml:space="preserve">Työpaikkaomavaraisuus </t>
  </si>
  <si>
    <t>Valtionosuus, €</t>
  </si>
  <si>
    <t>PTT-vähennys</t>
  </si>
  <si>
    <t xml:space="preserve">Vähennykset yhteensä </t>
  </si>
  <si>
    <t xml:space="preserve">Lisäykset yhteensä </t>
  </si>
  <si>
    <t>Lisäysket ja vähennykset yhteensä, €</t>
  </si>
  <si>
    <t>Valtionosuuden lisäykset, €</t>
  </si>
  <si>
    <t>Valtionosuuden vähennykset, €</t>
  </si>
  <si>
    <t>Kunnallisvero (maksuunpantu), €</t>
  </si>
  <si>
    <t>Verotettava tulo (kunnallisvero), €</t>
  </si>
  <si>
    <t>Laskennallinen verotulo yhteensä, €</t>
  </si>
  <si>
    <t>Laskennallinen verotulo yhteensä, €/asukas (=tasausraja)</t>
  </si>
  <si>
    <t>Erotus = tasausrja - laskennallnen verotulo, €/asukas</t>
  </si>
  <si>
    <t>Tasaus,  €/asukas</t>
  </si>
  <si>
    <t>Tasaus, €</t>
  </si>
  <si>
    <t>Kuntien lkm:</t>
  </si>
  <si>
    <t>HELSINGIN YLIOPISTO</t>
  </si>
  <si>
    <t>JYVÄSKYLÄN YLIOPISTO</t>
  </si>
  <si>
    <t>OULUN YLIOPISTO</t>
  </si>
  <si>
    <t>TURUN YLIOPISTO</t>
  </si>
  <si>
    <t>ÅBO AKADEMI</t>
  </si>
  <si>
    <t>LAPIN YLIOPISTO</t>
  </si>
  <si>
    <t>Vuoden 2021 kuntajaolla.</t>
  </si>
  <si>
    <t>Maksettava yhteisövero, €</t>
  </si>
  <si>
    <t>Laskennallinen kunnallisvero, €</t>
  </si>
  <si>
    <t>Laskennallinen kiinteistövero (ydinv.), €</t>
  </si>
  <si>
    <t xml:space="preserve">Kunnan  peruspalvelujen valtionosuus </t>
  </si>
  <si>
    <t>MUNKKINIEMEN KOULUTUSSÄÄTIÖ SR</t>
  </si>
  <si>
    <t>TAMPEREEN KORKEAKOULUSÄÄTIÖ SR</t>
  </si>
  <si>
    <t>Verokorvaukset vuosilta 2010-2022 yhteensä, €</t>
  </si>
  <si>
    <t>Veroperustemuutoksista johtuvien veromenetysten korvaus</t>
  </si>
  <si>
    <t>Maksatus, kuukausierä</t>
  </si>
  <si>
    <t>Kunnan peruspalvelujen valtionosuus vuonna 2023</t>
  </si>
  <si>
    <t>VM/KAO 13.14.2022</t>
  </si>
  <si>
    <t>2022 kuntajako</t>
  </si>
  <si>
    <t>Asukasmäärä 31.12.2021</t>
  </si>
  <si>
    <t xml:space="preserve">Muut laskennalliset kustannukset </t>
  </si>
  <si>
    <t>Maksatus (valtionosuus + verokomp. + kotikuntakorv.)</t>
  </si>
  <si>
    <t>Ennakollinen kunnan peruspalvelujen valtionosuuslaskelma vuodelle 2023</t>
  </si>
  <si>
    <t>Laskennalliset kustannukset 2023; MUUT KRITEERIT</t>
  </si>
  <si>
    <t>Työttömät työnhakijat 2021</t>
  </si>
  <si>
    <t>Työvoima 2021</t>
  </si>
  <si>
    <t>Keskim. työttömyysaste 2021, %</t>
  </si>
  <si>
    <t>Ruotsinkielisten määrä 31.12.2021</t>
  </si>
  <si>
    <t>Vieraskielisten määrä 31.12.2021</t>
  </si>
  <si>
    <t>Maapinta-ala km2, 31.12.2021</t>
  </si>
  <si>
    <t>Asukastiehys 2021</t>
  </si>
  <si>
    <r>
      <t xml:space="preserve">Saaristoväestö </t>
    </r>
    <r>
      <rPr>
        <sz val="11"/>
        <color rgb="FFFF0000"/>
        <rFont val="Arial"/>
        <family val="2"/>
      </rPr>
      <t>31.12.2020</t>
    </r>
  </si>
  <si>
    <r>
      <t xml:space="preserve">30 - 54 v. ilman tutkintoa </t>
    </r>
    <r>
      <rPr>
        <sz val="11"/>
        <color rgb="FFFF0000"/>
        <rFont val="Arial"/>
        <family val="2"/>
      </rPr>
      <t>31.12.2020</t>
    </r>
  </si>
  <si>
    <t>Laskennalliset kustannukset 2023, IKÄRAKENNE 31.12.2021</t>
  </si>
  <si>
    <t>16 vuotta täyttäneet</t>
  </si>
  <si>
    <t>0–5-vuotiaat</t>
  </si>
  <si>
    <t>6 vuotiaat</t>
  </si>
  <si>
    <t>7–12-vuotiaat</t>
  </si>
  <si>
    <t>13–15-vuotiaat</t>
  </si>
  <si>
    <t>Ikä 16+</t>
  </si>
  <si>
    <t>Lisäosat vuonna 2023</t>
  </si>
  <si>
    <t>Syrjäisyysluku (tiestö) 2022-2026</t>
  </si>
  <si>
    <t>Saamenkielisen väestön määrä 31.12.2021</t>
  </si>
  <si>
    <r>
      <t xml:space="preserve">Työpaikat </t>
    </r>
    <r>
      <rPr>
        <sz val="11"/>
        <color rgb="FFFF0000"/>
        <rFont val="Arial"/>
        <family val="2"/>
      </rPr>
      <t>2019</t>
    </r>
  </si>
  <si>
    <r>
      <t xml:space="preserve">Työlliset </t>
    </r>
    <r>
      <rPr>
        <sz val="11"/>
        <color rgb="FFFF0000"/>
        <rFont val="Arial"/>
        <family val="2"/>
      </rPr>
      <t>2019</t>
    </r>
  </si>
  <si>
    <r>
      <t xml:space="preserve">Työpaikkaomavaraisuus </t>
    </r>
    <r>
      <rPr>
        <sz val="11"/>
        <color rgb="FFFF0000"/>
        <rFont val="Arial"/>
        <family val="2"/>
      </rPr>
      <t>2019</t>
    </r>
  </si>
  <si>
    <t>HYTE-kerroin</t>
  </si>
  <si>
    <t>Väestön kasvu</t>
  </si>
  <si>
    <t xml:space="preserve">HYTE-kerroin </t>
  </si>
  <si>
    <t>Sote-uudistuksen muutosrajoitin</t>
  </si>
  <si>
    <t>Verotulohin perustuva valtionosuuksien tasaus 2023</t>
  </si>
  <si>
    <t>Veroennuste (maksuunpantu) vuodelle 2021</t>
  </si>
  <si>
    <t>Tasauslisä-%: 90 %</t>
  </si>
  <si>
    <t>Tasausvähennys-%: 10 %</t>
  </si>
  <si>
    <t>Asukasluku 31.12.2020</t>
  </si>
  <si>
    <t>Tuloveroprosentti 2021</t>
  </si>
  <si>
    <t>Veromuutosten (-menetysten) korvaus v. 2023</t>
  </si>
  <si>
    <t>Veromenetysten korvaus 2023</t>
  </si>
  <si>
    <t>Jäljelle jäävät korvaukaset vuosilta 2010-2022, €</t>
  </si>
  <si>
    <t>Veromenetysten korvaus 2010-2023 yhteensä, €</t>
  </si>
  <si>
    <r>
      <t xml:space="preserve">Työpaikkaomavaraisuuskerroin </t>
    </r>
    <r>
      <rPr>
        <sz val="11"/>
        <color rgb="FFFF0000"/>
        <rFont val="Arial"/>
        <family val="2"/>
      </rPr>
      <t>2020</t>
    </r>
  </si>
  <si>
    <t>Positiivinen väestön kasvu 2019-2021</t>
  </si>
  <si>
    <t>Väestöllä painotettu HYTE-kerroin</t>
  </si>
  <si>
    <t>Harkinnanvaraisten avustusten vähennys (-1,81 €/as)</t>
  </si>
  <si>
    <t>Aloittavien koulujen rahoitukseen liittyvä vähennys (-0,02 €/as) (päivittyy)</t>
  </si>
  <si>
    <t>Uuden syrjäisyyskriteerin rahoitus (-3,83 €/as)</t>
  </si>
  <si>
    <t>Verotulotasauksen muutoksen neutralisointi, järjestelmämuutos 2022 (15,71 €/as)</t>
  </si>
  <si>
    <t>Kuntien yhdistymisavustus (-1,00 €/as)</t>
  </si>
  <si>
    <t>Kriisikuntien harkinnanvarainen yhdistymisavustus (-1,00 €/as)</t>
  </si>
  <si>
    <t>Pysyvä sopeutus  (-5,98 €/as)</t>
  </si>
  <si>
    <t>Kertaluontoinen vähennys vuodelle 2023 (1,81 €/as)</t>
  </si>
  <si>
    <t>Kumulatiivinen verotuloihin perustuvan tasauksen muutoksen neutralisointi (vuodesta 2023 alkaen) (-13,50 €/as)</t>
  </si>
  <si>
    <t>Eläketukivähennys (-0,18 €/as)</t>
  </si>
  <si>
    <t>Pois siirtyvä osuus, €</t>
  </si>
  <si>
    <t>Keskimääräinen tuloveroprosentti: 20,02</t>
  </si>
  <si>
    <t>Tasausraja: 1 957,00 euroa/as</t>
  </si>
  <si>
    <t>Tuloveroprosentti 2021 ml. 12,64 %-y leikkuuosuus</t>
  </si>
  <si>
    <t>Sote-uudistuksen järjestelmämuutoksen tasaus vuodelle 2023</t>
  </si>
  <si>
    <t>Valtionosuuteen tehtävät vähennykset ja lisäykset v. 2023</t>
  </si>
  <si>
    <r>
      <t xml:space="preserve">Kotikuntakorvaus, netto </t>
    </r>
    <r>
      <rPr>
        <b/>
        <sz val="11"/>
        <color rgb="FFFF0000"/>
        <rFont val="Arial"/>
        <family val="2"/>
      </rPr>
      <t>(vuoden 2022 tieto)</t>
    </r>
  </si>
  <si>
    <r>
      <t xml:space="preserve">Ennakkolaskelma perustuu edellisen varainhoitovuoden (eli vuoden 2022) valtionosuuslaskelmaan, josta on poistettu sote-uudistuksen yhteydessä hyvinvointilaueille siirtyvät sote-sidonnaiset valtionosuudet (noin 5,36 mrd. €). Lisäksi laskelmassa on huomioitu sote-uudistuksen yhteydessä voimaan tulevat muutokset peruspalveluiden valtionosuudessa. Järjestelmään on lisätty 16 vuotta täyttäneiden ikäryhmä ja väestökasvun sekä hyvinvoinnin ja terveyden edistämisen lisäosat. Lisäksi verotuloihin perustuvan valtionosuuden tasauksen tasausrajoja on muutettu. Valtionosuusjärjestelmän muutoksista voi lukea lisää täältä: </t>
    </r>
    <r>
      <rPr>
        <u/>
        <sz val="11"/>
        <color rgb="FF000000"/>
        <rFont val="Arial"/>
        <family val="2"/>
        <scheme val="minor"/>
      </rPr>
      <t>https://soteuudistus.fi/valtionosuusjarjestelman-muutokset</t>
    </r>
    <r>
      <rPr>
        <sz val="11"/>
        <color rgb="FF000000"/>
        <rFont val="Arial"/>
        <family val="2"/>
        <scheme val="minor"/>
      </rPr>
      <t xml:space="preserve"> </t>
    </r>
  </si>
  <si>
    <t xml:space="preserve">Laskelmassa on huomioitu 31.3.2022 julkaistu väestörakennetilasto (TK) sekä muut päivittyneet määräytymistekijät nilltä osin kuin sellaisia on julkaisuajankohtaan mennessä ollut saatavilla. Julkisen talouden suunnitelmassa peruspalveluiden valtionosuus on kuvattu ilman määräytymistekijöiden päivityksiä, joten valtionosuuden euromääräinen taso esitettyjen lukujen välillä ei välttämättä täsmää. Kaikki määräytymistekijät ovat tiedossa loppusyksystä 2022, jolloin laskelma päivitetään lopulliseksi. </t>
  </si>
  <si>
    <t xml:space="preserve">Laskelma sisältää myös sote-uudistuksen talousvaikutuksia tasaavat elementit, jotka perustuvat huhtikuussa 2022 päivitettyihin kuntien sote-rahoituslaskelmiin. Tasauselementit päivittyvät seuraavan kerran kesällä 2022, kun laskelmaan viedään vuoden 2021 lopulliset tilipäätöstiedot. </t>
  </si>
  <si>
    <t xml:space="preserve">Veromenetysten korvauksien lähtötasossa on huomioitu uusi vuodelle 2022 kohdistuva työmatkakuluvähennys, josta aiheutuvat verotulomenetykset kompensoidaan kunnille vuoden 2022 aikana. </t>
  </si>
  <si>
    <t>Laskelmassa ei ole huomioitu opetus- ja kuttuuritoimen valtionosuutta.</t>
  </si>
  <si>
    <t>Muutamalla kunnalla valtionosuus menee miinukselle. Tämä johtuu erityisesti sote-uudistuksen myötä käyttöön otettavista suurista tasausmenettelyistä, joilla perustaltaan tasoitetaan kuntien talouteen kohdistuvia muutoksia (kustannusten ja tulojen siirron epäsuhta sekä tasapainotilan muutos). Olennaista on arvioida kunnan talouden muutosta kokonaisuutena. Tasapainotilan (vuosikate poistojen jälkeen) muutos rajataan uudistuksessa +/- 60 euroon asukasta kohti. Tähän muutokseen sisältyvät myös negatiiviset valtionosuudet.</t>
  </si>
  <si>
    <t xml:space="preserve">Ennakollinen valtionosuuslaskelma vuodelle 2023 päivitetään ja julkaistaan seuraavan kerran kesällä 2022. </t>
  </si>
  <si>
    <t xml:space="preserve">Lisätietoja: </t>
  </si>
  <si>
    <t>Unna Heimberg, finanssiasiantuntija</t>
  </si>
  <si>
    <t>Valtiovarainministeriö, Kunta- ja aluehallinto-osasto</t>
  </si>
  <si>
    <t>02 9553 0280 / etunimi.sukunimi@gov.fi</t>
  </si>
  <si>
    <t>Kumulatiivinen verotuloihin perustuvan tasauksen muutoksen neutralisointi (vuoteen 2022 asti)</t>
  </si>
  <si>
    <t>30 - 54 v. väestö 31.12.2021</t>
  </si>
  <si>
    <t xml:space="preserve">Koulutustausta, ilman tutkintoa osuus </t>
  </si>
  <si>
    <t xml:space="preserve">Koulutustaustakerroin </t>
  </si>
  <si>
    <t>HYTE-kerroin (sis. Kulttuurihyte)</t>
  </si>
  <si>
    <t>Väestöpainotus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</si>
</sst>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_-;\-* #,##0.00\ _€_-;_-* &quot;-&quot;??\ _€_-;_-@_-"/>
    <numFmt numFmtId="165" formatCode="#,##0.00000"/>
    <numFmt numFmtId="166" formatCode="#,##0_ ;[Red]\-#,##0\ "/>
    <numFmt numFmtId="167" formatCode="#,##0_ ;\-#,##0\ "/>
    <numFmt numFmtId="168" formatCode="0.0000"/>
    <numFmt numFmtId="169" formatCode="0.000"/>
    <numFmt numFmtId="170" formatCode="0.0\ %"/>
    <numFmt numFmtId="171" formatCode="0.00000"/>
    <numFmt numFmtId="172" formatCode="#,##0.00\ &quot;€&quot;"/>
    <numFmt numFmtId="173" formatCode="#,##0.000"/>
    <numFmt numFmtId="174" formatCode="#,##0.00_ ;[Red]\-#,##0.00\ "/>
    <numFmt numFmtId="175" formatCode="#,##0.000_ ;[Red]\-#,##0.000\ "/>
    <numFmt numFmtId="176" formatCode="0.0"/>
    <numFmt numFmtId="177" formatCode="#,##0.0"/>
    <numFmt numFmtId="178" formatCode="#,##0.0000"/>
    <numFmt numFmtId="179" formatCode="#,##0.0000_ ;[Red]\-#,##0.0000\ "/>
    <numFmt numFmtId="180" formatCode="000"/>
  </numFmts>
  <fonts count="51">
    <font>
      <sz val="11"/>
      <color theme="1"/>
      <name val="Arial"/>
      <family val="2"/>
      <scheme val="minor"/>
    </font>
    <font>
      <sz val="11"/>
      <color theme="1"/>
      <name val="Arial"/>
      <family val="2"/>
      <scheme val="minor"/>
    </font>
    <font>
      <b/>
      <sz val="11"/>
      <color theme="1"/>
      <name val="Arial"/>
      <family val="2"/>
      <scheme val="minor"/>
    </font>
    <font>
      <sz val="11"/>
      <color theme="1"/>
      <name val="Arial"/>
      <family val="2"/>
    </font>
    <font>
      <b/>
      <sz val="8"/>
      <name val="Arial"/>
      <family val="2"/>
    </font>
    <font>
      <sz val="8"/>
      <name val="Arial"/>
      <family val="2"/>
    </font>
    <font>
      <sz val="8"/>
      <color rgb="FFFF0000"/>
      <name val="Arial"/>
      <family val="2"/>
    </font>
    <font>
      <sz val="8"/>
      <color theme="1"/>
      <name val="Arial"/>
      <family val="2"/>
    </font>
    <font>
      <sz val="11"/>
      <name val="Arial"/>
      <family val="2"/>
    </font>
    <font>
      <b/>
      <sz val="11"/>
      <name val="Arial"/>
      <family val="2"/>
    </font>
    <font>
      <sz val="11"/>
      <color rgb="FFFF0000"/>
      <name val="Arial"/>
      <family val="2"/>
    </font>
    <font>
      <u/>
      <sz val="11"/>
      <name val="Arial"/>
      <family val="2"/>
    </font>
    <font>
      <b/>
      <sz val="11"/>
      <color theme="1"/>
      <name val="Arial"/>
      <family val="2"/>
    </font>
    <font>
      <b/>
      <sz val="8"/>
      <color theme="1"/>
      <name val="Arial"/>
      <family val="2"/>
    </font>
    <font>
      <sz val="11"/>
      <color indexed="8"/>
      <name val="Arial"/>
      <family val="2"/>
    </font>
    <font>
      <sz val="8"/>
      <color indexed="8"/>
      <name val="Arial"/>
      <family val="2"/>
    </font>
    <font>
      <b/>
      <sz val="8"/>
      <color indexed="8"/>
      <name val="Arial"/>
      <family val="2"/>
    </font>
    <font>
      <b/>
      <sz val="8"/>
      <color rgb="FFFF0000"/>
      <name val="Arial"/>
      <family val="2"/>
    </font>
    <font>
      <sz val="8"/>
      <color indexed="30"/>
      <name val="Arial"/>
      <family val="2"/>
    </font>
    <font>
      <i/>
      <sz val="8"/>
      <color theme="1"/>
      <name val="Arial"/>
      <family val="2"/>
    </font>
    <font>
      <u/>
      <sz val="9"/>
      <color theme="1"/>
      <name val="Arial"/>
      <family val="2"/>
    </font>
    <font>
      <sz val="8"/>
      <color theme="1"/>
      <name val="Arial"/>
      <family val="2"/>
      <scheme val="minor"/>
    </font>
    <font>
      <strike/>
      <sz val="8"/>
      <color theme="1"/>
      <name val="Arial"/>
      <family val="2"/>
    </font>
    <font>
      <u/>
      <sz val="8"/>
      <color theme="1"/>
      <name val="Arial"/>
      <family val="2"/>
    </font>
    <font>
      <strike/>
      <sz val="8"/>
      <color theme="1"/>
      <name val="Arial"/>
      <family val="2"/>
      <scheme val="minor"/>
    </font>
    <font>
      <sz val="9"/>
      <color theme="1"/>
      <name val="Arial"/>
      <family val="2"/>
      <scheme val="minor"/>
    </font>
    <font>
      <sz val="11"/>
      <name val="Arial"/>
      <family val="2"/>
      <scheme val="minor"/>
    </font>
    <font>
      <sz val="9"/>
      <color indexed="8"/>
      <name val="Verdana"/>
      <family val="2"/>
    </font>
    <font>
      <sz val="9"/>
      <name val="Arial"/>
      <family val="2"/>
    </font>
    <font>
      <b/>
      <u/>
      <sz val="11"/>
      <color rgb="FFFF0000"/>
      <name val="Arial"/>
      <family val="2"/>
    </font>
    <font>
      <b/>
      <sz val="11"/>
      <color rgb="FFFF0000"/>
      <name val="Arial"/>
      <family val="2"/>
    </font>
    <font>
      <i/>
      <sz val="11"/>
      <name val="Arial"/>
      <family val="2"/>
    </font>
    <font>
      <u/>
      <sz val="11"/>
      <color rgb="FFFF0000"/>
      <name val="Arial"/>
      <family val="2"/>
    </font>
    <font>
      <b/>
      <sz val="11"/>
      <color theme="0"/>
      <name val="Arial"/>
      <family val="2"/>
      <scheme val="minor"/>
    </font>
    <font>
      <sz val="11"/>
      <color theme="0"/>
      <name val="Arial"/>
      <family val="2"/>
      <scheme val="minor"/>
    </font>
    <font>
      <b/>
      <sz val="11"/>
      <color theme="0"/>
      <name val="Arial"/>
      <family val="2"/>
    </font>
    <font>
      <sz val="11"/>
      <color theme="0"/>
      <name val="Arial"/>
      <family val="2"/>
    </font>
    <font>
      <sz val="8"/>
      <color theme="0"/>
      <name val="Arial"/>
      <family val="2"/>
    </font>
    <font>
      <b/>
      <i/>
      <sz val="11"/>
      <name val="Arial"/>
      <family val="2"/>
    </font>
    <font>
      <b/>
      <sz val="11"/>
      <color indexed="8"/>
      <name val="Arial"/>
      <family val="2"/>
    </font>
    <font>
      <b/>
      <u/>
      <sz val="11"/>
      <name val="Arial"/>
      <family val="2"/>
    </font>
    <font>
      <sz val="18"/>
      <color theme="3"/>
      <name val="Arial Narrow"/>
      <family val="2"/>
      <scheme val="major"/>
    </font>
    <font>
      <b/>
      <sz val="11"/>
      <name val="Arial"/>
      <family val="2"/>
    </font>
    <font>
      <sz val="11"/>
      <color rgb="FFFF0000"/>
      <name val="Arial"/>
      <family val="2"/>
      <scheme val="minor"/>
    </font>
    <font>
      <i/>
      <sz val="11"/>
      <color rgb="FFFF0000"/>
      <name val="Arial"/>
      <family val="2"/>
    </font>
    <font>
      <b/>
      <sz val="11"/>
      <color theme="1"/>
      <name val="Arial"/>
    </font>
    <font>
      <sz val="11"/>
      <color theme="1"/>
      <name val="Arial"/>
    </font>
    <font>
      <sz val="10"/>
      <name val="Arial"/>
      <family val="2"/>
    </font>
    <font>
      <sz val="10"/>
      <color theme="1"/>
      <name val="Roboto"/>
      <family val="2"/>
    </font>
    <font>
      <sz val="11"/>
      <color rgb="FF000000"/>
      <name val="Arial"/>
      <family val="2"/>
      <scheme val="minor"/>
    </font>
    <font>
      <u/>
      <sz val="11"/>
      <color rgb="FF000000"/>
      <name val="Arial"/>
      <family val="2"/>
      <scheme val="minor"/>
    </font>
  </fonts>
  <fills count="14">
    <fill>
      <patternFill patternType="none"/>
    </fill>
    <fill>
      <patternFill patternType="gray125"/>
    </fill>
    <fill>
      <patternFill patternType="solid">
        <fgColor theme="8"/>
        <bgColor theme="8"/>
      </patternFill>
    </fill>
    <fill>
      <patternFill patternType="solid">
        <fgColor theme="6"/>
        <bgColor indexed="64"/>
      </patternFill>
    </fill>
    <fill>
      <patternFill patternType="solid">
        <fgColor theme="6" tint="0.59999389629810485"/>
        <bgColor indexed="64"/>
      </patternFill>
    </fill>
    <fill>
      <patternFill patternType="solid">
        <fgColor theme="8"/>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bgColor indexed="64"/>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s>
  <borders count="10">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theme="8"/>
      </left>
      <right/>
      <top style="thin">
        <color theme="8"/>
      </top>
      <bottom/>
      <diagonal/>
    </border>
    <border>
      <left/>
      <right/>
      <top style="thin">
        <color theme="8"/>
      </top>
      <bottom/>
      <diagonal/>
    </border>
    <border>
      <left/>
      <right style="thin">
        <color indexed="64"/>
      </right>
      <top/>
      <bottom style="thin">
        <color indexed="64"/>
      </bottom>
      <diagonal/>
    </border>
  </borders>
  <cellStyleXfs count="9">
    <xf numFmtId="0" fontId="0" fillId="0" borderId="0"/>
    <xf numFmtId="164" fontId="1" fillId="0" borderId="0" applyFont="0" applyFill="0" applyBorder="0" applyAlignment="0" applyProtection="0"/>
    <xf numFmtId="0" fontId="41"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47" fillId="0" borderId="0"/>
    <xf numFmtId="164" fontId="47" fillId="0" borderId="0" applyFont="0" applyFill="0" applyBorder="0" applyAlignment="0" applyProtection="0"/>
    <xf numFmtId="9" fontId="47" fillId="0" borderId="0" applyFont="0" applyFill="0" applyBorder="0" applyAlignment="0" applyProtection="0"/>
    <xf numFmtId="0" fontId="48" fillId="0" borderId="0"/>
  </cellStyleXfs>
  <cellXfs count="418">
    <xf numFmtId="0" fontId="0" fillId="0" borderId="0" xfId="0"/>
    <xf numFmtId="0" fontId="4" fillId="0" borderId="0" xfId="0" applyFont="1" applyBorder="1"/>
    <xf numFmtId="3" fontId="5" fillId="0" borderId="0" xfId="0" applyNumberFormat="1" applyFont="1" applyBorder="1" applyAlignment="1">
      <alignment horizontal="right"/>
    </xf>
    <xf numFmtId="3" fontId="6" fillId="0" borderId="0" xfId="0" applyNumberFormat="1" applyFont="1" applyFill="1" applyBorder="1" applyAlignment="1">
      <alignment horizontal="right"/>
    </xf>
    <xf numFmtId="3" fontId="6" fillId="0" borderId="0" xfId="0" applyNumberFormat="1" applyFont="1" applyBorder="1" applyAlignment="1">
      <alignment horizontal="right"/>
    </xf>
    <xf numFmtId="3" fontId="6" fillId="0" borderId="0" xfId="0" applyNumberFormat="1" applyFont="1" applyBorder="1"/>
    <xf numFmtId="165" fontId="5" fillId="0" borderId="0" xfId="0" applyNumberFormat="1" applyFont="1" applyBorder="1"/>
    <xf numFmtId="3" fontId="5" fillId="0" borderId="0" xfId="0" applyNumberFormat="1" applyFont="1" applyFill="1" applyBorder="1" applyAlignment="1">
      <alignment horizontal="right"/>
    </xf>
    <xf numFmtId="0" fontId="5" fillId="0" borderId="0" xfId="0" applyFont="1" applyBorder="1" applyAlignment="1">
      <alignment horizontal="right"/>
    </xf>
    <xf numFmtId="0" fontId="7" fillId="0" borderId="0" xfId="0" applyFont="1" applyBorder="1"/>
    <xf numFmtId="166" fontId="7" fillId="0" borderId="0" xfId="0" applyNumberFormat="1" applyFont="1"/>
    <xf numFmtId="0" fontId="7" fillId="0" borderId="0" xfId="0" applyFont="1"/>
    <xf numFmtId="0" fontId="8" fillId="0" borderId="0" xfId="0" applyFont="1" applyBorder="1"/>
    <xf numFmtId="0" fontId="9" fillId="0" borderId="0" xfId="0" applyFont="1" applyBorder="1"/>
    <xf numFmtId="3" fontId="8" fillId="0" borderId="0" xfId="0" applyNumberFormat="1" applyFont="1" applyBorder="1" applyAlignment="1">
      <alignment horizontal="right"/>
    </xf>
    <xf numFmtId="3" fontId="8" fillId="0" borderId="0" xfId="0" applyNumberFormat="1" applyFont="1" applyFill="1" applyBorder="1" applyAlignment="1">
      <alignment horizontal="right"/>
    </xf>
    <xf numFmtId="4" fontId="8" fillId="0" borderId="0" xfId="0" applyNumberFormat="1" applyFont="1" applyBorder="1" applyAlignment="1">
      <alignment horizontal="right"/>
    </xf>
    <xf numFmtId="3" fontId="8" fillId="0" borderId="0" xfId="0" applyNumberFormat="1" applyFont="1" applyBorder="1"/>
    <xf numFmtId="0" fontId="8" fillId="0" borderId="0" xfId="0" applyFont="1" applyBorder="1" applyAlignment="1">
      <alignment horizontal="right"/>
    </xf>
    <xf numFmtId="4" fontId="8" fillId="0" borderId="0" xfId="0" applyNumberFormat="1" applyFont="1" applyBorder="1" applyAlignment="1">
      <alignment horizontal="left"/>
    </xf>
    <xf numFmtId="165" fontId="9" fillId="0" borderId="0" xfId="0" applyNumberFormat="1" applyFont="1" applyFill="1" applyBorder="1" applyAlignment="1">
      <alignment horizontal="right"/>
    </xf>
    <xf numFmtId="3" fontId="8" fillId="0" borderId="0" xfId="0" applyNumberFormat="1" applyFont="1" applyBorder="1" applyAlignment="1">
      <alignment horizontal="left"/>
    </xf>
    <xf numFmtId="166" fontId="3" fillId="0" borderId="0" xfId="0" applyNumberFormat="1" applyFont="1" applyBorder="1"/>
    <xf numFmtId="3" fontId="7" fillId="0" borderId="0" xfId="0" applyNumberFormat="1" applyFont="1"/>
    <xf numFmtId="0" fontId="9" fillId="0" borderId="2" xfId="0" applyFont="1" applyBorder="1"/>
    <xf numFmtId="0" fontId="3" fillId="0" borderId="0" xfId="0" applyFont="1"/>
    <xf numFmtId="3" fontId="10" fillId="0" borderId="0" xfId="0" applyNumberFormat="1" applyFont="1" applyFill="1" applyBorder="1" applyAlignment="1">
      <alignment horizontal="right"/>
    </xf>
    <xf numFmtId="3" fontId="7" fillId="0" borderId="0" xfId="0" applyNumberFormat="1" applyFont="1" applyBorder="1"/>
    <xf numFmtId="3" fontId="9" fillId="0" borderId="0" xfId="0" applyNumberFormat="1" applyFont="1" applyFill="1" applyBorder="1" applyAlignment="1">
      <alignment horizontal="right"/>
    </xf>
    <xf numFmtId="4" fontId="9" fillId="0" borderId="0" xfId="0" applyNumberFormat="1" applyFont="1" applyBorder="1" applyAlignment="1">
      <alignment horizontal="right"/>
    </xf>
    <xf numFmtId="3" fontId="9" fillId="0" borderId="0" xfId="0" applyNumberFormat="1" applyFont="1" applyBorder="1"/>
    <xf numFmtId="3" fontId="9" fillId="0" borderId="0" xfId="0" applyNumberFormat="1" applyFont="1" applyBorder="1" applyAlignment="1">
      <alignment horizontal="right"/>
    </xf>
    <xf numFmtId="3" fontId="12" fillId="0" borderId="0" xfId="0" applyNumberFormat="1" applyFont="1" applyBorder="1"/>
    <xf numFmtId="0" fontId="13" fillId="0" borderId="0" xfId="0" applyFont="1"/>
    <xf numFmtId="0" fontId="2" fillId="0" borderId="0" xfId="0" applyFont="1"/>
    <xf numFmtId="3" fontId="14" fillId="0" borderId="0" xfId="0" applyNumberFormat="1" applyFont="1" applyFill="1" applyBorder="1" applyAlignment="1"/>
    <xf numFmtId="3" fontId="8" fillId="0" borderId="0" xfId="0" applyNumberFormat="1" applyFont="1" applyFill="1" applyBorder="1" applyAlignment="1" applyProtection="1">
      <alignment horizontal="right"/>
    </xf>
    <xf numFmtId="166" fontId="8" fillId="0" borderId="0" xfId="0" applyNumberFormat="1" applyFont="1" applyFill="1" applyBorder="1" applyAlignment="1">
      <alignment horizontal="right"/>
    </xf>
    <xf numFmtId="3" fontId="3" fillId="0" borderId="0" xfId="0" applyNumberFormat="1" applyFont="1" applyBorder="1"/>
    <xf numFmtId="0" fontId="9" fillId="0" borderId="0" xfId="0" applyFont="1" applyFill="1" applyBorder="1"/>
    <xf numFmtId="1" fontId="8" fillId="0" borderId="0" xfId="0" applyNumberFormat="1" applyFont="1" applyBorder="1"/>
    <xf numFmtId="167" fontId="8" fillId="0" borderId="0" xfId="0" applyNumberFormat="1" applyFont="1" applyBorder="1" applyAlignment="1">
      <alignment horizontal="right"/>
    </xf>
    <xf numFmtId="1" fontId="8" fillId="0" borderId="0" xfId="0" applyNumberFormat="1" applyFont="1" applyFill="1" applyBorder="1"/>
    <xf numFmtId="3" fontId="9" fillId="0" borderId="0" xfId="0" applyNumberFormat="1" applyFont="1" applyFill="1" applyBorder="1"/>
    <xf numFmtId="167" fontId="8" fillId="0" borderId="0" xfId="0" applyNumberFormat="1" applyFont="1" applyFill="1" applyBorder="1" applyAlignment="1">
      <alignment horizontal="right"/>
    </xf>
    <xf numFmtId="4" fontId="8" fillId="0" borderId="0" xfId="0" applyNumberFormat="1" applyFont="1" applyFill="1" applyBorder="1" applyAlignment="1">
      <alignment horizontal="right"/>
    </xf>
    <xf numFmtId="3" fontId="8" fillId="0" borderId="0" xfId="0" applyNumberFormat="1" applyFont="1" applyFill="1" applyBorder="1"/>
    <xf numFmtId="0" fontId="8" fillId="0" borderId="0" xfId="0" applyFont="1" applyFill="1" applyBorder="1" applyAlignment="1">
      <alignment horizontal="right"/>
    </xf>
    <xf numFmtId="0" fontId="7" fillId="0" borderId="0" xfId="0" applyFont="1" applyFill="1" applyBorder="1"/>
    <xf numFmtId="0" fontId="7" fillId="0" borderId="0" xfId="0" applyFont="1" applyFill="1"/>
    <xf numFmtId="0" fontId="0" fillId="0" borderId="0" xfId="0" applyFill="1"/>
    <xf numFmtId="1" fontId="8" fillId="0" borderId="0" xfId="0" applyNumberFormat="1" applyFont="1" applyFill="1" applyBorder="1" applyAlignment="1">
      <alignment horizontal="right"/>
    </xf>
    <xf numFmtId="1" fontId="5" fillId="0" borderId="0" xfId="0" applyNumberFormat="1" applyFont="1" applyBorder="1"/>
    <xf numFmtId="3" fontId="4" fillId="0" borderId="0" xfId="0" applyNumberFormat="1" applyFont="1" applyBorder="1"/>
    <xf numFmtId="167" fontId="5" fillId="0" borderId="0" xfId="0" applyNumberFormat="1" applyFont="1" applyBorder="1" applyAlignment="1">
      <alignment horizontal="right"/>
    </xf>
    <xf numFmtId="4" fontId="5" fillId="0" borderId="0" xfId="0" applyNumberFormat="1" applyFont="1" applyBorder="1" applyAlignment="1">
      <alignment horizontal="right"/>
    </xf>
    <xf numFmtId="3" fontId="5" fillId="0" borderId="0" xfId="0" applyNumberFormat="1" applyFont="1" applyBorder="1"/>
    <xf numFmtId="1" fontId="15" fillId="0" borderId="0" xfId="0" applyNumberFormat="1" applyFont="1" applyFill="1" applyBorder="1" applyAlignment="1"/>
    <xf numFmtId="3" fontId="15" fillId="0" borderId="0" xfId="0" applyNumberFormat="1" applyFont="1" applyFill="1" applyBorder="1" applyAlignment="1"/>
    <xf numFmtId="0" fontId="4" fillId="0" borderId="0" xfId="0" applyFont="1" applyFill="1" applyBorder="1"/>
    <xf numFmtId="1" fontId="16" fillId="0" borderId="0" xfId="0" applyNumberFormat="1" applyFont="1" applyFill="1" applyBorder="1" applyAlignment="1"/>
    <xf numFmtId="0" fontId="17" fillId="0" borderId="0" xfId="0" applyFont="1" applyFill="1" applyBorder="1"/>
    <xf numFmtId="1" fontId="18" fillId="0" borderId="0" xfId="0" applyNumberFormat="1" applyFont="1" applyFill="1" applyBorder="1" applyAlignment="1"/>
    <xf numFmtId="0" fontId="5" fillId="0" borderId="0" xfId="0" applyFont="1" applyBorder="1"/>
    <xf numFmtId="0" fontId="13" fillId="0" borderId="0" xfId="0" applyFont="1" applyFill="1"/>
    <xf numFmtId="3" fontId="13" fillId="0" borderId="0" xfId="0" applyNumberFormat="1" applyFont="1" applyFill="1"/>
    <xf numFmtId="3" fontId="4" fillId="0" borderId="0" xfId="0" applyNumberFormat="1" applyFont="1" applyFill="1" applyBorder="1" applyAlignment="1" applyProtection="1">
      <alignment horizontal="right"/>
    </xf>
    <xf numFmtId="0" fontId="0" fillId="0" borderId="0" xfId="0" applyFill="1" applyBorder="1"/>
    <xf numFmtId="169" fontId="0" fillId="0" borderId="0" xfId="0" applyNumberFormat="1" applyFill="1" applyBorder="1"/>
    <xf numFmtId="170" fontId="13" fillId="0" borderId="0" xfId="0" applyNumberFormat="1" applyFont="1" applyFill="1" applyBorder="1"/>
    <xf numFmtId="170" fontId="2" fillId="0" borderId="0" xfId="0" applyNumberFormat="1" applyFont="1" applyFill="1" applyBorder="1"/>
    <xf numFmtId="0" fontId="5" fillId="0" borderId="0" xfId="0" applyFont="1" applyFill="1" applyBorder="1"/>
    <xf numFmtId="0" fontId="4" fillId="0" borderId="0" xfId="0" applyFont="1" applyFill="1" applyBorder="1" applyAlignment="1">
      <alignment horizontal="right"/>
    </xf>
    <xf numFmtId="3" fontId="7" fillId="0" borderId="0" xfId="0" applyNumberFormat="1" applyFont="1" applyFill="1" applyBorder="1"/>
    <xf numFmtId="0" fontId="7" fillId="0" borderId="0" xfId="0" applyFont="1" applyFill="1" applyBorder="1" applyAlignment="1">
      <alignment horizontal="right"/>
    </xf>
    <xf numFmtId="3" fontId="4" fillId="0" borderId="0" xfId="0" applyNumberFormat="1" applyFont="1" applyFill="1" applyBorder="1" applyAlignment="1">
      <alignment horizontal="right"/>
    </xf>
    <xf numFmtId="2" fontId="0" fillId="0" borderId="0" xfId="0" applyNumberFormat="1" applyFill="1" applyBorder="1"/>
    <xf numFmtId="4" fontId="7" fillId="0" borderId="0" xfId="0" applyNumberFormat="1" applyFont="1" applyFill="1" applyBorder="1"/>
    <xf numFmtId="173" fontId="7" fillId="0" borderId="0" xfId="0" applyNumberFormat="1" applyFont="1" applyFill="1" applyBorder="1"/>
    <xf numFmtId="173" fontId="0" fillId="0" borderId="0" xfId="0" applyNumberFormat="1" applyFill="1" applyBorder="1"/>
    <xf numFmtId="9" fontId="0" fillId="0" borderId="0" xfId="0" applyNumberFormat="1" applyFill="1" applyBorder="1"/>
    <xf numFmtId="3" fontId="13" fillId="0" borderId="0" xfId="0" applyNumberFormat="1" applyFont="1" applyFill="1" applyBorder="1"/>
    <xf numFmtId="166" fontId="7" fillId="0" borderId="0" xfId="0" applyNumberFormat="1" applyFont="1" applyFill="1" applyBorder="1"/>
    <xf numFmtId="0" fontId="6" fillId="0" borderId="0" xfId="0" applyFont="1" applyFill="1" applyBorder="1"/>
    <xf numFmtId="171" fontId="7" fillId="0" borderId="0" xfId="0" applyNumberFormat="1" applyFont="1" applyFill="1" applyBorder="1"/>
    <xf numFmtId="0" fontId="20" fillId="0" borderId="0" xfId="0" applyFont="1" applyFill="1" applyBorder="1"/>
    <xf numFmtId="166" fontId="4" fillId="0" borderId="0" xfId="0" applyNumberFormat="1" applyFont="1" applyFill="1" applyBorder="1" applyAlignment="1" applyProtection="1">
      <alignment horizontal="right"/>
    </xf>
    <xf numFmtId="0" fontId="21" fillId="0" borderId="0" xfId="0" applyFont="1" applyFill="1" applyBorder="1"/>
    <xf numFmtId="0" fontId="7" fillId="0" borderId="0" xfId="0" applyFont="1" applyFill="1" applyBorder="1" applyAlignment="1">
      <alignment horizontal="left"/>
    </xf>
    <xf numFmtId="166" fontId="17" fillId="0" borderId="0" xfId="0" applyNumberFormat="1" applyFont="1" applyFill="1" applyBorder="1"/>
    <xf numFmtId="171" fontId="21" fillId="0" borderId="0" xfId="0" applyNumberFormat="1" applyFont="1" applyFill="1" applyBorder="1"/>
    <xf numFmtId="0" fontId="22" fillId="0" borderId="0" xfId="0" applyFont="1" applyFill="1" applyBorder="1" applyAlignment="1">
      <alignment horizontal="left"/>
    </xf>
    <xf numFmtId="166" fontId="13" fillId="0" borderId="0" xfId="0" applyNumberFormat="1" applyFont="1" applyFill="1" applyBorder="1"/>
    <xf numFmtId="171" fontId="5" fillId="0" borderId="0" xfId="0" applyNumberFormat="1" applyFont="1" applyFill="1" applyBorder="1"/>
    <xf numFmtId="166" fontId="23" fillId="0" borderId="0" xfId="0" applyNumberFormat="1" applyFont="1" applyFill="1" applyBorder="1"/>
    <xf numFmtId="0" fontId="3" fillId="0" borderId="0" xfId="0" applyFont="1" applyFill="1" applyBorder="1"/>
    <xf numFmtId="166" fontId="19" fillId="0" borderId="0" xfId="0" applyNumberFormat="1" applyFont="1" applyFill="1" applyBorder="1"/>
    <xf numFmtId="171" fontId="24" fillId="0" borderId="0" xfId="0" applyNumberFormat="1" applyFont="1" applyFill="1" applyBorder="1"/>
    <xf numFmtId="171" fontId="22" fillId="0" borderId="0" xfId="0" applyNumberFormat="1" applyFont="1" applyFill="1" applyBorder="1"/>
    <xf numFmtId="0" fontId="24" fillId="0" borderId="0" xfId="0" applyFont="1" applyFill="1" applyBorder="1"/>
    <xf numFmtId="174" fontId="7" fillId="0" borderId="0" xfId="0" applyNumberFormat="1" applyFont="1" applyFill="1" applyBorder="1"/>
    <xf numFmtId="9" fontId="6" fillId="0" borderId="0" xfId="0" applyNumberFormat="1" applyFont="1" applyFill="1" applyBorder="1"/>
    <xf numFmtId="170" fontId="25" fillId="0" borderId="0" xfId="0" applyNumberFormat="1" applyFont="1" applyFill="1" applyBorder="1"/>
    <xf numFmtId="175" fontId="7" fillId="0" borderId="0" xfId="0" applyNumberFormat="1" applyFont="1" applyFill="1" applyBorder="1"/>
    <xf numFmtId="1" fontId="7" fillId="0" borderId="0" xfId="0" applyNumberFormat="1" applyFont="1" applyFill="1" applyBorder="1"/>
    <xf numFmtId="3" fontId="0" fillId="0" borderId="0" xfId="0" applyNumberFormat="1" applyFill="1" applyBorder="1"/>
    <xf numFmtId="168" fontId="5" fillId="0" borderId="0" xfId="0" applyNumberFormat="1" applyFont="1" applyFill="1" applyBorder="1" applyAlignment="1">
      <alignment horizontal="right"/>
    </xf>
    <xf numFmtId="0" fontId="26" fillId="0" borderId="0" xfId="0" applyFont="1" applyFill="1" applyBorder="1"/>
    <xf numFmtId="166" fontId="0" fillId="0" borderId="0" xfId="0" applyNumberFormat="1"/>
    <xf numFmtId="0" fontId="2" fillId="0" borderId="0" xfId="0" applyFont="1" applyFill="1"/>
    <xf numFmtId="1" fontId="0" fillId="0" borderId="0" xfId="0" applyNumberFormat="1" applyFill="1"/>
    <xf numFmtId="169" fontId="0" fillId="0" borderId="0" xfId="0" applyNumberFormat="1"/>
    <xf numFmtId="166" fontId="13" fillId="0" borderId="0" xfId="0" applyNumberFormat="1" applyFont="1"/>
    <xf numFmtId="177" fontId="7" fillId="0" borderId="0" xfId="0" applyNumberFormat="1" applyFont="1"/>
    <xf numFmtId="166" fontId="13" fillId="0" borderId="0" xfId="0" applyNumberFormat="1" applyFont="1" applyFill="1"/>
    <xf numFmtId="166" fontId="7" fillId="0" borderId="0" xfId="0" applyNumberFormat="1" applyFont="1" applyFill="1"/>
    <xf numFmtId="177" fontId="7" fillId="0" borderId="0" xfId="0" applyNumberFormat="1" applyFont="1" applyFill="1"/>
    <xf numFmtId="3" fontId="7" fillId="0" borderId="0" xfId="0" applyNumberFormat="1" applyFont="1" applyFill="1"/>
    <xf numFmtId="166" fontId="4" fillId="0" borderId="0" xfId="0" applyNumberFormat="1" applyFont="1" applyFill="1" applyBorder="1"/>
    <xf numFmtId="3" fontId="13" fillId="0" borderId="0" xfId="0" applyNumberFormat="1" applyFont="1"/>
    <xf numFmtId="3" fontId="0" fillId="0" borderId="0" xfId="0" applyNumberFormat="1"/>
    <xf numFmtId="180" fontId="27" fillId="0" borderId="0" xfId="0" applyNumberFormat="1" applyFont="1" applyBorder="1" applyAlignment="1" applyProtection="1">
      <alignment horizontal="left"/>
    </xf>
    <xf numFmtId="3" fontId="28" fillId="0" borderId="0" xfId="0" applyNumberFormat="1" applyFont="1" applyBorder="1" applyAlignment="1">
      <alignment vertical="top" wrapText="1"/>
    </xf>
    <xf numFmtId="3" fontId="28" fillId="0" borderId="0" xfId="0" applyNumberFormat="1" applyFont="1" applyBorder="1" applyAlignment="1">
      <alignment vertical="top"/>
    </xf>
    <xf numFmtId="3" fontId="0" fillId="0" borderId="0" xfId="0" applyNumberFormat="1" applyBorder="1"/>
    <xf numFmtId="0" fontId="0" fillId="0" borderId="0" xfId="0" applyBorder="1"/>
    <xf numFmtId="166" fontId="8" fillId="0" borderId="0" xfId="0" applyNumberFormat="1" applyFont="1" applyFill="1" applyBorder="1"/>
    <xf numFmtId="166" fontId="11" fillId="0" borderId="0" xfId="0" applyNumberFormat="1" applyFont="1" applyFill="1" applyBorder="1"/>
    <xf numFmtId="166" fontId="9" fillId="0" borderId="0" xfId="0" applyNumberFormat="1" applyFont="1" applyFill="1" applyBorder="1" applyAlignment="1">
      <alignment horizontal="right"/>
    </xf>
    <xf numFmtId="3" fontId="9" fillId="0" borderId="0" xfId="0" applyNumberFormat="1" applyFont="1" applyFill="1" applyBorder="1" applyAlignment="1">
      <alignment horizontal="left"/>
    </xf>
    <xf numFmtId="0" fontId="12" fillId="0" borderId="0" xfId="0" applyFont="1" applyFill="1"/>
    <xf numFmtId="3" fontId="12" fillId="0" borderId="0" xfId="0" applyNumberFormat="1" applyFont="1" applyFill="1"/>
    <xf numFmtId="2" fontId="9" fillId="0" borderId="3" xfId="0" applyNumberFormat="1" applyFont="1" applyFill="1" applyBorder="1"/>
    <xf numFmtId="2" fontId="9" fillId="0" borderId="0" xfId="0" applyNumberFormat="1" applyFont="1" applyFill="1" applyBorder="1"/>
    <xf numFmtId="0" fontId="3" fillId="0" borderId="0" xfId="0" applyFont="1" applyFill="1"/>
    <xf numFmtId="2" fontId="8" fillId="0" borderId="3" xfId="0" applyNumberFormat="1" applyFont="1" applyFill="1" applyBorder="1"/>
    <xf numFmtId="2" fontId="8" fillId="0" borderId="0" xfId="0" applyNumberFormat="1" applyFont="1" applyFill="1" applyBorder="1"/>
    <xf numFmtId="171" fontId="9" fillId="0" borderId="0" xfId="0" applyNumberFormat="1" applyFont="1" applyFill="1" applyBorder="1"/>
    <xf numFmtId="0" fontId="3" fillId="0" borderId="0" xfId="0" applyFont="1" applyBorder="1"/>
    <xf numFmtId="0" fontId="8" fillId="0" borderId="0" xfId="0" applyFont="1" applyFill="1" applyBorder="1"/>
    <xf numFmtId="0" fontId="9" fillId="0" borderId="0" xfId="0" applyFont="1" applyFill="1" applyBorder="1" applyAlignment="1">
      <alignment horizontal="right"/>
    </xf>
    <xf numFmtId="0" fontId="12" fillId="0" borderId="0" xfId="0" applyFont="1" applyFill="1" applyAlignment="1">
      <alignment horizontal="left"/>
    </xf>
    <xf numFmtId="3" fontId="8" fillId="0" borderId="3" xfId="0" applyNumberFormat="1" applyFont="1" applyFill="1" applyBorder="1"/>
    <xf numFmtId="3" fontId="9" fillId="0" borderId="3" xfId="0" applyNumberFormat="1" applyFont="1" applyFill="1" applyBorder="1"/>
    <xf numFmtId="3" fontId="3" fillId="0" borderId="3" xfId="0" applyNumberFormat="1" applyFont="1" applyBorder="1"/>
    <xf numFmtId="0" fontId="3" fillId="0" borderId="3" xfId="0" applyFont="1" applyBorder="1"/>
    <xf numFmtId="0" fontId="8" fillId="0" borderId="3" xfId="0" applyFont="1" applyFill="1" applyBorder="1"/>
    <xf numFmtId="0" fontId="3" fillId="0" borderId="3" xfId="0" applyFont="1" applyFill="1" applyBorder="1"/>
    <xf numFmtId="0" fontId="9" fillId="6" borderId="0" xfId="0" applyFont="1" applyFill="1" applyBorder="1"/>
    <xf numFmtId="0" fontId="8" fillId="6" borderId="0" xfId="0" applyFont="1" applyFill="1" applyBorder="1"/>
    <xf numFmtId="0" fontId="8" fillId="6" borderId="0" xfId="0" applyFont="1" applyFill="1" applyBorder="1" applyAlignment="1">
      <alignment horizontal="right"/>
    </xf>
    <xf numFmtId="0" fontId="12" fillId="6" borderId="0" xfId="0" applyFont="1" applyFill="1"/>
    <xf numFmtId="3" fontId="9" fillId="4" borderId="3" xfId="0" applyNumberFormat="1" applyFont="1" applyFill="1" applyBorder="1" applyAlignment="1" applyProtection="1">
      <alignment horizontal="right"/>
    </xf>
    <xf numFmtId="0" fontId="9" fillId="4" borderId="3" xfId="0" applyFont="1" applyFill="1" applyBorder="1"/>
    <xf numFmtId="166" fontId="3" fillId="0" borderId="0" xfId="0" applyNumberFormat="1" applyFont="1" applyFill="1" applyBorder="1"/>
    <xf numFmtId="0" fontId="12" fillId="0" borderId="0" xfId="0" applyFont="1" applyFill="1" applyBorder="1" applyAlignment="1">
      <alignment horizontal="right"/>
    </xf>
    <xf numFmtId="0" fontId="3" fillId="4" borderId="0" xfId="0" applyFont="1" applyFill="1" applyBorder="1"/>
    <xf numFmtId="3" fontId="10" fillId="4" borderId="0" xfId="0" applyNumberFormat="1" applyFont="1" applyFill="1" applyBorder="1" applyAlignment="1">
      <alignment horizontal="right"/>
    </xf>
    <xf numFmtId="0" fontId="0" fillId="0" borderId="0" xfId="0" applyAlignment="1">
      <alignment wrapText="1"/>
    </xf>
    <xf numFmtId="0" fontId="7" fillId="0" borderId="0" xfId="0" applyFont="1" applyAlignment="1">
      <alignment wrapText="1"/>
    </xf>
    <xf numFmtId="0" fontId="12" fillId="0" borderId="0" xfId="0" applyFont="1" applyFill="1" applyBorder="1"/>
    <xf numFmtId="169" fontId="8" fillId="0" borderId="0" xfId="0" applyNumberFormat="1" applyFont="1" applyFill="1" applyBorder="1"/>
    <xf numFmtId="0" fontId="3" fillId="0" borderId="0" xfId="0" applyFont="1" applyFill="1" applyBorder="1" applyAlignment="1">
      <alignment horizontal="right"/>
    </xf>
    <xf numFmtId="0" fontId="10" fillId="0" borderId="0" xfId="0" applyFont="1" applyFill="1" applyBorder="1" applyAlignment="1">
      <alignment horizontal="right"/>
    </xf>
    <xf numFmtId="3" fontId="3" fillId="0" borderId="0" xfId="0" applyNumberFormat="1" applyFont="1" applyFill="1" applyBorder="1" applyAlignment="1">
      <alignment horizontal="right"/>
    </xf>
    <xf numFmtId="0" fontId="31" fillId="0" borderId="3" xfId="0" applyFont="1" applyFill="1" applyBorder="1"/>
    <xf numFmtId="3" fontId="31" fillId="0" borderId="0" xfId="0" applyNumberFormat="1" applyFont="1" applyFill="1" applyBorder="1"/>
    <xf numFmtId="10" fontId="8" fillId="0" borderId="0" xfId="0" applyNumberFormat="1" applyFont="1" applyFill="1" applyBorder="1" applyAlignment="1">
      <alignment horizontal="right"/>
    </xf>
    <xf numFmtId="3" fontId="3" fillId="0" borderId="0" xfId="0" applyNumberFormat="1" applyFont="1" applyFill="1" applyBorder="1"/>
    <xf numFmtId="0" fontId="30" fillId="0" borderId="0" xfId="0" applyFont="1" applyFill="1" applyBorder="1" applyAlignment="1">
      <alignment horizontal="right"/>
    </xf>
    <xf numFmtId="0" fontId="10" fillId="0" borderId="0" xfId="0" applyFont="1" applyFill="1" applyBorder="1" applyAlignment="1">
      <alignment horizontal="left"/>
    </xf>
    <xf numFmtId="14" fontId="32" fillId="0" borderId="0" xfId="0" applyNumberFormat="1" applyFont="1" applyFill="1" applyBorder="1" applyAlignment="1">
      <alignment horizontal="right"/>
    </xf>
    <xf numFmtId="0" fontId="9" fillId="0" borderId="0" xfId="0" applyFont="1" applyBorder="1" applyAlignment="1">
      <alignment horizontal="right"/>
    </xf>
    <xf numFmtId="3" fontId="12" fillId="0" borderId="0" xfId="0" applyNumberFormat="1" applyFont="1" applyFill="1" applyBorder="1" applyAlignment="1">
      <alignment horizontal="right"/>
    </xf>
    <xf numFmtId="10" fontId="9" fillId="0" borderId="0" xfId="0" applyNumberFormat="1" applyFont="1" applyFill="1" applyBorder="1" applyAlignment="1">
      <alignment horizontal="right"/>
    </xf>
    <xf numFmtId="0" fontId="3" fillId="0" borderId="3" xfId="0" applyFont="1" applyFill="1" applyBorder="1" applyAlignment="1">
      <alignment horizontal="right"/>
    </xf>
    <xf numFmtId="4" fontId="12" fillId="0" borderId="0" xfId="0" applyNumberFormat="1" applyFont="1" applyFill="1" applyBorder="1" applyAlignment="1">
      <alignment horizontal="right"/>
    </xf>
    <xf numFmtId="10" fontId="12" fillId="0" borderId="0" xfId="0" applyNumberFormat="1" applyFont="1" applyFill="1" applyBorder="1" applyAlignment="1">
      <alignment horizontal="right"/>
    </xf>
    <xf numFmtId="3" fontId="12" fillId="0" borderId="3" xfId="0" applyNumberFormat="1" applyFont="1" applyFill="1" applyBorder="1" applyAlignment="1">
      <alignment horizontal="right"/>
    </xf>
    <xf numFmtId="176" fontId="8" fillId="0" borderId="0" xfId="0" applyNumberFormat="1" applyFont="1" applyFill="1" applyBorder="1"/>
    <xf numFmtId="0" fontId="0" fillId="0" borderId="0" xfId="0" applyFont="1" applyAlignment="1"/>
    <xf numFmtId="0" fontId="0" fillId="0" borderId="0" xfId="0" applyFont="1"/>
    <xf numFmtId="168" fontId="12" fillId="0" borderId="0" xfId="0" applyNumberFormat="1" applyFont="1" applyFill="1" applyBorder="1"/>
    <xf numFmtId="3" fontId="12" fillId="4" borderId="3" xfId="0" applyNumberFormat="1" applyFont="1" applyFill="1" applyBorder="1" applyAlignment="1">
      <alignment horizontal="right"/>
    </xf>
    <xf numFmtId="0" fontId="12" fillId="4" borderId="3" xfId="0" applyFont="1" applyFill="1" applyBorder="1"/>
    <xf numFmtId="0" fontId="2" fillId="4" borderId="0" xfId="0" applyFont="1" applyFill="1"/>
    <xf numFmtId="3" fontId="9" fillId="4" borderId="3" xfId="0" applyNumberFormat="1" applyFont="1" applyFill="1" applyBorder="1"/>
    <xf numFmtId="3" fontId="12" fillId="4" borderId="3" xfId="0" applyNumberFormat="1" applyFont="1" applyFill="1" applyBorder="1"/>
    <xf numFmtId="0" fontId="0" fillId="4" borderId="3" xfId="0" applyFill="1" applyBorder="1" applyAlignment="1">
      <alignment wrapText="1"/>
    </xf>
    <xf numFmtId="0" fontId="0" fillId="4" borderId="0" xfId="0" applyFill="1" applyAlignment="1">
      <alignment wrapText="1"/>
    </xf>
    <xf numFmtId="0" fontId="0" fillId="7" borderId="0" xfId="0" applyFill="1" applyAlignment="1">
      <alignment wrapText="1"/>
    </xf>
    <xf numFmtId="0" fontId="3" fillId="7" borderId="0" xfId="0" applyFont="1" applyFill="1" applyBorder="1" applyAlignment="1">
      <alignment horizontal="right" wrapText="1"/>
    </xf>
    <xf numFmtId="10" fontId="8" fillId="7" borderId="0" xfId="0" applyNumberFormat="1" applyFont="1" applyFill="1" applyBorder="1" applyAlignment="1">
      <alignment horizontal="right" wrapText="1"/>
    </xf>
    <xf numFmtId="0" fontId="9" fillId="7" borderId="3" xfId="0" applyFont="1" applyFill="1" applyBorder="1"/>
    <xf numFmtId="0" fontId="2" fillId="7" borderId="0" xfId="0" applyFont="1" applyFill="1"/>
    <xf numFmtId="10" fontId="12" fillId="7" borderId="0" xfId="0" applyNumberFormat="1" applyFont="1" applyFill="1" applyBorder="1" applyAlignment="1">
      <alignment horizontal="right"/>
    </xf>
    <xf numFmtId="10" fontId="9" fillId="7" borderId="0" xfId="0" applyNumberFormat="1" applyFont="1" applyFill="1" applyBorder="1" applyAlignment="1">
      <alignment wrapText="1"/>
    </xf>
    <xf numFmtId="172" fontId="12" fillId="0" borderId="0" xfId="0" applyNumberFormat="1" applyFont="1" applyFill="1" applyBorder="1"/>
    <xf numFmtId="3" fontId="3" fillId="4" borderId="0" xfId="0" applyNumberFormat="1" applyFont="1" applyFill="1" applyBorder="1"/>
    <xf numFmtId="0" fontId="3" fillId="8" borderId="0" xfId="0" applyFont="1" applyFill="1" applyBorder="1"/>
    <xf numFmtId="0" fontId="3" fillId="7" borderId="0" xfId="0" applyFont="1" applyFill="1" applyBorder="1"/>
    <xf numFmtId="0" fontId="0" fillId="7" borderId="0" xfId="0" applyFont="1" applyFill="1"/>
    <xf numFmtId="0" fontId="12" fillId="0" borderId="0" xfId="0" applyFont="1"/>
    <xf numFmtId="0" fontId="3" fillId="0" borderId="0" xfId="0" applyFont="1" applyBorder="1" applyAlignment="1">
      <alignment horizontal="right"/>
    </xf>
    <xf numFmtId="3" fontId="10" fillId="0" borderId="0" xfId="0" applyNumberFormat="1" applyFont="1" applyBorder="1" applyAlignment="1">
      <alignment horizontal="right"/>
    </xf>
    <xf numFmtId="3" fontId="3" fillId="0" borderId="0" xfId="0" applyNumberFormat="1" applyFont="1" applyBorder="1" applyAlignment="1">
      <alignment horizontal="right"/>
    </xf>
    <xf numFmtId="3" fontId="12" fillId="0" borderId="3" xfId="0" applyNumberFormat="1" applyFont="1" applyBorder="1"/>
    <xf numFmtId="3" fontId="3" fillId="0" borderId="3" xfId="0" applyNumberFormat="1" applyFont="1" applyFill="1" applyBorder="1"/>
    <xf numFmtId="0" fontId="35" fillId="2" borderId="7" xfId="0" applyFont="1" applyFill="1" applyBorder="1" applyAlignment="1">
      <alignment horizontal="left" vertical="center" wrapText="1"/>
    </xf>
    <xf numFmtId="0" fontId="35" fillId="2" borderId="8" xfId="0" applyFont="1" applyFill="1" applyBorder="1" applyAlignment="1">
      <alignment horizontal="left" vertical="center" wrapText="1"/>
    </xf>
    <xf numFmtId="0" fontId="33" fillId="0" borderId="0" xfId="0" applyFont="1" applyFill="1" applyBorder="1" applyAlignment="1">
      <alignment horizontal="left" vertical="center" wrapText="1"/>
    </xf>
    <xf numFmtId="3" fontId="35" fillId="0" borderId="0" xfId="0" applyNumberFormat="1" applyFont="1" applyFill="1" applyBorder="1" applyAlignment="1">
      <alignment horizontal="left" vertical="center" wrapText="1"/>
    </xf>
    <xf numFmtId="0" fontId="35" fillId="3" borderId="3" xfId="0" applyFont="1" applyFill="1" applyBorder="1" applyAlignment="1">
      <alignment horizontal="left" vertical="center" wrapText="1"/>
    </xf>
    <xf numFmtId="0" fontId="35" fillId="3" borderId="0" xfId="0" applyFont="1" applyFill="1" applyBorder="1" applyAlignment="1">
      <alignment horizontal="left" vertical="center" wrapText="1"/>
    </xf>
    <xf numFmtId="3" fontId="36" fillId="3" borderId="3" xfId="0" applyNumberFormat="1" applyFont="1" applyFill="1" applyBorder="1" applyAlignment="1">
      <alignment horizontal="left" vertical="center" wrapText="1"/>
    </xf>
    <xf numFmtId="0" fontId="34" fillId="0" borderId="0" xfId="0" applyFont="1" applyFill="1" applyBorder="1" applyAlignment="1">
      <alignment horizontal="left" vertical="center" wrapText="1"/>
    </xf>
    <xf numFmtId="0" fontId="37" fillId="0" borderId="0" xfId="0" applyFont="1" applyFill="1" applyBorder="1" applyAlignment="1">
      <alignment horizontal="left" vertical="center" wrapText="1"/>
    </xf>
    <xf numFmtId="3" fontId="37" fillId="0" borderId="0" xfId="0" applyNumberFormat="1" applyFont="1" applyFill="1" applyBorder="1" applyAlignment="1">
      <alignment horizontal="left" vertical="center" wrapText="1"/>
    </xf>
    <xf numFmtId="4" fontId="37" fillId="0" borderId="0" xfId="0" applyNumberFormat="1" applyFont="1" applyFill="1" applyBorder="1" applyAlignment="1">
      <alignment horizontal="left" vertical="center" wrapText="1"/>
    </xf>
    <xf numFmtId="173" fontId="37" fillId="0" borderId="0" xfId="0" applyNumberFormat="1" applyFont="1" applyFill="1" applyBorder="1" applyAlignment="1">
      <alignment horizontal="left" vertical="center" wrapText="1"/>
    </xf>
    <xf numFmtId="173" fontId="34" fillId="0" borderId="0" xfId="0" applyNumberFormat="1" applyFont="1" applyFill="1" applyBorder="1" applyAlignment="1">
      <alignment horizontal="left" vertical="center" wrapText="1"/>
    </xf>
    <xf numFmtId="9" fontId="34" fillId="0" borderId="0" xfId="0" applyNumberFormat="1" applyFont="1" applyFill="1" applyBorder="1" applyAlignment="1">
      <alignment horizontal="left" vertical="center" wrapText="1"/>
    </xf>
    <xf numFmtId="0" fontId="34" fillId="0" borderId="0" xfId="0" applyFont="1" applyAlignment="1">
      <alignment horizontal="left" vertical="center" wrapText="1"/>
    </xf>
    <xf numFmtId="0" fontId="35" fillId="0"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3" fontId="36" fillId="0" borderId="3" xfId="0" applyNumberFormat="1" applyFont="1" applyFill="1" applyBorder="1" applyAlignment="1">
      <alignment horizontal="left" vertical="center" wrapText="1"/>
    </xf>
    <xf numFmtId="3" fontId="36" fillId="0" borderId="0" xfId="0" applyNumberFormat="1" applyFont="1" applyFill="1" applyBorder="1" applyAlignment="1">
      <alignment horizontal="left" vertical="center" wrapText="1"/>
    </xf>
    <xf numFmtId="4" fontId="36" fillId="3" borderId="0" xfId="0" applyNumberFormat="1" applyFont="1" applyFill="1" applyBorder="1" applyAlignment="1">
      <alignment horizontal="left" vertical="center" wrapText="1"/>
    </xf>
    <xf numFmtId="3" fontId="35" fillId="3" borderId="3" xfId="0" applyNumberFormat="1" applyFont="1" applyFill="1" applyBorder="1" applyAlignment="1">
      <alignment horizontal="left" vertical="center" wrapText="1"/>
    </xf>
    <xf numFmtId="4" fontId="36" fillId="0" borderId="0" xfId="0" applyNumberFormat="1" applyFont="1" applyBorder="1" applyAlignment="1">
      <alignment wrapText="1"/>
    </xf>
    <xf numFmtId="4" fontId="36" fillId="0" borderId="0" xfId="0" applyNumberFormat="1" applyFont="1" applyFill="1" applyBorder="1" applyAlignment="1">
      <alignment wrapText="1"/>
    </xf>
    <xf numFmtId="0" fontId="36" fillId="0" borderId="0" xfId="0" applyFont="1" applyAlignment="1">
      <alignment horizontal="left" vertical="center" wrapText="1"/>
    </xf>
    <xf numFmtId="0" fontId="35" fillId="0" borderId="0" xfId="0" applyFont="1" applyAlignment="1">
      <alignment horizontal="left" vertical="center" wrapText="1"/>
    </xf>
    <xf numFmtId="0" fontId="36" fillId="0" borderId="3" xfId="0" applyFont="1" applyBorder="1" applyAlignment="1">
      <alignment horizontal="left" vertical="center" wrapText="1"/>
    </xf>
    <xf numFmtId="3" fontId="36" fillId="0" borderId="0" xfId="0" applyNumberFormat="1" applyFont="1" applyBorder="1" applyAlignment="1">
      <alignment horizontal="left" vertical="center" wrapText="1"/>
    </xf>
    <xf numFmtId="0" fontId="36" fillId="0" borderId="0" xfId="0" applyFont="1" applyBorder="1" applyAlignment="1">
      <alignment horizontal="left" vertical="center" wrapText="1"/>
    </xf>
    <xf numFmtId="0" fontId="37" fillId="0" borderId="0" xfId="0" applyFont="1" applyAlignment="1">
      <alignment horizontal="left" vertical="center" wrapText="1"/>
    </xf>
    <xf numFmtId="0" fontId="12" fillId="0" borderId="1" xfId="0" applyFont="1" applyFill="1" applyBorder="1"/>
    <xf numFmtId="4" fontId="3" fillId="0" borderId="0" xfId="0" applyNumberFormat="1" applyFont="1" applyFill="1" applyBorder="1" applyAlignment="1">
      <alignment wrapText="1"/>
    </xf>
    <xf numFmtId="168" fontId="3" fillId="0" borderId="0" xfId="0" applyNumberFormat="1" applyFont="1" applyBorder="1" applyAlignment="1">
      <alignment horizontal="right"/>
    </xf>
    <xf numFmtId="4" fontId="36" fillId="3" borderId="3" xfId="0" applyNumberFormat="1" applyFont="1" applyFill="1" applyBorder="1" applyAlignment="1">
      <alignment horizontal="left" vertical="center" wrapText="1"/>
    </xf>
    <xf numFmtId="0" fontId="3" fillId="7" borderId="0" xfId="0" applyFont="1" applyFill="1"/>
    <xf numFmtId="0" fontId="12" fillId="7" borderId="0" xfId="0" applyFont="1" applyFill="1"/>
    <xf numFmtId="0" fontId="3" fillId="7" borderId="3" xfId="0" applyFont="1" applyFill="1" applyBorder="1"/>
    <xf numFmtId="0" fontId="3" fillId="7" borderId="0" xfId="0" applyFont="1" applyFill="1" applyBorder="1" applyAlignment="1">
      <alignment horizontal="right"/>
    </xf>
    <xf numFmtId="3" fontId="8" fillId="7" borderId="0" xfId="0" applyNumberFormat="1" applyFont="1" applyFill="1" applyBorder="1" applyAlignment="1">
      <alignment horizontal="right"/>
    </xf>
    <xf numFmtId="168" fontId="12" fillId="7" borderId="0" xfId="0" applyNumberFormat="1" applyFont="1" applyFill="1" applyBorder="1" applyAlignment="1">
      <alignment horizontal="right"/>
    </xf>
    <xf numFmtId="0" fontId="12" fillId="8" borderId="0" xfId="0" applyFont="1" applyFill="1" applyBorder="1"/>
    <xf numFmtId="0" fontId="12" fillId="8" borderId="3" xfId="0" applyFont="1" applyFill="1" applyBorder="1"/>
    <xf numFmtId="172" fontId="12" fillId="8" borderId="0" xfId="0" applyNumberFormat="1" applyFont="1" applyFill="1" applyBorder="1"/>
    <xf numFmtId="0" fontId="12" fillId="8" borderId="3" xfId="0" applyFont="1" applyFill="1" applyBorder="1" applyAlignment="1">
      <alignment horizontal="left"/>
    </xf>
    <xf numFmtId="0" fontId="9" fillId="0" borderId="0" xfId="0" applyFont="1" applyFill="1"/>
    <xf numFmtId="0" fontId="31" fillId="0" borderId="0" xfId="0" applyFont="1" applyFill="1"/>
    <xf numFmtId="4" fontId="9" fillId="0" borderId="0" xfId="0" applyNumberFormat="1" applyFont="1" applyFill="1" applyBorder="1"/>
    <xf numFmtId="0" fontId="8" fillId="0" borderId="6" xfId="0" applyFont="1" applyFill="1" applyBorder="1"/>
    <xf numFmtId="0" fontId="8" fillId="0" borderId="0" xfId="0" applyFont="1" applyFill="1"/>
    <xf numFmtId="14" fontId="31" fillId="0" borderId="0" xfId="0" applyNumberFormat="1" applyFont="1" applyFill="1" applyAlignment="1">
      <alignment horizontal="left"/>
    </xf>
    <xf numFmtId="166" fontId="9" fillId="0" borderId="0" xfId="0" applyNumberFormat="1" applyFont="1" applyFill="1" applyBorder="1"/>
    <xf numFmtId="0" fontId="8" fillId="0" borderId="0" xfId="0" applyFont="1" applyFill="1" applyBorder="1" applyAlignment="1">
      <alignment horizontal="left"/>
    </xf>
    <xf numFmtId="3" fontId="8" fillId="0" borderId="6" xfId="0" applyNumberFormat="1" applyFont="1" applyFill="1" applyBorder="1"/>
    <xf numFmtId="3" fontId="8" fillId="0" borderId="0" xfId="0" applyNumberFormat="1" applyFont="1" applyFill="1"/>
    <xf numFmtId="166" fontId="9" fillId="0" borderId="3" xfId="0" applyNumberFormat="1" applyFont="1" applyFill="1" applyBorder="1"/>
    <xf numFmtId="166" fontId="8" fillId="0" borderId="3" xfId="0" applyNumberFormat="1" applyFont="1" applyFill="1" applyBorder="1"/>
    <xf numFmtId="0" fontId="8" fillId="0" borderId="0" xfId="0" applyFont="1" applyFill="1" applyProtection="1"/>
    <xf numFmtId="0" fontId="8" fillId="0" borderId="0" xfId="0" applyFont="1" applyFill="1" applyAlignment="1" applyProtection="1">
      <alignment horizontal="left"/>
    </xf>
    <xf numFmtId="0" fontId="36" fillId="0" borderId="0" xfId="0" applyFont="1" applyFill="1" applyAlignment="1">
      <alignment horizontal="left" vertical="center" wrapText="1"/>
    </xf>
    <xf numFmtId="3" fontId="37" fillId="0" borderId="0" xfId="0" applyNumberFormat="1" applyFont="1" applyAlignment="1">
      <alignment horizontal="left" vertical="center" wrapText="1"/>
    </xf>
    <xf numFmtId="166" fontId="36" fillId="0" borderId="6" xfId="0" applyNumberFormat="1" applyFont="1" applyFill="1" applyBorder="1" applyAlignment="1">
      <alignment horizontal="left" vertical="center" wrapText="1"/>
    </xf>
    <xf numFmtId="0" fontId="9" fillId="0" borderId="1" xfId="0" applyFont="1" applyFill="1" applyBorder="1"/>
    <xf numFmtId="3" fontId="9" fillId="0" borderId="1" xfId="0" applyNumberFormat="1" applyFont="1" applyFill="1" applyBorder="1"/>
    <xf numFmtId="166" fontId="36" fillId="3" borderId="3" xfId="0" applyNumberFormat="1" applyFont="1" applyFill="1" applyBorder="1" applyAlignment="1">
      <alignment horizontal="left" vertical="center" wrapText="1"/>
    </xf>
    <xf numFmtId="166" fontId="36" fillId="3" borderId="0" xfId="0" applyNumberFormat="1" applyFont="1" applyFill="1" applyBorder="1" applyAlignment="1">
      <alignment horizontal="left" vertical="center" wrapText="1"/>
    </xf>
    <xf numFmtId="166" fontId="36" fillId="3" borderId="6" xfId="0" applyNumberFormat="1" applyFont="1" applyFill="1" applyBorder="1" applyAlignment="1">
      <alignment horizontal="left" vertical="center" wrapText="1"/>
    </xf>
    <xf numFmtId="166" fontId="36" fillId="10" borderId="1" xfId="0" applyNumberFormat="1" applyFont="1" applyFill="1" applyBorder="1" applyAlignment="1">
      <alignment horizontal="left" vertical="center" wrapText="1"/>
    </xf>
    <xf numFmtId="166" fontId="9" fillId="9" borderId="1" xfId="0" applyNumberFormat="1" applyFont="1" applyFill="1" applyBorder="1"/>
    <xf numFmtId="166" fontId="9" fillId="7" borderId="6" xfId="0" applyNumberFormat="1" applyFont="1" applyFill="1" applyBorder="1"/>
    <xf numFmtId="166" fontId="9" fillId="8" borderId="6" xfId="0" applyNumberFormat="1" applyFont="1" applyFill="1" applyBorder="1"/>
    <xf numFmtId="0" fontId="38" fillId="8" borderId="3" xfId="0" applyFont="1" applyFill="1" applyBorder="1"/>
    <xf numFmtId="0" fontId="8" fillId="8" borderId="0" xfId="0" applyFont="1" applyFill="1" applyBorder="1" applyAlignment="1">
      <alignment horizontal="center"/>
    </xf>
    <xf numFmtId="0" fontId="8" fillId="7" borderId="0" xfId="0" applyFont="1" applyFill="1"/>
    <xf numFmtId="0" fontId="38" fillId="7" borderId="3" xfId="0" applyFont="1" applyFill="1" applyBorder="1"/>
    <xf numFmtId="0" fontId="8" fillId="7" borderId="0" xfId="0" applyFont="1" applyFill="1" applyBorder="1" applyAlignment="1">
      <alignment horizontal="center"/>
    </xf>
    <xf numFmtId="166" fontId="35" fillId="2" borderId="0" xfId="0" applyNumberFormat="1" applyFont="1" applyFill="1" applyBorder="1" applyAlignment="1">
      <alignment horizontal="left" vertical="center" wrapText="1"/>
    </xf>
    <xf numFmtId="0" fontId="8" fillId="8" borderId="0" xfId="0" applyFont="1" applyFill="1" applyBorder="1"/>
    <xf numFmtId="3" fontId="8" fillId="8" borderId="6" xfId="0" applyNumberFormat="1" applyFont="1" applyFill="1" applyBorder="1"/>
    <xf numFmtId="3" fontId="9" fillId="0" borderId="0" xfId="0" applyNumberFormat="1" applyFont="1" applyBorder="1" applyAlignment="1">
      <alignment horizontal="left"/>
    </xf>
    <xf numFmtId="3" fontId="9" fillId="0" borderId="0" xfId="0" applyNumberFormat="1" applyFont="1"/>
    <xf numFmtId="3" fontId="8" fillId="0" borderId="3" xfId="0" applyNumberFormat="1" applyFont="1" applyBorder="1"/>
    <xf numFmtId="3" fontId="8" fillId="0" borderId="3" xfId="0" applyNumberFormat="1" applyFont="1" applyBorder="1" applyAlignment="1">
      <alignment horizontal="right"/>
    </xf>
    <xf numFmtId="14" fontId="30" fillId="0" borderId="0" xfId="0" applyNumberFormat="1" applyFont="1" applyFill="1" applyBorder="1" applyAlignment="1">
      <alignment horizontal="right"/>
    </xf>
    <xf numFmtId="3" fontId="30" fillId="0" borderId="0" xfId="0" applyNumberFormat="1" applyFont="1" applyBorder="1" applyAlignment="1">
      <alignment horizontal="right"/>
    </xf>
    <xf numFmtId="3" fontId="29" fillId="0" borderId="0" xfId="0" applyNumberFormat="1" applyFont="1" applyBorder="1" applyAlignment="1">
      <alignment horizontal="center"/>
    </xf>
    <xf numFmtId="178" fontId="8" fillId="0" borderId="0" xfId="0" applyNumberFormat="1" applyFont="1" applyBorder="1" applyAlignment="1">
      <alignment horizontal="right"/>
    </xf>
    <xf numFmtId="3" fontId="10" fillId="0" borderId="0" xfId="0" applyNumberFormat="1" applyFont="1" applyFill="1" applyBorder="1" applyAlignment="1">
      <alignment horizontal="center"/>
    </xf>
    <xf numFmtId="165" fontId="8" fillId="0" borderId="0" xfId="0" applyNumberFormat="1" applyFont="1" applyBorder="1" applyAlignment="1">
      <alignment horizontal="right"/>
    </xf>
    <xf numFmtId="178" fontId="8" fillId="0" borderId="0" xfId="0" applyNumberFormat="1" applyFont="1" applyFill="1" applyBorder="1" applyAlignment="1">
      <alignment horizontal="right"/>
    </xf>
    <xf numFmtId="179" fontId="9" fillId="0" borderId="0" xfId="0" applyNumberFormat="1" applyFont="1" applyFill="1" applyBorder="1" applyAlignment="1">
      <alignment horizontal="right"/>
    </xf>
    <xf numFmtId="4" fontId="9" fillId="0" borderId="0" xfId="0" applyNumberFormat="1" applyFont="1" applyFill="1" applyBorder="1" applyAlignment="1">
      <alignment horizontal="right"/>
    </xf>
    <xf numFmtId="0" fontId="8" fillId="0" borderId="0" xfId="0" applyFont="1" applyBorder="1" applyAlignment="1">
      <alignment horizontal="left"/>
    </xf>
    <xf numFmtId="3" fontId="8" fillId="0" borderId="3" xfId="0" applyNumberFormat="1" applyFont="1" applyFill="1" applyBorder="1" applyAlignment="1" applyProtection="1">
      <alignment horizontal="right"/>
      <protection locked="0"/>
    </xf>
    <xf numFmtId="2" fontId="8" fillId="0" borderId="0" xfId="0" applyNumberFormat="1" applyFont="1" applyAlignment="1">
      <alignment horizontal="right"/>
    </xf>
    <xf numFmtId="3" fontId="8" fillId="0" borderId="3" xfId="0" applyNumberFormat="1" applyFont="1" applyFill="1" applyBorder="1" applyAlignment="1">
      <alignment horizontal="right"/>
    </xf>
    <xf numFmtId="3" fontId="31" fillId="0" borderId="3" xfId="0" applyNumberFormat="1" applyFont="1" applyFill="1" applyBorder="1" applyAlignment="1" applyProtection="1">
      <alignment horizontal="right"/>
      <protection locked="0"/>
    </xf>
    <xf numFmtId="3" fontId="31" fillId="0" borderId="0" xfId="0" applyNumberFormat="1" applyFont="1" applyFill="1" applyBorder="1" applyAlignment="1">
      <alignment horizontal="right"/>
    </xf>
    <xf numFmtId="3" fontId="8" fillId="0" borderId="0" xfId="0" applyNumberFormat="1" applyFont="1"/>
    <xf numFmtId="3" fontId="36" fillId="0" borderId="0" xfId="0" applyNumberFormat="1" applyFont="1" applyBorder="1" applyAlignment="1">
      <alignment vertical="center" wrapText="1"/>
    </xf>
    <xf numFmtId="3" fontId="35" fillId="0" borderId="0" xfId="0" applyNumberFormat="1" applyFont="1" applyAlignment="1">
      <alignment vertical="center" wrapText="1"/>
    </xf>
    <xf numFmtId="3" fontId="36" fillId="0" borderId="3" xfId="0" applyNumberFormat="1" applyFont="1" applyBorder="1" applyAlignment="1">
      <alignment vertical="center" wrapText="1"/>
    </xf>
    <xf numFmtId="3" fontId="35" fillId="0" borderId="0" xfId="0" applyNumberFormat="1" applyFont="1" applyBorder="1" applyAlignment="1">
      <alignment vertical="center" wrapText="1"/>
    </xf>
    <xf numFmtId="178" fontId="36" fillId="0" borderId="0" xfId="0" applyNumberFormat="1" applyFont="1" applyBorder="1" applyAlignment="1">
      <alignment vertical="center" wrapText="1"/>
    </xf>
    <xf numFmtId="0" fontId="34" fillId="0" borderId="0" xfId="0" applyFont="1" applyAlignment="1">
      <alignment vertical="center" wrapText="1"/>
    </xf>
    <xf numFmtId="3" fontId="34" fillId="0" borderId="0" xfId="0" applyNumberFormat="1" applyFont="1" applyAlignment="1">
      <alignment vertical="center" wrapText="1"/>
    </xf>
    <xf numFmtId="166" fontId="9" fillId="0" borderId="3" xfId="0" applyNumberFormat="1" applyFont="1" applyFill="1" applyBorder="1" applyAlignment="1">
      <alignment horizontal="right"/>
    </xf>
    <xf numFmtId="166" fontId="9" fillId="0" borderId="6" xfId="0" applyNumberFormat="1" applyFont="1" applyFill="1" applyBorder="1" applyAlignment="1">
      <alignment horizontal="right"/>
    </xf>
    <xf numFmtId="174" fontId="30" fillId="0" borderId="3" xfId="0" applyNumberFormat="1" applyFont="1" applyFill="1" applyBorder="1" applyAlignment="1">
      <alignment horizontal="right"/>
    </xf>
    <xf numFmtId="166" fontId="8" fillId="0" borderId="6" xfId="0" applyNumberFormat="1" applyFont="1" applyFill="1" applyBorder="1" applyAlignment="1">
      <alignment horizontal="right"/>
    </xf>
    <xf numFmtId="3" fontId="36" fillId="3" borderId="3" xfId="0" applyNumberFormat="1" applyFont="1" applyFill="1" applyBorder="1" applyAlignment="1">
      <alignment vertical="center" wrapText="1"/>
    </xf>
    <xf numFmtId="3" fontId="36" fillId="3" borderId="0" xfId="0" applyNumberFormat="1" applyFont="1" applyFill="1" applyBorder="1" applyAlignment="1">
      <alignment vertical="center" wrapText="1"/>
    </xf>
    <xf numFmtId="0" fontId="34" fillId="3" borderId="0" xfId="0" applyFont="1" applyFill="1" applyAlignment="1">
      <alignment vertical="center" wrapText="1"/>
    </xf>
    <xf numFmtId="174" fontId="36" fillId="3" borderId="0" xfId="0" applyNumberFormat="1" applyFont="1" applyFill="1" applyBorder="1" applyAlignment="1">
      <alignment vertical="center" wrapText="1"/>
    </xf>
    <xf numFmtId="174" fontId="9" fillId="7" borderId="4" xfId="0" applyNumberFormat="1" applyFont="1" applyFill="1" applyBorder="1" applyAlignment="1">
      <alignment horizontal="right"/>
    </xf>
    <xf numFmtId="166" fontId="9" fillId="7" borderId="9" xfId="0" applyNumberFormat="1" applyFont="1" applyFill="1" applyBorder="1" applyAlignment="1">
      <alignment horizontal="right"/>
    </xf>
    <xf numFmtId="3" fontId="8" fillId="7" borderId="5" xfId="0" applyNumberFormat="1" applyFont="1" applyFill="1" applyBorder="1" applyAlignment="1">
      <alignment horizontal="left"/>
    </xf>
    <xf numFmtId="3" fontId="9" fillId="7" borderId="4" xfId="0" applyNumberFormat="1" applyFont="1" applyFill="1" applyBorder="1"/>
    <xf numFmtId="3" fontId="8" fillId="7" borderId="5" xfId="0" applyNumberFormat="1" applyFont="1" applyFill="1" applyBorder="1" applyAlignment="1">
      <alignment horizontal="right"/>
    </xf>
    <xf numFmtId="3" fontId="9" fillId="8" borderId="4" xfId="0" applyNumberFormat="1" applyFont="1" applyFill="1" applyBorder="1" applyAlignment="1">
      <alignment horizontal="left"/>
    </xf>
    <xf numFmtId="3" fontId="8" fillId="8" borderId="5" xfId="0" applyNumberFormat="1" applyFont="1" applyFill="1" applyBorder="1" applyAlignment="1">
      <alignment horizontal="right"/>
    </xf>
    <xf numFmtId="4" fontId="8" fillId="8" borderId="5" xfId="0" applyNumberFormat="1" applyFont="1" applyFill="1" applyBorder="1" applyAlignment="1">
      <alignment horizontal="right" wrapText="1"/>
    </xf>
    <xf numFmtId="3" fontId="9" fillId="7" borderId="5" xfId="0" applyNumberFormat="1" applyFont="1" applyFill="1" applyBorder="1" applyAlignment="1">
      <alignment horizontal="center"/>
    </xf>
    <xf numFmtId="0" fontId="9" fillId="0" borderId="0" xfId="0" applyFont="1"/>
    <xf numFmtId="0" fontId="8" fillId="0" borderId="0" xfId="0" applyFont="1"/>
    <xf numFmtId="14" fontId="9" fillId="0" borderId="0" xfId="0" applyNumberFormat="1" applyFont="1" applyAlignment="1">
      <alignment horizontal="left"/>
    </xf>
    <xf numFmtId="3" fontId="35" fillId="0" borderId="3" xfId="0" applyNumberFormat="1" applyFont="1" applyFill="1" applyBorder="1" applyAlignment="1">
      <alignment horizontal="left" vertical="center" wrapText="1"/>
    </xf>
    <xf numFmtId="3" fontId="12" fillId="7" borderId="3" xfId="0" applyNumberFormat="1" applyFont="1" applyFill="1" applyBorder="1" applyAlignment="1">
      <alignment horizontal="right"/>
    </xf>
    <xf numFmtId="3" fontId="39" fillId="0" borderId="0" xfId="0" applyNumberFormat="1" applyFont="1" applyFill="1" applyBorder="1" applyAlignment="1"/>
    <xf numFmtId="180" fontId="8" fillId="0" borderId="0" xfId="0" applyNumberFormat="1" applyFont="1" applyBorder="1" applyAlignment="1">
      <alignment horizontal="center"/>
    </xf>
    <xf numFmtId="3" fontId="12" fillId="0" borderId="0" xfId="0" applyNumberFormat="1" applyFont="1" applyFill="1" applyAlignment="1">
      <alignment horizontal="right"/>
    </xf>
    <xf numFmtId="166" fontId="9" fillId="7" borderId="0" xfId="0" applyNumberFormat="1" applyFont="1" applyFill="1" applyBorder="1"/>
    <xf numFmtId="4" fontId="36" fillId="0" borderId="0" xfId="0" applyNumberFormat="1" applyFont="1" applyFill="1" applyBorder="1" applyAlignment="1">
      <alignment horizontal="left" vertical="center" wrapText="1"/>
    </xf>
    <xf numFmtId="166" fontId="35" fillId="0" borderId="0" xfId="0" applyNumberFormat="1" applyFont="1" applyFill="1" applyBorder="1" applyAlignment="1">
      <alignment horizontal="left" vertical="center" wrapText="1"/>
    </xf>
    <xf numFmtId="0" fontId="37" fillId="0" borderId="0" xfId="0" applyFont="1" applyFill="1" applyAlignment="1">
      <alignment horizontal="left" vertical="center" wrapText="1"/>
    </xf>
    <xf numFmtId="0" fontId="34" fillId="0" borderId="0" xfId="0" applyFont="1" applyFill="1" applyAlignment="1">
      <alignment horizontal="left" vertical="center" wrapText="1"/>
    </xf>
    <xf numFmtId="10" fontId="35" fillId="5" borderId="2" xfId="0" applyNumberFormat="1" applyFont="1" applyFill="1" applyBorder="1" applyAlignment="1">
      <alignment horizontal="center" vertical="center"/>
    </xf>
    <xf numFmtId="0" fontId="40" fillId="0" borderId="0" xfId="0" applyFont="1" applyBorder="1" applyAlignment="1">
      <alignment horizontal="center"/>
    </xf>
    <xf numFmtId="0" fontId="32" fillId="0" borderId="0" xfId="0" applyFont="1" applyFill="1" applyBorder="1" applyAlignment="1">
      <alignment horizontal="right"/>
    </xf>
    <xf numFmtId="3" fontId="12" fillId="4" borderId="1" xfId="0" applyNumberFormat="1" applyFont="1" applyFill="1" applyBorder="1"/>
    <xf numFmtId="166" fontId="9" fillId="0" borderId="0" xfId="0" applyNumberFormat="1" applyFont="1" applyBorder="1"/>
    <xf numFmtId="0" fontId="41" fillId="0" borderId="0" xfId="2" applyBorder="1" applyAlignment="1">
      <alignment horizontal="left"/>
    </xf>
    <xf numFmtId="0" fontId="41" fillId="0" borderId="0" xfId="2" applyFill="1"/>
    <xf numFmtId="0" fontId="41" fillId="0" borderId="0" xfId="2" applyFill="1" applyBorder="1"/>
    <xf numFmtId="0" fontId="41" fillId="0" borderId="0" xfId="2"/>
    <xf numFmtId="3" fontId="41" fillId="0" borderId="0" xfId="2" applyNumberFormat="1" applyBorder="1" applyAlignment="1">
      <alignment horizontal="left"/>
    </xf>
    <xf numFmtId="0" fontId="12" fillId="0" borderId="0" xfId="0" applyFont="1" applyFill="1" applyBorder="1" applyAlignment="1">
      <alignment vertical="top"/>
    </xf>
    <xf numFmtId="0" fontId="12" fillId="0" borderId="0" xfId="0" applyFont="1" applyFill="1" applyBorder="1" applyAlignment="1">
      <alignment horizontal="left" vertical="top" wrapText="1"/>
    </xf>
    <xf numFmtId="43" fontId="42" fillId="0" borderId="0" xfId="3" applyFont="1" applyFill="1" applyBorder="1" applyAlignment="1">
      <alignment horizontal="right"/>
    </xf>
    <xf numFmtId="43" fontId="42" fillId="0" borderId="3" xfId="3" applyFont="1" applyFill="1" applyBorder="1" applyAlignment="1">
      <alignment horizontal="left"/>
    </xf>
    <xf numFmtId="172" fontId="9" fillId="0" borderId="0" xfId="3" applyNumberFormat="1" applyFont="1" applyFill="1" applyBorder="1" applyAlignment="1">
      <alignment horizontal="right"/>
    </xf>
    <xf numFmtId="0" fontId="30" fillId="0" borderId="0" xfId="0" applyFont="1" applyBorder="1"/>
    <xf numFmtId="172" fontId="12" fillId="0" borderId="3" xfId="0" applyNumberFormat="1" applyFont="1" applyFill="1" applyBorder="1" applyAlignment="1">
      <alignment horizontal="right"/>
    </xf>
    <xf numFmtId="172" fontId="12" fillId="0" borderId="0" xfId="0" applyNumberFormat="1" applyFont="1" applyFill="1" applyBorder="1" applyAlignment="1">
      <alignment horizontal="right"/>
    </xf>
    <xf numFmtId="174" fontId="8" fillId="0" borderId="0" xfId="0" applyNumberFormat="1" applyFont="1" applyBorder="1"/>
    <xf numFmtId="3" fontId="9" fillId="7" borderId="0" xfId="0" applyNumberFormat="1" applyFont="1" applyFill="1" applyBorder="1" applyAlignment="1">
      <alignment horizontal="right"/>
    </xf>
    <xf numFmtId="3" fontId="9" fillId="7" borderId="0" xfId="0" applyNumberFormat="1" applyFont="1" applyFill="1" applyBorder="1" applyAlignment="1">
      <alignment horizontal="center"/>
    </xf>
    <xf numFmtId="166" fontId="8" fillId="0" borderId="0" xfId="0" applyNumberFormat="1" applyFont="1" applyFill="1"/>
    <xf numFmtId="3" fontId="30" fillId="7" borderId="0" xfId="0" applyNumberFormat="1" applyFont="1" applyFill="1" applyBorder="1" applyAlignment="1">
      <alignment horizontal="center"/>
    </xf>
    <xf numFmtId="0" fontId="43" fillId="0" borderId="0" xfId="0" applyFont="1"/>
    <xf numFmtId="14" fontId="44" fillId="0" borderId="0" xfId="0" applyNumberFormat="1" applyFont="1" applyFill="1" applyAlignment="1">
      <alignment horizontal="left"/>
    </xf>
    <xf numFmtId="0" fontId="10" fillId="0" borderId="3" xfId="0" applyFont="1" applyBorder="1"/>
    <xf numFmtId="9" fontId="3" fillId="0" borderId="0" xfId="0" applyNumberFormat="1" applyFont="1" applyBorder="1" applyAlignment="1">
      <alignment horizontal="right"/>
    </xf>
    <xf numFmtId="9" fontId="3" fillId="0" borderId="0" xfId="0" applyNumberFormat="1" applyFont="1" applyFill="1" applyBorder="1" applyAlignment="1">
      <alignment horizontal="right"/>
    </xf>
    <xf numFmtId="9" fontId="8" fillId="0" borderId="0" xfId="0" applyNumberFormat="1" applyFont="1" applyFill="1" applyBorder="1" applyAlignment="1">
      <alignment horizontal="right"/>
    </xf>
    <xf numFmtId="2" fontId="12" fillId="0" borderId="0" xfId="0" applyNumberFormat="1" applyFont="1" applyFill="1" applyBorder="1" applyAlignment="1">
      <alignment horizontal="right"/>
    </xf>
    <xf numFmtId="2" fontId="3" fillId="0" borderId="0" xfId="0" applyNumberFormat="1" applyFont="1" applyFill="1" applyBorder="1" applyAlignment="1">
      <alignment horizontal="right"/>
    </xf>
    <xf numFmtId="2" fontId="3" fillId="0" borderId="0" xfId="0" applyNumberFormat="1" applyFont="1" applyFill="1" applyBorder="1"/>
    <xf numFmtId="0" fontId="10" fillId="0" borderId="0" xfId="0" applyFont="1" applyFill="1" applyBorder="1"/>
    <xf numFmtId="0" fontId="30" fillId="0" borderId="3" xfId="0" applyFont="1" applyFill="1" applyBorder="1" applyAlignment="1">
      <alignment horizontal="right"/>
    </xf>
    <xf numFmtId="0" fontId="10" fillId="0" borderId="0" xfId="0" applyFont="1" applyBorder="1"/>
    <xf numFmtId="1" fontId="14" fillId="0" borderId="0" xfId="0" applyNumberFormat="1" applyFont="1" applyFill="1" applyBorder="1" applyAlignment="1"/>
    <xf numFmtId="0" fontId="30" fillId="6" borderId="0" xfId="0" applyFont="1" applyFill="1" applyBorder="1" applyAlignment="1">
      <alignment horizontal="right"/>
    </xf>
    <xf numFmtId="0" fontId="43" fillId="0" borderId="0" xfId="0" applyFont="1" applyFill="1" applyAlignment="1">
      <alignment wrapText="1"/>
    </xf>
    <xf numFmtId="14" fontId="44" fillId="0" borderId="1" xfId="0" applyNumberFormat="1" applyFont="1" applyFill="1" applyBorder="1" applyAlignment="1">
      <alignment horizontal="left"/>
    </xf>
    <xf numFmtId="3" fontId="8" fillId="7" borderId="0" xfId="0" applyNumberFormat="1" applyFont="1" applyFill="1" applyBorder="1"/>
    <xf numFmtId="3" fontId="9" fillId="5" borderId="0" xfId="0" applyNumberFormat="1" applyFont="1" applyFill="1" applyBorder="1" applyAlignment="1">
      <alignment horizontal="right"/>
    </xf>
    <xf numFmtId="166" fontId="5" fillId="0" borderId="0" xfId="0" applyNumberFormat="1" applyFont="1" applyFill="1" applyBorder="1" applyAlignment="1">
      <alignment horizontal="right"/>
    </xf>
    <xf numFmtId="166" fontId="9" fillId="5" borderId="0" xfId="0" applyNumberFormat="1" applyFont="1" applyFill="1" applyBorder="1" applyAlignment="1">
      <alignment horizontal="right"/>
    </xf>
    <xf numFmtId="0" fontId="0" fillId="7" borderId="0" xfId="0" applyFill="1"/>
    <xf numFmtId="2" fontId="12" fillId="0" borderId="0" xfId="0" applyNumberFormat="1" applyFont="1" applyBorder="1" applyAlignment="1">
      <alignment horizontal="right"/>
    </xf>
    <xf numFmtId="2" fontId="3" fillId="0" borderId="0" xfId="0" applyNumberFormat="1" applyFont="1" applyBorder="1" applyAlignment="1">
      <alignment horizontal="right"/>
    </xf>
    <xf numFmtId="172" fontId="45" fillId="0" borderId="0" xfId="0" applyNumberFormat="1" applyFont="1" applyFill="1" applyBorder="1"/>
    <xf numFmtId="4" fontId="46" fillId="0" borderId="0" xfId="0" applyNumberFormat="1" applyFont="1" applyFill="1" applyBorder="1" applyAlignment="1">
      <alignment wrapText="1"/>
    </xf>
    <xf numFmtId="3" fontId="30" fillId="0" borderId="0" xfId="0" applyNumberFormat="1" applyFont="1" applyFill="1" applyBorder="1" applyAlignment="1">
      <alignment horizontal="right"/>
    </xf>
    <xf numFmtId="10" fontId="12" fillId="0" borderId="0" xfId="4" applyNumberFormat="1" applyFont="1" applyFill="1" applyBorder="1" applyAlignment="1">
      <alignment horizontal="right"/>
    </xf>
    <xf numFmtId="3" fontId="6" fillId="0" borderId="0" xfId="0" applyNumberFormat="1" applyFont="1"/>
    <xf numFmtId="3" fontId="3" fillId="4" borderId="3" xfId="0" applyNumberFormat="1" applyFont="1" applyFill="1" applyBorder="1"/>
    <xf numFmtId="4" fontId="36" fillId="0" borderId="3" xfId="0" applyNumberFormat="1" applyFont="1" applyBorder="1" applyAlignment="1">
      <alignment wrapText="1"/>
    </xf>
    <xf numFmtId="0" fontId="0" fillId="0" borderId="0" xfId="0" applyFill="1" applyAlignment="1">
      <alignment wrapText="1"/>
    </xf>
    <xf numFmtId="0" fontId="0" fillId="0" borderId="0" xfId="0" applyFill="1" applyBorder="1" applyAlignment="1">
      <alignment wrapText="1"/>
    </xf>
    <xf numFmtId="0" fontId="2" fillId="0" borderId="0" xfId="0" applyFont="1" applyFill="1" applyBorder="1"/>
    <xf numFmtId="3" fontId="8" fillId="11" borderId="0" xfId="0" applyNumberFormat="1" applyFont="1" applyFill="1" applyBorder="1" applyAlignment="1">
      <alignment horizontal="right"/>
    </xf>
    <xf numFmtId="166" fontId="35" fillId="5" borderId="3" xfId="0" applyNumberFormat="1" applyFont="1" applyFill="1" applyBorder="1" applyAlignment="1">
      <alignment vertical="center" wrapText="1"/>
    </xf>
    <xf numFmtId="166" fontId="35" fillId="5" borderId="6" xfId="0" applyNumberFormat="1" applyFont="1" applyFill="1" applyBorder="1" applyAlignment="1">
      <alignment vertical="center" wrapText="1"/>
    </xf>
    <xf numFmtId="166" fontId="9" fillId="5" borderId="3" xfId="0" applyNumberFormat="1" applyFont="1" applyFill="1" applyBorder="1"/>
    <xf numFmtId="166" fontId="9" fillId="5" borderId="6" xfId="0" applyNumberFormat="1" applyFont="1" applyFill="1" applyBorder="1" applyAlignment="1">
      <alignment horizontal="right"/>
    </xf>
    <xf numFmtId="166" fontId="9" fillId="12" borderId="3" xfId="0" applyNumberFormat="1" applyFont="1" applyFill="1" applyBorder="1" applyAlignment="1">
      <alignment horizontal="right"/>
    </xf>
    <xf numFmtId="3" fontId="9" fillId="12" borderId="0" xfId="0" applyNumberFormat="1" applyFont="1" applyFill="1" applyBorder="1" applyAlignment="1">
      <alignment horizontal="right"/>
    </xf>
    <xf numFmtId="3" fontId="30" fillId="7" borderId="1" xfId="0" applyNumberFormat="1" applyFont="1" applyFill="1" applyBorder="1" applyAlignment="1">
      <alignment horizontal="right"/>
    </xf>
    <xf numFmtId="0" fontId="49" fillId="0" borderId="0" xfId="0" applyFont="1"/>
    <xf numFmtId="0" fontId="49" fillId="0" borderId="0" xfId="0" applyFont="1" applyAlignment="1">
      <alignment wrapText="1"/>
    </xf>
    <xf numFmtId="0" fontId="49" fillId="0" borderId="0" xfId="0" applyFont="1" applyAlignment="1">
      <alignment vertical="center" wrapText="1"/>
    </xf>
    <xf numFmtId="2" fontId="12" fillId="7" borderId="0" xfId="0" applyNumberFormat="1" applyFont="1" applyFill="1" applyBorder="1" applyAlignment="1">
      <alignment horizontal="right"/>
    </xf>
    <xf numFmtId="3" fontId="12" fillId="13" borderId="0" xfId="0" applyNumberFormat="1" applyFont="1" applyFill="1" applyBorder="1" applyAlignment="1">
      <alignment horizontal="right"/>
    </xf>
    <xf numFmtId="178" fontId="3" fillId="13" borderId="0" xfId="0" applyNumberFormat="1" applyFont="1" applyFill="1" applyBorder="1" applyAlignment="1">
      <alignment horizontal="right"/>
    </xf>
    <xf numFmtId="10" fontId="12" fillId="13" borderId="0" xfId="0" applyNumberFormat="1" applyFont="1" applyFill="1" applyBorder="1" applyAlignment="1">
      <alignment horizontal="right"/>
    </xf>
    <xf numFmtId="10" fontId="3" fillId="13" borderId="0" xfId="0" applyNumberFormat="1" applyFont="1" applyFill="1" applyBorder="1" applyAlignment="1">
      <alignment horizontal="right"/>
    </xf>
    <xf numFmtId="2" fontId="12" fillId="13" borderId="0" xfId="0" applyNumberFormat="1" applyFont="1" applyFill="1" applyBorder="1" applyAlignment="1">
      <alignment horizontal="right"/>
    </xf>
    <xf numFmtId="2" fontId="3" fillId="13" borderId="0" xfId="0" applyNumberFormat="1" applyFont="1" applyFill="1" applyBorder="1" applyAlignment="1">
      <alignment horizontal="right"/>
    </xf>
    <xf numFmtId="2" fontId="2" fillId="13" borderId="0" xfId="0" applyNumberFormat="1" applyFont="1" applyFill="1"/>
    <xf numFmtId="2" fontId="0" fillId="13" borderId="0" xfId="0" applyNumberFormat="1" applyFill="1"/>
  </cellXfs>
  <cellStyles count="9">
    <cellStyle name="Erotin 2" xfId="1"/>
    <cellStyle name="Normaali" xfId="0" builtinId="0"/>
    <cellStyle name="Normaali 2" xfId="5"/>
    <cellStyle name="Normaali 3" xfId="8"/>
    <cellStyle name="Otsikko" xfId="2" builtinId="15"/>
    <cellStyle name="Pilkku" xfId="3" builtinId="3"/>
    <cellStyle name="Pilkku 2" xfId="6"/>
    <cellStyle name="Prosenttia" xfId="4" builtinId="5"/>
    <cellStyle name="Prosenttia 2" xfId="7"/>
  </cellStyles>
  <dxfs count="165">
    <dxf>
      <font>
        <b val="0"/>
        <i val="0"/>
        <strike val="0"/>
        <condense val="0"/>
        <extend val="0"/>
        <outline val="0"/>
        <shadow val="0"/>
        <u val="none"/>
        <vertAlign val="baseline"/>
        <sz val="11"/>
        <color theme="1"/>
        <name val="Arial"/>
        <scheme val="none"/>
      </font>
      <numFmt numFmtId="2" formatCode="0.00"/>
      <fill>
        <patternFill patternType="solid">
          <fgColor indexed="64"/>
          <bgColor theme="3" tint="0.79998168889431442"/>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2" formatCode="0.00"/>
      <fill>
        <patternFill patternType="solid">
          <fgColor indexed="64"/>
          <bgColor theme="3"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2" formatCode="0.00"/>
      <fill>
        <patternFill patternType="solid">
          <fgColor indexed="64"/>
          <bgColor theme="3"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13" formatCode="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14" formatCode="0.00\ %"/>
      <fill>
        <patternFill patternType="solid">
          <fgColor indexed="64"/>
          <bgColor theme="3"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178" formatCode="#,##0.0000"/>
      <fill>
        <patternFill patternType="solid">
          <fgColor indexed="64"/>
          <bgColor theme="3"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border diagonalUp="0" diagonalDown="0" outline="0">
        <left style="thin">
          <color indexed="64"/>
        </left>
        <right/>
        <top/>
        <bottom/>
      </border>
    </dxf>
    <dxf>
      <font>
        <b/>
        <strike val="0"/>
        <outline val="0"/>
        <shadow val="0"/>
        <u val="none"/>
        <vertAlign val="baseline"/>
        <sz val="11"/>
        <name val="Arial"/>
        <scheme val="none"/>
      </font>
      <numFmt numFmtId="3" formatCode="#,##0"/>
      <fill>
        <patternFill patternType="solid">
          <fgColor indexed="64"/>
          <bgColor theme="8" tint="0.79998168889431442"/>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Arial"/>
        <scheme val="none"/>
      </font>
      <border outline="0">
        <right style="thin">
          <color indexed="64"/>
        </right>
      </border>
    </dxf>
    <dxf>
      <font>
        <strike val="0"/>
        <outline val="0"/>
        <shadow val="0"/>
        <u val="none"/>
        <vertAlign val="baseline"/>
        <sz val="11"/>
        <name val="Arial"/>
        <scheme val="none"/>
      </font>
    </dxf>
    <dxf>
      <font>
        <strike val="0"/>
        <outline val="0"/>
        <shadow val="0"/>
        <u val="none"/>
        <vertAlign val="baseline"/>
        <sz val="11"/>
        <name val="Arial"/>
        <scheme val="none"/>
      </font>
    </dxf>
    <dxf>
      <font>
        <b/>
        <i val="0"/>
        <strike val="0"/>
        <condense val="0"/>
        <extend val="0"/>
        <outline val="0"/>
        <shadow val="0"/>
        <u val="none"/>
        <vertAlign val="baseline"/>
        <sz val="11"/>
        <color theme="1"/>
        <name val="Arial"/>
        <scheme val="none"/>
      </font>
      <numFmt numFmtId="3" formatCode="#,##0"/>
      <fill>
        <patternFill patternType="solid">
          <fgColor indexed="64"/>
          <bgColor theme="8" tint="0.79998168889431442"/>
        </patternFill>
      </fill>
      <alignment horizontal="right" vertical="bottom" textRotation="0" wrapText="0" indent="0" justifyLastLine="0" shrinkToFit="0" readingOrder="0"/>
      <border diagonalUp="0" diagonalDown="0">
        <left style="thin">
          <color indexed="64"/>
        </left>
        <right style="thin">
          <color indexed="64"/>
        </right>
        <top/>
        <bottom/>
      </border>
    </dxf>
    <dxf>
      <font>
        <b/>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indexed="8"/>
        <name val="Arial"/>
        <scheme val="none"/>
      </font>
      <numFmt numFmtId="3" formatCode="#,##0"/>
      <fill>
        <patternFill patternType="none">
          <fgColor indexed="64"/>
          <bgColor indexed="65"/>
        </patternFill>
      </fill>
      <alignment horizontal="general" vertical="bottom" textRotation="0" wrapText="0" indent="0" justifyLastLine="0" shrinkToFit="0" readingOrder="0"/>
    </dxf>
    <dxf>
      <border outline="0">
        <right style="thin">
          <color indexed="64"/>
        </right>
      </border>
    </dxf>
    <dxf>
      <font>
        <strike val="0"/>
        <outline val="0"/>
        <shadow val="0"/>
        <u val="none"/>
        <vertAlign val="baseline"/>
        <sz val="11"/>
        <name val="Arial"/>
        <scheme val="none"/>
      </font>
    </dxf>
    <dxf>
      <font>
        <strike val="0"/>
        <outline val="0"/>
        <shadow val="0"/>
        <u val="none"/>
        <vertAlign val="baseline"/>
        <sz val="11"/>
        <color theme="0"/>
        <name val="Arial"/>
        <scheme val="none"/>
      </font>
      <alignment horizontal="left" vertical="center" textRotation="0" wrapText="1"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solid">
          <fgColor indexed="64"/>
          <bgColor theme="8"/>
        </patternFill>
      </fill>
      <alignment horizontal="right" vertical="bottom" textRotation="0" wrapText="0" indent="0" justifyLastLine="0" shrinkToFit="0" readingOrder="0"/>
      <border diagonalUp="0" diagonalDown="0" outline="0">
        <left/>
        <right style="thin">
          <color indexed="64"/>
        </right>
        <top/>
        <bottom/>
      </border>
    </dxf>
    <dxf>
      <font>
        <b/>
        <i val="0"/>
        <strike val="0"/>
        <condense val="0"/>
        <extend val="0"/>
        <outline val="0"/>
        <shadow val="0"/>
        <u val="none"/>
        <vertAlign val="baseline"/>
        <sz val="11"/>
        <color auto="1"/>
        <name val="Arial"/>
        <scheme val="none"/>
      </font>
      <numFmt numFmtId="166" formatCode="#,##0_ ;[Red]\-#,##0\ "/>
      <fill>
        <patternFill patternType="solid">
          <fgColor indexed="64"/>
          <bgColor theme="8"/>
        </patternFill>
      </fill>
      <border diagonalUp="0" diagonalDown="0" outline="0">
        <left style="thin">
          <color indexed="64"/>
        </left>
        <right/>
        <top/>
        <bottom/>
      </border>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protection locked="0" hidden="0"/>
    </dxf>
    <dxf>
      <font>
        <b/>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alignment horizontal="left" vertical="bottom" textRotation="0" wrapText="0" indent="0" justifyLastLine="0" shrinkToFit="0" readingOrder="0"/>
    </dxf>
    <dxf>
      <border outline="0">
        <right style="thin">
          <color indexed="64"/>
        </right>
      </border>
    </dxf>
    <dxf>
      <font>
        <strike val="0"/>
        <outline val="0"/>
        <shadow val="0"/>
        <u val="none"/>
        <vertAlign val="baseline"/>
        <sz val="11"/>
        <color theme="0"/>
        <name val="Arial"/>
      </font>
      <alignment horizontal="general" vertical="center" textRotation="0" wrapText="1"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solid">
          <fgColor indexed="64"/>
          <bgColor theme="5" tint="0.7999816888943144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numFmt numFmtId="166" formatCode="#,##0_ ;[Red]\-#,##0\ "/>
      <fill>
        <patternFill patternType="solid">
          <fgColor indexed="64"/>
          <bgColor theme="6" tint="0.79998168889431442"/>
        </patternFill>
      </fill>
      <border diagonalUp="0" diagonalDown="0" outline="0">
        <left/>
        <right style="thin">
          <color indexed="64"/>
        </right>
        <top/>
        <bottom/>
      </border>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border diagonalUp="0" diagonalDown="0" outline="0">
        <left style="thin">
          <color indexed="64"/>
        </left>
        <right/>
        <top/>
        <bottom/>
      </border>
    </dxf>
    <dxf>
      <font>
        <b val="0"/>
        <i val="0"/>
        <strike val="0"/>
        <condense val="0"/>
        <extend val="0"/>
        <outline val="0"/>
        <shadow val="0"/>
        <u val="none"/>
        <vertAlign val="baseline"/>
        <sz val="11"/>
        <color auto="1"/>
        <name val="Arial"/>
        <scheme val="none"/>
      </font>
      <numFmt numFmtId="166" formatCode="#,##0_ ;[Red]\-#,##0\ "/>
      <fill>
        <patternFill patternType="solid">
          <fgColor indexed="64"/>
          <bgColor theme="8" tint="0.79998168889431442"/>
        </patternFill>
      </fill>
      <border diagonalUp="0" diagonalDown="0" outline="0">
        <left/>
        <right style="thin">
          <color indexed="64"/>
        </right>
        <top/>
        <bottom/>
      </border>
    </dxf>
    <dxf>
      <font>
        <b/>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dxf>
    <dxf>
      <font>
        <b val="0"/>
        <i val="0"/>
        <strike val="0"/>
        <condense val="0"/>
        <extend val="0"/>
        <outline val="0"/>
        <shadow val="0"/>
        <u val="none"/>
        <vertAlign val="baseline"/>
        <sz val="11"/>
        <color theme="0"/>
        <name val="Arial"/>
        <scheme val="none"/>
      </font>
      <numFmt numFmtId="166" formatCode="#,##0_ ;[Red]\-#,##0\ "/>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border outline="0">
        <left style="thin">
          <color indexed="64"/>
        </left>
      </border>
    </dxf>
    <dxf>
      <font>
        <b/>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4" formatCode="#,##0.00"/>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Arial"/>
        <scheme val="none"/>
      </font>
      <numFmt numFmtId="3" formatCode="#,##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border outline="0">
        <right style="thin">
          <color indexed="64"/>
        </right>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dxf>
    <dxf>
      <border outline="0">
        <right style="thin">
          <color indexed="64"/>
        </right>
      </border>
    </dxf>
    <dxf>
      <font>
        <strike val="0"/>
        <outline val="0"/>
        <shadow val="0"/>
        <u val="none"/>
        <vertAlign val="baseline"/>
        <color theme="0"/>
        <name val="Arial"/>
      </font>
      <alignment horizontal="left" vertical="center" textRotation="0" wrapText="1"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border outline="0">
        <left style="thin">
          <color indexed="64"/>
        </left>
        <bottom style="thin">
          <color indexed="64"/>
        </bottom>
      </border>
    </dxf>
    <dxf>
      <font>
        <b/>
        <i val="0"/>
        <strike val="0"/>
        <condense val="0"/>
        <extend val="0"/>
        <outline val="0"/>
        <shadow val="0"/>
        <u val="none"/>
        <vertAlign val="baseline"/>
        <sz val="11"/>
        <color theme="1"/>
        <name val="Arial"/>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0"/>
        <name val="Arial"/>
        <scheme val="none"/>
      </font>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dxf>
    <dxf>
      <font>
        <b/>
        <i val="0"/>
        <strike val="0"/>
        <condense val="0"/>
        <extend val="0"/>
        <outline val="0"/>
        <shadow val="0"/>
        <u val="none"/>
        <vertAlign val="baseline"/>
        <sz val="11"/>
        <color theme="1"/>
        <name val="Arial"/>
        <scheme val="none"/>
      </font>
      <fill>
        <patternFill patternType="none">
          <fgColor indexed="64"/>
          <bgColor indexed="65"/>
        </patternFill>
      </fill>
    </dxf>
    <dxf>
      <font>
        <b/>
        <i val="0"/>
        <strike val="0"/>
        <condense val="0"/>
        <extend val="0"/>
        <outline val="0"/>
        <shadow val="0"/>
        <u val="none"/>
        <vertAlign val="baseline"/>
        <sz val="11"/>
        <color theme="1"/>
        <name val="Arial"/>
        <scheme val="none"/>
      </font>
      <numFmt numFmtId="3" formatCode="#,##0"/>
      <fill>
        <patternFill patternType="solid">
          <fgColor indexed="64"/>
          <bgColor theme="6" tint="0.59999389629810485"/>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i val="0"/>
        <strike val="0"/>
        <condense val="0"/>
        <extend val="0"/>
        <outline val="0"/>
        <shadow val="0"/>
        <u val="none"/>
        <vertAlign val="baseline"/>
        <sz val="11"/>
        <color theme="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168" formatCode="0.000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4" formatCode="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76" formatCode="0.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7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3" formatCode="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outline="0">
        <left style="thin">
          <color indexed="64"/>
        </left>
        <right/>
        <top/>
        <bottom/>
      </border>
    </dxf>
    <dxf>
      <font>
        <b/>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dxf>
    <dxf>
      <border outline="0">
        <right style="thin">
          <color indexed="64"/>
        </right>
      </border>
    </dxf>
    <dxf>
      <font>
        <b val="0"/>
        <i val="0"/>
        <strike val="0"/>
        <condense val="0"/>
        <extend val="0"/>
        <outline val="0"/>
        <shadow val="0"/>
        <u val="none"/>
        <vertAlign val="baseline"/>
        <sz val="11"/>
        <color theme="1"/>
        <name val="Arial"/>
        <scheme val="none"/>
      </font>
      <fill>
        <patternFill patternType="none">
          <fgColor indexed="64"/>
          <bgColor indexed="65"/>
        </patternFill>
      </fill>
    </dxf>
    <dxf>
      <font>
        <strike val="0"/>
        <outline val="0"/>
        <shadow val="0"/>
        <u val="none"/>
        <vertAlign val="baseline"/>
        <sz val="11"/>
        <color theme="0"/>
        <name val="Arial"/>
      </font>
      <alignment horizontal="left" vertical="center" textRotation="0" wrapText="1"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border outline="0">
        <left style="thin">
          <color indexed="64"/>
        </left>
        <right style="thin">
          <color indexed="64"/>
        </right>
      </border>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0"/>
        <name val="Arial"/>
        <scheme val="none"/>
      </font>
      <numFmt numFmtId="3" formatCode="#,##0"/>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1"/>
        <color theme="1"/>
        <name val="Arial"/>
        <scheme val="none"/>
      </font>
      <numFmt numFmtId="3" formatCode="#,##0"/>
      <fill>
        <patternFill patternType="solid">
          <fgColor indexed="64"/>
          <bgColor theme="6" tint="0.59999389629810485"/>
        </patternFill>
      </fill>
      <border diagonalUp="0" diagonalDown="0" outline="0">
        <left style="thin">
          <color indexed="64"/>
        </left>
        <right/>
        <top/>
        <bottom/>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style="thin">
          <color auto="1"/>
        </top>
        <bottom style="thin">
          <color auto="1"/>
        </bottom>
        <vertical/>
        <horizontal style="thin">
          <color auto="1"/>
        </horizontal>
      </border>
    </dxf>
    <dxf>
      <font>
        <b/>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dxf>
    <dxf>
      <font>
        <b/>
        <i val="0"/>
        <strike val="0"/>
        <condense val="0"/>
        <extend val="0"/>
        <outline val="0"/>
        <shadow val="0"/>
        <u val="none"/>
        <vertAlign val="baseline"/>
        <sz val="11"/>
        <color theme="0"/>
        <name val="Arial"/>
        <scheme val="none"/>
      </font>
      <numFmt numFmtId="3" formatCode="#,##0"/>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theme="1"/>
        <name val="Arial"/>
        <scheme val="none"/>
      </font>
      <numFmt numFmtId="3" formatCode="#,##0"/>
    </dxf>
    <dxf>
      <font>
        <b/>
        <i val="0"/>
        <strike val="0"/>
        <condense val="0"/>
        <extend val="0"/>
        <outline val="0"/>
        <shadow val="0"/>
        <u val="none"/>
        <vertAlign val="baseline"/>
        <sz val="11"/>
        <color auto="1"/>
        <name val="Arial"/>
        <scheme val="none"/>
      </font>
      <numFmt numFmtId="3" formatCode="#,##0"/>
      <fill>
        <patternFill patternType="solid">
          <fgColor indexed="64"/>
          <bgColor theme="8"/>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solid">
          <fgColor indexed="64"/>
          <bgColor theme="8" tint="0.79998168889431442"/>
        </patternFill>
      </fill>
    </dxf>
    <dxf>
      <font>
        <b/>
        <i val="0"/>
        <strike val="0"/>
        <condense val="0"/>
        <extend val="0"/>
        <outline val="0"/>
        <shadow val="0"/>
        <u val="none"/>
        <vertAlign val="baseline"/>
        <sz val="11"/>
        <color auto="1"/>
        <name val="Arial"/>
        <scheme val="none"/>
      </font>
      <numFmt numFmtId="166" formatCode="#,##0_ ;[Red]\-#,##0\ "/>
      <fill>
        <patternFill patternType="solid">
          <fgColor indexed="64"/>
          <bgColor theme="8" tint="0.79998168889431442"/>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solid">
          <fgColor indexed="64"/>
          <bgColor theme="8" tint="0.79998168889431442"/>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outline="0">
        <right style="thin">
          <color indexed="64"/>
        </right>
      </border>
    </dxf>
    <dxf>
      <font>
        <b val="0"/>
        <i val="0"/>
        <strike val="0"/>
        <condense val="0"/>
        <extend val="0"/>
        <outline val="0"/>
        <shadow val="0"/>
        <u val="none"/>
        <vertAlign val="baseline"/>
        <sz val="11"/>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dxf>
    <dxf>
      <font>
        <b val="0"/>
        <i val="0"/>
        <strike val="0"/>
        <condense val="0"/>
        <extend val="0"/>
        <outline val="0"/>
        <shadow val="0"/>
        <u val="none"/>
        <vertAlign val="baseline"/>
        <sz val="11"/>
        <color auto="1"/>
        <name val="Arial"/>
        <scheme val="none"/>
      </font>
      <numFmt numFmtId="3" formatCode="#,##0"/>
    </dxf>
    <dxf>
      <font>
        <b val="0"/>
        <i val="0"/>
        <strike val="0"/>
        <condense val="0"/>
        <extend val="0"/>
        <outline val="0"/>
        <shadow val="0"/>
        <u val="none"/>
        <vertAlign val="baseline"/>
        <sz val="11"/>
        <color auto="1"/>
        <name val="Arial"/>
        <scheme val="none"/>
      </font>
      <numFmt numFmtId="4" formatCode="#,##0.0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7" formatCode="#,##0_ ;\-#,##0\ "/>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7" formatCode="#,##0_ ;\-#,##0\ "/>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7" formatCode="#,##0_ ;\-#,##0\ "/>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numFmt numFmtId="3" formatCode="#,##0"/>
    </dxf>
    <dxf>
      <font>
        <b val="0"/>
        <i val="0"/>
        <strike val="0"/>
        <condense val="0"/>
        <extend val="0"/>
        <outline val="0"/>
        <shadow val="0"/>
        <u val="none"/>
        <vertAlign val="baseline"/>
        <sz val="11"/>
        <color auto="1"/>
        <name val="Arial"/>
        <scheme val="none"/>
      </font>
      <numFmt numFmtId="1" formatCode="0"/>
    </dxf>
    <dxf>
      <font>
        <strike val="0"/>
        <outline val="0"/>
        <shadow val="0"/>
        <u val="none"/>
        <vertAlign val="baseline"/>
        <color theme="0"/>
        <name val="Arial"/>
      </font>
      <fill>
        <patternFill patternType="none">
          <fgColor indexed="64"/>
          <bgColor auto="1"/>
        </patternFill>
      </fill>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id="1" name="Yhteenveto" displayName="Yhteenveto" ref="A6:R379" totalsRowShown="0" headerRowDxfId="164">
  <autoFilter ref="A6:R37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name="Kuntanumero" dataDxfId="163"/>
    <tableColumn id="2" name="Kunta" dataDxfId="162"/>
    <tableColumn id="3" name="Asukasmäärä 31.12.2021" dataDxfId="161"/>
    <tableColumn id="4" name="Ikärakenne, laskennallinen kustannus" dataDxfId="160"/>
    <tableColumn id="6" name="Muut laskennalliset kustannukset " dataDxfId="159"/>
    <tableColumn id="7" name="Laskennalliset kustannukset yhteensä" dataDxfId="158"/>
    <tableColumn id="8" name="Omarahoitusosuus, €/as" dataDxfId="157"/>
    <tableColumn id="9" name="Omarahoitusosuus, €" dataDxfId="156"/>
    <tableColumn id="10" name="Valtionosuus omarahoitusosuuden jälkeen (välisumma)" dataDxfId="155"/>
    <tableColumn id="11" name="Lisäosat yhteensä" dataDxfId="154"/>
    <tableColumn id="12" name="Valtionosuuteen tehtävät vähennykset ja lisäykset, netto" dataDxfId="153"/>
    <tableColumn id="13" name="Valtionosuus ennen verotuloihin perustuvaa valtionosuuksien tasausta" dataDxfId="152"/>
    <tableColumn id="14" name="Verotuloihin perustuva valtionosuuksien tasaus" dataDxfId="151"/>
    <tableColumn id="15" name="Kunnan  peruspalvelujen valtionosuus " dataDxfId="150"/>
    <tableColumn id="20" name="Kotikuntakorvaus, netto (vuoden 2022 tieto)" dataDxfId="149"/>
    <tableColumn id="16" name="Veroperustemuutoksista johtuvien veromenetysten korvaus" dataDxfId="148"/>
    <tableColumn id="18" name="Maksatus (valtionosuus + verokomp. + kotikuntakorv.)" dataDxfId="147">
      <calculatedColumnFormula>N7+P7+O7</calculatedColumnFormula>
    </tableColumn>
    <tableColumn id="19" name="Maksatus, kuukausierä" dataDxfId="146">
      <calculatedColumnFormula>ROUND(Q7/12,0)</calculatedColumnFormula>
    </tableColumn>
  </tableColumns>
  <tableStyleInfo name="TableStyleLight13" showFirstColumn="0" showLastColumn="0" showRowStripes="0" showColumnStripes="0"/>
</table>
</file>

<file path=xl/tables/table10.xml><?xml version="1.0" encoding="utf-8"?>
<table xmlns="http://schemas.openxmlformats.org/spreadsheetml/2006/main" id="12" name="Tasaus" displayName="Tasaus" ref="A10:O304" totalsRowShown="0" headerRowDxfId="39" tableBorderDxfId="38">
  <autoFilter ref="A10:O30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name="Kunta-numero" dataDxfId="37"/>
    <tableColumn id="2" name="Kunta" dataDxfId="36"/>
    <tableColumn id="3" name="Asukasluku 31.12.2020" dataDxfId="35"/>
    <tableColumn id="4" name="Tuloveroprosentti 2021" dataDxfId="34"/>
    <tableColumn id="7" name="Tuloveroprosentti 2021 ml. 12,64 %-y leikkuuosuus" dataDxfId="33">
      <calculatedColumnFormula>Tasaus[[#This Row],[Tuloveroprosentti 2021]]-12.64</calculatedColumnFormula>
    </tableColumn>
    <tableColumn id="5" name="Kunnallisvero (maksuunpantu), €" dataDxfId="32"/>
    <tableColumn id="6" name="Verotettava tulo (kunnallisvero), €" dataDxfId="31"/>
    <tableColumn id="8" name="Laskennallinen kunnallisvero, €" dataDxfId="30"/>
    <tableColumn id="9" name="Maksettava yhteisövero, €" dataDxfId="29"/>
    <tableColumn id="10" name="Laskennallinen kiinteistövero (ydinv.), €" dataDxfId="28"/>
    <tableColumn id="11" name="Laskennallinen verotulo yhteensä, €" dataDxfId="27"/>
    <tableColumn id="12" name="Laskennallinen verotulo yhteensä, €/asukas (=tasausraja)" dataDxfId="26"/>
    <tableColumn id="13" name="Erotus = tasausrja - laskennallnen verotulo, €/asukas" dataDxfId="25"/>
    <tableColumn id="16" name="Tasaus,  €/asukas" dataDxfId="24"/>
    <tableColumn id="17" name="Tasaus, €" dataDxfId="23"/>
  </tableColumns>
  <tableStyleInfo name="TableStyleLight13" showFirstColumn="0" showLastColumn="0" showRowStripes="1" showColumnStripes="0"/>
</table>
</file>

<file path=xl/tables/table11.xml><?xml version="1.0" encoding="utf-8"?>
<table xmlns="http://schemas.openxmlformats.org/spreadsheetml/2006/main" id="15" name="Verokompensaatiot" displayName="Verokompensaatiot" ref="A4:G298" totalsRowShown="0" headerRowDxfId="22" dataDxfId="21" tableBorderDxfId="20">
  <autoFilter ref="A4:G2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Kunta-numero" dataDxfId="19"/>
    <tableColumn id="2" name="Kunta" dataDxfId="18"/>
    <tableColumn id="21" name="Verokorvaukset vuosilta 2010-2022 yhteensä, €" dataDxfId="17">
      <calculatedColumnFormula>SUM(#REF!)</calculatedColumnFormula>
    </tableColumn>
    <tableColumn id="3" name="Pois siirtyvä osuus, €" dataDxfId="16"/>
    <tableColumn id="4" name="Jäljelle jäävät korvaukaset vuosilta 2010-2022, €" dataDxfId="15"/>
    <tableColumn id="6" name="Veromenetysten korvaus 2023" dataDxfId="14"/>
    <tableColumn id="5" name="Veromenetysten korvaus 2010-2023 yhteensä, €" dataDxfId="13">
      <calculatedColumnFormula>Verokompensaatiot[[#This Row],[Jäljelle jäävät korvaukaset vuosilta 2010-2022, €]]+Verokompensaatiot[[#This Row],[Veromenetysten korvaus 2023]]</calculatedColumnFormula>
    </tableColumn>
  </tableColumns>
  <tableStyleInfo name="TableStyleLight13" showFirstColumn="0" showLastColumn="0" showRowStripes="1" showColumnStripes="0"/>
</table>
</file>

<file path=xl/tables/table2.xml><?xml version="1.0" encoding="utf-8"?>
<table xmlns="http://schemas.openxmlformats.org/spreadsheetml/2006/main" id="2" name="Ikärakenne" displayName="Ikärakenne" ref="A5:N299" totalsRowShown="0" headerRowDxfId="145" dataDxfId="144">
  <autoFilter ref="A5:N29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Kunta-numero" dataDxfId="143"/>
    <tableColumn id="2" name="Kunta" dataDxfId="142"/>
    <tableColumn id="3" name="0–5-vuotiaat" dataDxfId="141"/>
    <tableColumn id="4" name="6 vuotiaat" dataDxfId="140"/>
    <tableColumn id="5" name="7–12-vuotiaat" dataDxfId="139"/>
    <tableColumn id="6" name="13–15-vuotiaat" dataDxfId="138"/>
    <tableColumn id="7" name="16 vuotta täyttäneet" dataDxfId="137"/>
    <tableColumn id="12" name="Yhteensä" dataDxfId="136"/>
    <tableColumn id="13" name="Ikä 0–5" dataDxfId="135"/>
    <tableColumn id="14" name="Ikä 6" dataDxfId="134"/>
    <tableColumn id="15" name="Ikä 7–12" dataDxfId="133"/>
    <tableColumn id="16" name="Ikä 13–15" dataDxfId="132"/>
    <tableColumn id="17" name="Ikä 16+" dataDxfId="131"/>
    <tableColumn id="22" name="Laskennalliset kustannukset, IKÄRAKENNE yhteensä, €" dataDxfId="130"/>
  </tableColumns>
  <tableStyleInfo name="TableStyleLight13" showFirstColumn="0" showLastColumn="0" showRowStripes="1" showColumnStripes="0"/>
</table>
</file>

<file path=xl/tables/table3.xml><?xml version="1.0" encoding="utf-8"?>
<table xmlns="http://schemas.openxmlformats.org/spreadsheetml/2006/main" id="3" name="Ikäryhmähinnat" displayName="Ikäryhmähinnat" ref="I2:M3" totalsRowShown="0" headerRowDxfId="129" dataDxfId="128" tableBorderDxfId="127" dataCellStyle="Pilkku">
  <autoFilter ref="I2:M3">
    <filterColumn colId="0" hiddenButton="1"/>
    <filterColumn colId="1" hiddenButton="1"/>
    <filterColumn colId="2" hiddenButton="1"/>
    <filterColumn colId="3" hiddenButton="1"/>
    <filterColumn colId="4" hiddenButton="1"/>
  </autoFilter>
  <tableColumns count="5">
    <tableColumn id="1" name="Ikä 0–5" dataDxfId="126" dataCellStyle="Pilkku"/>
    <tableColumn id="2" name="Ikä 6" dataDxfId="125" dataCellStyle="Pilkku"/>
    <tableColumn id="3" name="Ikä 7–12" dataDxfId="124" dataCellStyle="Pilkku"/>
    <tableColumn id="4" name="Ikä 13–15" dataDxfId="123" dataCellStyle="Pilkku"/>
    <tableColumn id="5" name="Ikä 16+" dataDxfId="122" dataCellStyle="Pilkku"/>
  </tableColumns>
  <tableStyleInfo name="TableStyleLight11" showFirstColumn="0" showLastColumn="0" showRowStripes="1" showColumnStripes="0"/>
</table>
</file>

<file path=xl/tables/table4.xml><?xml version="1.0" encoding="utf-8"?>
<table xmlns="http://schemas.openxmlformats.org/spreadsheetml/2006/main" id="4" name="Muut" displayName="Muut" ref="A11:AB305" totalsRowShown="0" headerRowDxfId="121" dataDxfId="120" tableBorderDxfId="119">
  <autoFilter ref="A11:AB3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name="Kuntanumero" dataDxfId="118"/>
    <tableColumn id="2" name="Kunta" dataDxfId="117"/>
    <tableColumn id="3" name="Asukasmäärä 31.12.2021" dataDxfId="116">
      <calculatedColumnFormula>INDEX('Lask. kustannukset IKÄRAKENNE'!H$7:H$299,MATCH('Lask. kustannukset MUUT'!$A$13:$A$305,'Lask. kustannukset IKÄRAKENNE'!$A$7:$A$299,0),1,1)</calculatedColumnFormula>
    </tableColumn>
    <tableColumn id="5" name="Työttömät työnhakijat 2021" dataDxfId="115"/>
    <tableColumn id="6" name="Työvoima 2021" dataDxfId="114"/>
    <tableColumn id="7" name="Keskim. työttömyysaste 2021, %" dataDxfId="113">
      <calculatedColumnFormula>D12/E12</calculatedColumnFormula>
    </tableColumn>
    <tableColumn id="8" name="Työttömyyskerroin" dataDxfId="112">
      <calculatedColumnFormula>F12/$F$12</calculatedColumnFormula>
    </tableColumn>
    <tableColumn id="9" name="Kieliasema" dataDxfId="111"/>
    <tableColumn id="10" name="Ruotsinkielisten määrä 31.12.2021" dataDxfId="110"/>
    <tableColumn id="11" name="Vieraskielisten määrä 31.12.2021" dataDxfId="109"/>
    <tableColumn id="14" name="Maapinta-ala km2, 31.12.2021" dataDxfId="108"/>
    <tableColumn id="15" name="Asukastiehys 2021" dataDxfId="107">
      <calculatedColumnFormula>C12/K12</calculatedColumnFormula>
    </tableColumn>
    <tableColumn id="16" name="Asukastiheyskerroin (maks kerroin x20)" dataDxfId="106">
      <calculatedColumnFormula>$L$12/L12</calculatedColumnFormula>
    </tableColumn>
    <tableColumn id="17" name="Saaristoasema" dataDxfId="105"/>
    <tableColumn id="18" name="Saaristoväestö 31.12.2020" dataDxfId="104"/>
    <tableColumn id="19" name="30 - 54 v. väestö 31.12.2021" dataDxfId="103"/>
    <tableColumn id="20" name="30 - 54 v. ilman tutkintoa 31.12.2020" dataDxfId="102"/>
    <tableColumn id="21" name="Koulutustausta, ilman tutkintoa osuus " dataDxfId="101">
      <calculatedColumnFormula>Q12/P12</calculatedColumnFormula>
    </tableColumn>
    <tableColumn id="22" name="Koulutustaustakerroin " dataDxfId="100">
      <calculatedColumnFormula>R12-$R$10</calculatedColumnFormula>
    </tableColumn>
    <tableColumn id="24" name="Työttömyysaste" dataDxfId="99"/>
    <tableColumn id="25" name="Kaksikielisyys I (koko väestö)" dataDxfId="98"/>
    <tableColumn id="26" name="Kaksikielisyys II, (ruotsink.)" dataDxfId="97"/>
    <tableColumn id="27" name="Vieraskielisyys" dataDxfId="96"/>
    <tableColumn id="28" name="Asukastiheys" dataDxfId="95"/>
    <tableColumn id="29" name="Saaristo" dataDxfId="94"/>
    <tableColumn id="30" name="Saaristo-osakunta" dataDxfId="93"/>
    <tableColumn id="31" name="Koulutustausta" dataDxfId="92"/>
    <tableColumn id="33" name="Muut lask. kustannukset yhteensä" dataDxfId="91"/>
  </tableColumns>
  <tableStyleInfo name="TableStyleLight13" showFirstColumn="0" showLastColumn="0" showRowStripes="1" showColumnStripes="0"/>
</table>
</file>

<file path=xl/tables/table5.xml><?xml version="1.0" encoding="utf-8"?>
<table xmlns="http://schemas.openxmlformats.org/spreadsheetml/2006/main" id="5" name="Selite" displayName="Selite" ref="A4:B8" totalsRowShown="0" headerRowDxfId="90">
  <autoFilter ref="A4:B8">
    <filterColumn colId="0" hiddenButton="1"/>
    <filterColumn colId="1" hiddenButton="1"/>
  </autoFilter>
  <tableColumns count="2">
    <tableColumn id="1" name="Kieliasema:" dataDxfId="89"/>
    <tableColumn id="2" name="Saaristoasema:"/>
  </tableColumns>
  <tableStyleInfo name="TableStyleLight13" showFirstColumn="0" showLastColumn="0" showRowStripes="1" showColumnStripes="0"/>
</table>
</file>

<file path=xl/tables/table6.xml><?xml version="1.0" encoding="utf-8"?>
<table xmlns="http://schemas.openxmlformats.org/spreadsheetml/2006/main" id="6" name="Kriteerihinnat" displayName="Kriteerihinnat" ref="T5:AA6" totalsRowShown="0" headerRowDxfId="88" dataDxfId="87" tableBorderDxfId="86">
  <autoFilter ref="T5:AA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Työttömyysaste" dataDxfId="85"/>
    <tableColumn id="2" name="Kaksikielisyys I (koko väestö)" dataDxfId="84"/>
    <tableColumn id="3" name="Kaksikielisyys II, (ruotsink.)" dataDxfId="83"/>
    <tableColumn id="4" name="Vieraskielisyys" dataDxfId="82"/>
    <tableColumn id="5" name="Asukastiheys" dataDxfId="81"/>
    <tableColumn id="6" name="Saaristo" dataDxfId="80"/>
    <tableColumn id="7" name="Saaristo-osakunta" dataDxfId="79"/>
    <tableColumn id="8" name="Koulutustausta" dataDxfId="78"/>
  </tableColumns>
  <tableStyleInfo name="TableStyleLight11" showFirstColumn="0" showLastColumn="0" showRowStripes="1" showColumnStripes="0"/>
</table>
</file>

<file path=xl/tables/table7.xml><?xml version="1.0" encoding="utf-8"?>
<table xmlns="http://schemas.openxmlformats.org/spreadsheetml/2006/main" id="7" name="Lisäosat" displayName="Lisäosat" ref="A6:U300" totalsRowShown="0" headerRowDxfId="77" tableBorderDxfId="76">
  <autoFilter ref="A6:U3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name="Kunta-numero" dataDxfId="75"/>
    <tableColumn id="2" name="Kunta" dataDxfId="74"/>
    <tableColumn id="3" name="Asukasmäärä 31.12.2021" dataDxfId="12"/>
    <tableColumn id="4" name="Syrjäisyysluku (tiestö) 2022-2026" dataDxfId="10"/>
    <tableColumn id="5" name="Saamen kotiseutu, 1 = kyllä 0 = ei" dataDxfId="11"/>
    <tableColumn id="6" name="Saamenkielisen väestön määrä 31.12.2021" dataDxfId="9"/>
    <tableColumn id="7" name="Saamenkielisen väestön osuus, %" dataDxfId="7"/>
    <tableColumn id="8" name="Työpaikat 2019" dataDxfId="8"/>
    <tableColumn id="9" name="Työlliset 2019" dataDxfId="73"/>
    <tableColumn id="10" name="Työpaikkaomavaraisuus 2019" dataDxfId="6"/>
    <tableColumn id="16" name="Työpaikkaomavaraisuuskerroin 2020" dataDxfId="4"/>
    <tableColumn id="17" name="HYTE-kerroin (sis. Kulttuurihyte)" dataDxfId="5"/>
    <tableColumn id="21" name="Väestöpainotus" dataDxfId="3">
      <calculatedColumnFormula>Lisäosat[[#This Row],[HYTE-kerroin (sis. Kulttuurihyte)]]*Lisäosat[[#This Row],[Asukasmäärä 31.12.2021]]</calculatedColumnFormula>
    </tableColumn>
    <tableColumn id="20" name="Väestöllä painotettu HYTE-kerroin" dataDxfId="2"/>
    <tableColumn id="11" name="Positiivinen väestön kasvu 2019-2021" dataDxfId="0"/>
    <tableColumn id="12" name="Syrjäisyys" dataDxfId="1"/>
    <tableColumn id="13" name="Saamen kotiseutu" dataDxfId="72"/>
    <tableColumn id="14" name="Työpaikkaomavaraisuus " dataDxfId="71"/>
    <tableColumn id="19" name="HYTE-kerroin " dataDxfId="70"/>
    <tableColumn id="18" name="Väestön kasvu" dataDxfId="69"/>
    <tableColumn id="15" name="Yhteensä" dataDxfId="68"/>
  </tableColumns>
  <tableStyleInfo name="TableStyleLight13" showFirstColumn="0" showLastColumn="0" showRowStripes="1" showColumnStripes="0"/>
</table>
</file>

<file path=xl/tables/table8.xml><?xml version="1.0" encoding="utf-8"?>
<table xmlns="http://schemas.openxmlformats.org/spreadsheetml/2006/main" id="8" name="Lisäosahinnat" displayName="Lisäosahinnat" ref="P2:T3" totalsRowShown="0" headerRowDxfId="67" dataDxfId="66" tableBorderDxfId="65">
  <autoFilter ref="P2:T3">
    <filterColumn colId="0" hiddenButton="1"/>
    <filterColumn colId="1" hiddenButton="1"/>
    <filterColumn colId="2" hiddenButton="1"/>
    <filterColumn colId="3" hiddenButton="1"/>
    <filterColumn colId="4" hiddenButton="1"/>
  </autoFilter>
  <tableColumns count="5">
    <tableColumn id="1" name="Syrjäisyys" dataDxfId="64"/>
    <tableColumn id="2" name="Saamen kotiseutu" dataDxfId="63"/>
    <tableColumn id="3" name="Työpaikkaomavaraisuus" dataDxfId="62"/>
    <tableColumn id="4" name="HYTE-kerroin" dataDxfId="61"/>
    <tableColumn id="5" name="Väestön kasvu" dataDxfId="60"/>
  </tableColumns>
  <tableStyleInfo name="TableStyleLight11" showFirstColumn="0" showLastColumn="0" showRowStripes="1" showColumnStripes="0"/>
</table>
</file>

<file path=xl/tables/table9.xml><?xml version="1.0" encoding="utf-8"?>
<table xmlns="http://schemas.openxmlformats.org/spreadsheetml/2006/main" id="9" name="LisäyksetVähennykset" displayName="LisäyksetVähennykset" ref="A4:S298" totalsRowShown="0" headerRowDxfId="59">
  <tableColumns count="19">
    <tableColumn id="1" name="Kunta-numero" dataDxfId="58"/>
    <tableColumn id="2" name="Kunta" dataDxfId="57"/>
    <tableColumn id="21" name="Kuntien yhdistymisavustus (-1,00 €/as)" dataDxfId="56"/>
    <tableColumn id="4" name="Harkinnanvaraisten avustusten vähennys (-1,81 €/as)" dataDxfId="55"/>
    <tableColumn id="5" name="Kriisikuntien harkinnanvarainen yhdistymisavustus (-1,00 €/as)" dataDxfId="54"/>
    <tableColumn id="6" name="Pysyvä sopeutus  (-5,98 €/as)" dataDxfId="53"/>
    <tableColumn id="9" name="Kertaluontoinen vähennys vuodelle 2023 (1,81 €/as)" dataDxfId="52"/>
    <tableColumn id="7" name="Aloittavien koulujen rahoitukseen liittyvä vähennys (-0,02 €/as) (päivittyy)" dataDxfId="51"/>
    <tableColumn id="11" name="Kumulatiivinen verotuloihin perustuvan tasauksen muutoksen neutralisointi (vuoteen 2022 asti)" dataDxfId="50"/>
    <tableColumn id="10" name="Kumulatiivinen verotuloihin perustuvan tasauksen muutoksen neutralisointi (vuodesta 2023 alkaen) (-13,50 €/as)" dataDxfId="49"/>
    <tableColumn id="22" name="Uuden syrjäisyyskriteerin rahoitus (-3,83 €/as)" dataDxfId="48"/>
    <tableColumn id="12" name="PTT-vähennys" dataDxfId="47"/>
    <tableColumn id="13" name="Eläketukivähennys (-0,18 €/as)" dataDxfId="46"/>
    <tableColumn id="14" name="Vähennykset yhteensä " dataDxfId="45"/>
    <tableColumn id="15" name="Verotulotasauksen muutoksen neutralisointi, järjestelmämuutos 2022 (15,71 €/as)" dataDxfId="44"/>
    <tableColumn id="16" name="Sote-uudistuksen järjestelmämuutoksen tasaus vuodelle 2023" dataDxfId="43"/>
    <tableColumn id="17" name="Sote-uudistuksen muutosrajoitin" dataDxfId="42"/>
    <tableColumn id="19" name="Lisäykset yhteensä " dataDxfId="41"/>
    <tableColumn id="20" name="Lisäysket ja vähennykset yhteensä, €" dataDxfId="40"/>
  </tableColumns>
  <tableStyleInfo name="TableStyleLight13" showFirstColumn="0" showLastColumn="0" showRowStripes="1" showColumnStripes="0"/>
</table>
</file>

<file path=xl/theme/theme1.xml><?xml version="1.0" encoding="utf-8"?>
<a:theme xmlns:a="http://schemas.openxmlformats.org/drawingml/2006/main" name="Office-teema">
  <a:themeElements>
    <a:clrScheme name="VM2019">
      <a:dk1>
        <a:sysClr val="windowText" lastClr="000000"/>
      </a:dk1>
      <a:lt1>
        <a:sysClr val="window" lastClr="FFFFFF"/>
      </a:lt1>
      <a:dk2>
        <a:srgbClr val="365ABD"/>
      </a:dk2>
      <a:lt2>
        <a:srgbClr val="E7E6E6"/>
      </a:lt2>
      <a:accent1>
        <a:srgbClr val="365ABD"/>
      </a:accent1>
      <a:accent2>
        <a:srgbClr val="1B365D"/>
      </a:accent2>
      <a:accent3>
        <a:srgbClr val="A34E96"/>
      </a:accent3>
      <a:accent4>
        <a:srgbClr val="479A36"/>
      </a:accent4>
      <a:accent5>
        <a:srgbClr val="728CD1"/>
      </a:accent5>
      <a:accent6>
        <a:srgbClr val="6D6E71"/>
      </a:accent6>
      <a:hlink>
        <a:srgbClr val="0563C1"/>
      </a:hlink>
      <a:folHlink>
        <a:srgbClr val="954F72"/>
      </a:folHlink>
    </a:clrScheme>
    <a:fontScheme name="VM2019">
      <a:majorFont>
        <a:latin typeface="Arial Narrow"/>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4.bin"/><Relationship Id="rId4" Type="http://schemas.openxmlformats.org/officeDocument/2006/relationships/table" Target="../tables/table6.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tabSelected="1" workbookViewId="0"/>
  </sheetViews>
  <sheetFormatPr defaultRowHeight="14"/>
  <cols>
    <col min="1" max="1" width="81.33203125" customWidth="1"/>
  </cols>
  <sheetData>
    <row r="1" spans="1:1" ht="22.5">
      <c r="A1" s="350" t="s">
        <v>744</v>
      </c>
    </row>
    <row r="2" spans="1:1" ht="112">
      <c r="A2" s="408" t="s">
        <v>802</v>
      </c>
    </row>
    <row r="3" spans="1:1" ht="84">
      <c r="A3" s="408" t="s">
        <v>803</v>
      </c>
    </row>
    <row r="4" spans="1:1" ht="42">
      <c r="A4" s="407" t="s">
        <v>804</v>
      </c>
    </row>
    <row r="5" spans="1:1" ht="42">
      <c r="A5" s="407" t="s">
        <v>805</v>
      </c>
    </row>
    <row r="6" spans="1:1">
      <c r="A6" s="406" t="s">
        <v>806</v>
      </c>
    </row>
    <row r="7" spans="1:1" ht="84">
      <c r="A7" s="407" t="s">
        <v>807</v>
      </c>
    </row>
    <row r="8" spans="1:1" ht="28">
      <c r="A8" s="407" t="s">
        <v>808</v>
      </c>
    </row>
    <row r="9" spans="1:1" ht="26" customHeight="1">
      <c r="A9" s="406" t="s">
        <v>809</v>
      </c>
    </row>
    <row r="10" spans="1:1">
      <c r="A10" s="406" t="s">
        <v>810</v>
      </c>
    </row>
    <row r="11" spans="1:1">
      <c r="A11" s="406" t="s">
        <v>811</v>
      </c>
    </row>
    <row r="12" spans="1:1">
      <c r="A12" s="406" t="s">
        <v>812</v>
      </c>
    </row>
  </sheetData>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T411"/>
  <sheetViews>
    <sheetView zoomScale="70" zoomScaleNormal="70" workbookViewId="0">
      <pane xSplit="2" ySplit="7" topLeftCell="C8" activePane="bottomRight" state="frozen"/>
      <selection pane="topRight" activeCell="C1" sqref="C1"/>
      <selection pane="bottomLeft" activeCell="A11" sqref="A11"/>
      <selection pane="bottomRight"/>
    </sheetView>
  </sheetViews>
  <sheetFormatPr defaultRowHeight="14"/>
  <cols>
    <col min="1" max="1" width="20.75" style="63" customWidth="1"/>
    <col min="2" max="2" width="19.08203125" style="1" customWidth="1"/>
    <col min="3" max="3" width="19.08203125" style="2" customWidth="1"/>
    <col min="4" max="4" width="15.08203125" style="2" customWidth="1"/>
    <col min="5" max="5" width="19.08203125" style="2" customWidth="1"/>
    <col min="6" max="6" width="19.08203125" style="7" customWidth="1"/>
    <col min="7" max="7" width="19.08203125" style="55" customWidth="1"/>
    <col min="8" max="8" width="19.08203125" style="56" customWidth="1"/>
    <col min="9" max="9" width="20.58203125" style="56" bestFit="1" customWidth="1"/>
    <col min="10" max="11" width="19.08203125" style="7" customWidth="1"/>
    <col min="12" max="12" width="19.08203125" style="8" customWidth="1"/>
    <col min="13" max="13" width="19.08203125" style="7" customWidth="1"/>
    <col min="14" max="14" width="19.08203125" style="71" customWidth="1"/>
    <col min="15" max="15" width="17.83203125" style="7" customWidth="1"/>
    <col min="16" max="16" width="19.08203125" style="71" customWidth="1"/>
    <col min="17" max="17" width="19.08203125" style="72" customWidth="1"/>
    <col min="18" max="18" width="19.08203125" style="9" customWidth="1"/>
    <col min="19" max="19" width="11.08203125" style="11" customWidth="1"/>
    <col min="20" max="20" width="9.58203125" style="11" customWidth="1"/>
  </cols>
  <sheetData>
    <row r="1" spans="1:20" ht="22.5">
      <c r="A1" s="347" t="s">
        <v>738</v>
      </c>
      <c r="F1" s="3"/>
      <c r="G1" s="4"/>
      <c r="H1" s="5"/>
      <c r="I1" s="6"/>
      <c r="Q1" s="75"/>
    </row>
    <row r="2" spans="1:20">
      <c r="A2" s="138" t="s">
        <v>739</v>
      </c>
      <c r="B2" s="13"/>
      <c r="C2" s="14"/>
      <c r="D2" s="14"/>
      <c r="E2" s="14"/>
      <c r="F2" s="15"/>
      <c r="G2" s="16"/>
      <c r="H2" s="17"/>
      <c r="I2" s="17"/>
      <c r="J2" s="15"/>
      <c r="K2" s="15"/>
      <c r="L2" s="18"/>
      <c r="M2" s="15"/>
      <c r="N2" s="126"/>
      <c r="O2" s="15"/>
      <c r="P2" s="126"/>
      <c r="Q2" s="128"/>
      <c r="R2" s="19"/>
      <c r="S2" s="10"/>
    </row>
    <row r="3" spans="1:20">
      <c r="A3" s="12" t="s">
        <v>740</v>
      </c>
      <c r="B3" s="357"/>
      <c r="C3" s="14"/>
      <c r="D3" s="14"/>
      <c r="E3" s="14"/>
      <c r="F3" s="14"/>
      <c r="G3" s="14"/>
      <c r="H3" s="14"/>
      <c r="I3" s="20"/>
      <c r="J3" s="21"/>
      <c r="K3" s="14"/>
      <c r="L3" s="14"/>
      <c r="M3" s="14"/>
      <c r="N3" s="46"/>
      <c r="O3" s="129"/>
      <c r="P3" s="46"/>
      <c r="Q3" s="128"/>
      <c r="R3" s="22"/>
      <c r="S3" s="10"/>
      <c r="T3" s="23"/>
    </row>
    <row r="4" spans="1:20">
      <c r="A4" s="24" t="s">
        <v>0</v>
      </c>
      <c r="B4" s="342">
        <v>0.2261</v>
      </c>
      <c r="C4" s="14"/>
      <c r="E4" s="14"/>
      <c r="F4" s="15"/>
      <c r="G4" s="14"/>
      <c r="H4" s="17"/>
      <c r="I4" s="17"/>
      <c r="J4" s="25"/>
      <c r="K4" s="15"/>
      <c r="L4" s="18"/>
      <c r="M4" s="26"/>
      <c r="N4" s="127"/>
      <c r="O4" s="15"/>
      <c r="P4" s="127"/>
      <c r="Q4" s="37"/>
      <c r="R4" s="14"/>
      <c r="S4" s="10"/>
    </row>
    <row r="5" spans="1:20">
      <c r="A5" s="12" t="s">
        <v>721</v>
      </c>
      <c r="B5" s="343">
        <v>293</v>
      </c>
      <c r="C5" s="15"/>
      <c r="D5" s="357"/>
      <c r="E5" s="357"/>
      <c r="F5" s="357"/>
      <c r="G5" s="357"/>
      <c r="H5" s="357"/>
      <c r="I5" s="357"/>
      <c r="J5" s="357"/>
      <c r="K5" s="357"/>
      <c r="L5" s="357"/>
      <c r="M5" s="357"/>
      <c r="N5" s="357"/>
      <c r="O5" s="357"/>
      <c r="P5" s="357"/>
      <c r="Q5" s="357"/>
      <c r="R5" s="357"/>
      <c r="S5" s="10"/>
    </row>
    <row r="6" spans="1:20" s="341" customFormat="1" ht="70">
      <c r="A6" s="224" t="s">
        <v>2</v>
      </c>
      <c r="B6" s="223" t="s">
        <v>3</v>
      </c>
      <c r="C6" s="226" t="s">
        <v>741</v>
      </c>
      <c r="D6" s="226" t="s">
        <v>4</v>
      </c>
      <c r="E6" s="226" t="s">
        <v>742</v>
      </c>
      <c r="F6" s="211" t="s">
        <v>5</v>
      </c>
      <c r="G6" s="338" t="s">
        <v>6</v>
      </c>
      <c r="H6" s="338" t="s">
        <v>7</v>
      </c>
      <c r="I6" s="338" t="s">
        <v>8</v>
      </c>
      <c r="J6" s="226" t="s">
        <v>9</v>
      </c>
      <c r="K6" s="226" t="s">
        <v>10</v>
      </c>
      <c r="L6" s="226" t="s">
        <v>11</v>
      </c>
      <c r="M6" s="226" t="s">
        <v>12</v>
      </c>
      <c r="N6" s="211" t="s">
        <v>732</v>
      </c>
      <c r="O6" s="223" t="s">
        <v>801</v>
      </c>
      <c r="P6" s="211" t="s">
        <v>736</v>
      </c>
      <c r="Q6" s="223" t="s">
        <v>743</v>
      </c>
      <c r="R6" s="339" t="s">
        <v>737</v>
      </c>
      <c r="S6" s="340"/>
      <c r="T6" s="340"/>
    </row>
    <row r="7" spans="1:20" s="34" customFormat="1">
      <c r="A7" s="13"/>
      <c r="B7" s="13" t="s">
        <v>13</v>
      </c>
      <c r="C7" s="346">
        <f t="shared" ref="C7:K7" si="0">SUM(C8:C300)</f>
        <v>5517897</v>
      </c>
      <c r="D7" s="346">
        <f t="shared" si="0"/>
        <v>7906556631.6399984</v>
      </c>
      <c r="E7" s="346">
        <f t="shared" si="0"/>
        <v>1599840783.5286443</v>
      </c>
      <c r="F7" s="337">
        <f>SUM(F8:F300)</f>
        <v>9506397415.1686478</v>
      </c>
      <c r="G7" s="360">
        <v>1333.3</v>
      </c>
      <c r="H7" s="346">
        <f t="shared" si="0"/>
        <v>7357012070.1000004</v>
      </c>
      <c r="I7" s="337">
        <f t="shared" si="0"/>
        <v>2149385345.0686474</v>
      </c>
      <c r="J7" s="346">
        <f t="shared" si="0"/>
        <v>265953603.73116705</v>
      </c>
      <c r="K7" s="346">
        <f t="shared" si="0"/>
        <v>-517937944.01427722</v>
      </c>
      <c r="L7" s="337">
        <f>SUM(L8:L300)</f>
        <v>1897401004.7855372</v>
      </c>
      <c r="M7" s="346">
        <f>SUM(M8:M300)</f>
        <v>796305418.49377048</v>
      </c>
      <c r="N7" s="337">
        <f t="shared" ref="N7:P7" si="1">SUM(N8:N379)</f>
        <v>2693706423.2793036</v>
      </c>
      <c r="O7" s="346">
        <f>SUM(O8:O379)</f>
        <v>17668589.379971631</v>
      </c>
      <c r="P7" s="257">
        <f t="shared" si="1"/>
        <v>805500000.00000083</v>
      </c>
      <c r="Q7" s="384">
        <f>SUM(Q8:Q379)</f>
        <v>3516875012.6592798</v>
      </c>
      <c r="R7" s="128">
        <f>SUM(R8:R379)</f>
        <v>293072931</v>
      </c>
      <c r="S7" s="33"/>
      <c r="T7" s="33"/>
    </row>
    <row r="8" spans="1:20">
      <c r="A8" s="35">
        <v>5</v>
      </c>
      <c r="B8" s="13" t="s">
        <v>14</v>
      </c>
      <c r="C8" s="15">
        <v>9311</v>
      </c>
      <c r="D8" s="15">
        <v>14909428.99</v>
      </c>
      <c r="E8" s="15">
        <v>1878285.6718672218</v>
      </c>
      <c r="F8" s="245">
        <f>Yhteenveto[[#This Row],[Ikärakenne, laskennallinen kustannus]]+Yhteenveto[[#This Row],[Muut laskennalliset kustannukset ]]</f>
        <v>16787714.661867224</v>
      </c>
      <c r="G8" s="360">
        <v>1333.3</v>
      </c>
      <c r="H8" s="17">
        <v>12414356.300000001</v>
      </c>
      <c r="I8" s="381">
        <v>4373358.3618672248</v>
      </c>
      <c r="J8" s="36">
        <v>600120.06593784527</v>
      </c>
      <c r="K8" s="37">
        <v>1830995.6193614262</v>
      </c>
      <c r="L8" s="245">
        <f>SUM(Yhteenveto[[#This Row],[Valtionosuus omarahoitusosuuden jälkeen (välisumma)]:[Valtionosuuteen tehtävät vähennykset ja lisäykset, netto]])</f>
        <v>6804474.0471664965</v>
      </c>
      <c r="M8" s="37">
        <v>5305645.1325903181</v>
      </c>
      <c r="N8" s="337">
        <f>SUM(Yhteenveto[[#This Row],[Valtionosuus ennen verotuloihin perustuvaa valtionosuuksien tasausta]]+Yhteenveto[[#This Row],[Verotuloihin perustuva valtionosuuksien tasaus]])</f>
        <v>12110119.179756815</v>
      </c>
      <c r="O8" s="37">
        <v>2623852.1398</v>
      </c>
      <c r="P8" s="257">
        <v>1921288.9350641666</v>
      </c>
      <c r="Q8" s="382">
        <f>SUM(Yhteenveto[[#This Row],[Kunnan  peruspalvelujen valtionosuus ]:[Veroperustemuutoksista johtuvien veromenetysten korvaus]])</f>
        <v>16655260.25462098</v>
      </c>
      <c r="R8" s="38">
        <v>1387938</v>
      </c>
    </row>
    <row r="9" spans="1:20">
      <c r="A9" s="35">
        <v>9</v>
      </c>
      <c r="B9" s="13" t="s">
        <v>15</v>
      </c>
      <c r="C9" s="15">
        <v>2491</v>
      </c>
      <c r="D9" s="15">
        <v>4477067.9700000007</v>
      </c>
      <c r="E9" s="15">
        <v>397573.07758176071</v>
      </c>
      <c r="F9" s="245">
        <f>Yhteenveto[[#This Row],[Ikärakenne, laskennallinen kustannus]]+Yhteenveto[[#This Row],[Muut laskennalliset kustannukset ]]</f>
        <v>4874641.0475817611</v>
      </c>
      <c r="G9" s="360">
        <v>1333.3</v>
      </c>
      <c r="H9" s="17">
        <v>3321250.3</v>
      </c>
      <c r="I9" s="381">
        <v>1553390.7475817613</v>
      </c>
      <c r="J9" s="36">
        <v>68443.224785110477</v>
      </c>
      <c r="K9" s="37">
        <v>374662.9408879269</v>
      </c>
      <c r="L9" s="245">
        <f>SUM(Yhteenveto[[#This Row],[Valtionosuus omarahoitusosuuden jälkeen (välisumma)]:[Valtionosuuteen tehtävät vähennykset ja lisäykset, netto]])</f>
        <v>1996496.9132547986</v>
      </c>
      <c r="M9" s="37">
        <v>1719854.4546089876</v>
      </c>
      <c r="N9" s="337">
        <f>SUM(Yhteenveto[[#This Row],[Valtionosuus ennen verotuloihin perustuvaa valtionosuuksien tasausta]]+Yhteenveto[[#This Row],[Verotuloihin perustuva valtionosuuksien tasaus]])</f>
        <v>3716351.3678637864</v>
      </c>
      <c r="O9" s="37">
        <v>111857.82220000002</v>
      </c>
      <c r="P9" s="257">
        <v>510827.45679480914</v>
      </c>
      <c r="Q9" s="382">
        <f>SUM(Yhteenveto[[#This Row],[Kunnan  peruspalvelujen valtionosuus ]:[Veroperustemuutoksista johtuvien veromenetysten korvaus]])</f>
        <v>4339036.6468585953</v>
      </c>
      <c r="R9" s="38">
        <v>361586</v>
      </c>
    </row>
    <row r="10" spans="1:20">
      <c r="A10" s="35">
        <v>10</v>
      </c>
      <c r="B10" s="13" t="s">
        <v>16</v>
      </c>
      <c r="C10" s="15">
        <v>11197</v>
      </c>
      <c r="D10" s="15">
        <v>17400102.719999999</v>
      </c>
      <c r="E10" s="15">
        <v>1865412.2476640744</v>
      </c>
      <c r="F10" s="245">
        <f>Yhteenveto[[#This Row],[Ikärakenne, laskennallinen kustannus]]+Yhteenveto[[#This Row],[Muut laskennalliset kustannukset ]]</f>
        <v>19265514.967664074</v>
      </c>
      <c r="G10" s="360">
        <v>1333.3</v>
      </c>
      <c r="H10" s="17">
        <v>14928960.1</v>
      </c>
      <c r="I10" s="381">
        <v>4336554.8676640745</v>
      </c>
      <c r="J10" s="36">
        <v>702508.05070817517</v>
      </c>
      <c r="K10" s="37">
        <v>-845305.81294540432</v>
      </c>
      <c r="L10" s="245">
        <f>SUM(Yhteenveto[[#This Row],[Valtionosuus omarahoitusosuuden jälkeen (välisumma)]:[Valtionosuuteen tehtävät vähennykset ja lisäykset, netto]])</f>
        <v>4193757.1054268451</v>
      </c>
      <c r="M10" s="37">
        <v>6189454.9187000692</v>
      </c>
      <c r="N10" s="337">
        <f>SUM(Yhteenveto[[#This Row],[Valtionosuus ennen verotuloihin perustuvaa valtionosuuksien tasausta]]+Yhteenveto[[#This Row],[Verotuloihin perustuva valtionosuuksien tasaus]])</f>
        <v>10383212.024126913</v>
      </c>
      <c r="O10" s="37">
        <v>-127537.29308000003</v>
      </c>
      <c r="P10" s="257">
        <v>2365896.1740269833</v>
      </c>
      <c r="Q10" s="382">
        <f>SUM(Yhteenveto[[#This Row],[Kunnan  peruspalvelujen valtionosuus ]:[Veroperustemuutoksista johtuvien veromenetysten korvaus]])</f>
        <v>12621570.905073896</v>
      </c>
      <c r="R10" s="38">
        <v>1051798</v>
      </c>
    </row>
    <row r="11" spans="1:20">
      <c r="A11" s="35">
        <v>16</v>
      </c>
      <c r="B11" s="13" t="s">
        <v>17</v>
      </c>
      <c r="C11" s="15">
        <v>8033</v>
      </c>
      <c r="D11" s="15">
        <v>10312498.859999999</v>
      </c>
      <c r="E11" s="15">
        <v>1626054.7519122667</v>
      </c>
      <c r="F11" s="245">
        <f>Yhteenveto[[#This Row],[Ikärakenne, laskennallinen kustannus]]+Yhteenveto[[#This Row],[Muut laskennalliset kustannukset ]]</f>
        <v>11938553.611912265</v>
      </c>
      <c r="G11" s="360">
        <v>1333.3</v>
      </c>
      <c r="H11" s="17">
        <v>10710398.9</v>
      </c>
      <c r="I11" s="381">
        <v>1228154.711912265</v>
      </c>
      <c r="J11" s="36">
        <v>234310.46582894371</v>
      </c>
      <c r="K11" s="37">
        <v>6078918.5550198378</v>
      </c>
      <c r="L11" s="245">
        <f>SUM(Yhteenveto[[#This Row],[Valtionosuus omarahoitusosuuden jälkeen (välisumma)]:[Valtionosuuteen tehtävät vähennykset ja lisäykset, netto]])</f>
        <v>7541383.7327610468</v>
      </c>
      <c r="M11" s="37">
        <v>2247074.8129395004</v>
      </c>
      <c r="N11" s="337">
        <f>SUM(Yhteenveto[[#This Row],[Valtionosuus ennen verotuloihin perustuvaa valtionosuuksien tasausta]]+Yhteenveto[[#This Row],[Verotuloihin perustuva valtionosuuksien tasaus]])</f>
        <v>9788458.5457005464</v>
      </c>
      <c r="O11" s="37">
        <v>940440.3551200002</v>
      </c>
      <c r="P11" s="257">
        <v>1360177.4279698199</v>
      </c>
      <c r="Q11" s="382">
        <f>SUM(Yhteenveto[[#This Row],[Kunnan  peruspalvelujen valtionosuus ]:[Veroperustemuutoksista johtuvien veromenetysten korvaus]])</f>
        <v>12089076.328790367</v>
      </c>
      <c r="R11" s="38">
        <v>1007423</v>
      </c>
    </row>
    <row r="12" spans="1:20">
      <c r="A12" s="35">
        <v>18</v>
      </c>
      <c r="B12" s="13" t="s">
        <v>18</v>
      </c>
      <c r="C12" s="15">
        <v>4847</v>
      </c>
      <c r="D12" s="15">
        <v>8180803.4299999997</v>
      </c>
      <c r="E12" s="15">
        <v>814828.0648532511</v>
      </c>
      <c r="F12" s="245">
        <f>Yhteenveto[[#This Row],[Ikärakenne, laskennallinen kustannus]]+Yhteenveto[[#This Row],[Muut laskennalliset kustannukset ]]</f>
        <v>8995631.4948532507</v>
      </c>
      <c r="G12" s="360">
        <v>1333.3</v>
      </c>
      <c r="H12" s="17">
        <v>6462505.0999999996</v>
      </c>
      <c r="I12" s="381">
        <v>2533126.3948532511</v>
      </c>
      <c r="J12" s="36">
        <v>93037.269155702816</v>
      </c>
      <c r="K12" s="37">
        <v>-1376148.4670856202</v>
      </c>
      <c r="L12" s="245">
        <f>SUM(Yhteenveto[[#This Row],[Valtionosuus omarahoitusosuuden jälkeen (välisumma)]:[Valtionosuuteen tehtävät vähennykset ja lisäykset, netto]])</f>
        <v>1250015.1969233339</v>
      </c>
      <c r="M12" s="37">
        <v>1267643.8278270948</v>
      </c>
      <c r="N12" s="337">
        <f>SUM(Yhteenveto[[#This Row],[Valtionosuus ennen verotuloihin perustuvaa valtionosuuksien tasausta]]+Yhteenveto[[#This Row],[Verotuloihin perustuva valtionosuuksien tasaus]])</f>
        <v>2517659.0247504287</v>
      </c>
      <c r="O12" s="37">
        <v>540792.70096000005</v>
      </c>
      <c r="P12" s="257">
        <v>791522.38390948263</v>
      </c>
      <c r="Q12" s="382">
        <f>SUM(Yhteenveto[[#This Row],[Kunnan  peruspalvelujen valtionosuus ]:[Veroperustemuutoksista johtuvien veromenetysten korvaus]])</f>
        <v>3849974.1096199113</v>
      </c>
      <c r="R12" s="38">
        <v>320831</v>
      </c>
    </row>
    <row r="13" spans="1:20">
      <c r="A13" s="35">
        <v>19</v>
      </c>
      <c r="B13" s="13" t="s">
        <v>19</v>
      </c>
      <c r="C13" s="15">
        <v>3955</v>
      </c>
      <c r="D13" s="15">
        <v>6866600.8600000003</v>
      </c>
      <c r="E13" s="15">
        <v>511979.48075608053</v>
      </c>
      <c r="F13" s="245">
        <f>Yhteenveto[[#This Row],[Ikärakenne, laskennallinen kustannus]]+Yhteenveto[[#This Row],[Muut laskennalliset kustannukset ]]</f>
        <v>7378580.340756081</v>
      </c>
      <c r="G13" s="360">
        <v>1333.3</v>
      </c>
      <c r="H13" s="17">
        <v>5273201.5</v>
      </c>
      <c r="I13" s="381">
        <v>2105378.840756081</v>
      </c>
      <c r="J13" s="36">
        <v>91316.432873246435</v>
      </c>
      <c r="K13" s="37">
        <v>-465078.44387965242</v>
      </c>
      <c r="L13" s="245">
        <f>SUM(Yhteenveto[[#This Row],[Valtionosuus omarahoitusosuuden jälkeen (välisumma)]:[Valtionosuuteen tehtävät vähennykset ja lisäykset, netto]])</f>
        <v>1731616.829749675</v>
      </c>
      <c r="M13" s="37">
        <v>1618017.8038297463</v>
      </c>
      <c r="N13" s="337">
        <f>SUM(Yhteenveto[[#This Row],[Valtionosuus ennen verotuloihin perustuvaa valtionosuuksien tasausta]]+Yhteenveto[[#This Row],[Verotuloihin perustuva valtionosuuksien tasaus]])</f>
        <v>3349634.6335794213</v>
      </c>
      <c r="O13" s="37">
        <v>-40689.121200000023</v>
      </c>
      <c r="P13" s="257">
        <v>651430.60210762883</v>
      </c>
      <c r="Q13" s="382">
        <f>SUM(Yhteenveto[[#This Row],[Kunnan  peruspalvelujen valtionosuus ]:[Veroperustemuutoksista johtuvien veromenetysten korvaus]])</f>
        <v>3960376.1144870501</v>
      </c>
      <c r="R13" s="38">
        <v>330031</v>
      </c>
    </row>
    <row r="14" spans="1:20">
      <c r="A14" s="35">
        <v>20</v>
      </c>
      <c r="B14" s="13" t="s">
        <v>20</v>
      </c>
      <c r="C14" s="15">
        <v>16467</v>
      </c>
      <c r="D14" s="15">
        <v>25352042.790000003</v>
      </c>
      <c r="E14" s="15">
        <v>2275056.5979206013</v>
      </c>
      <c r="F14" s="245">
        <f>Yhteenveto[[#This Row],[Ikärakenne, laskennallinen kustannus]]+Yhteenveto[[#This Row],[Muut laskennalliset kustannukset ]]</f>
        <v>27627099.387920603</v>
      </c>
      <c r="G14" s="360">
        <v>1333.3</v>
      </c>
      <c r="H14" s="17">
        <v>21955451.099999998</v>
      </c>
      <c r="I14" s="381">
        <v>5671648.2879206054</v>
      </c>
      <c r="J14" s="36">
        <v>341073.863263254</v>
      </c>
      <c r="K14" s="37">
        <v>-4945377.8850480113</v>
      </c>
      <c r="L14" s="245">
        <f>SUM(Yhteenveto[[#This Row],[Valtionosuus omarahoitusosuuden jälkeen (välisumma)]:[Valtionosuuteen tehtävät vähennykset ja lisäykset, netto]])</f>
        <v>1067344.2661358481</v>
      </c>
      <c r="M14" s="37">
        <v>7401589.6200197628</v>
      </c>
      <c r="N14" s="337">
        <f>SUM(Yhteenveto[[#This Row],[Valtionosuus ennen verotuloihin perustuvaa valtionosuuksien tasausta]]+Yhteenveto[[#This Row],[Verotuloihin perustuva valtionosuuksien tasaus]])</f>
        <v>8468933.8861556109</v>
      </c>
      <c r="O14" s="37">
        <v>-718826.23676</v>
      </c>
      <c r="P14" s="257">
        <v>2677553.2186256261</v>
      </c>
      <c r="Q14" s="382">
        <f>SUM(Yhteenveto[[#This Row],[Kunnan  peruspalvelujen valtionosuus ]:[Veroperustemuutoksista johtuvien veromenetysten korvaus]])</f>
        <v>10427660.868021237</v>
      </c>
      <c r="R14" s="38">
        <v>868971</v>
      </c>
    </row>
    <row r="15" spans="1:20">
      <c r="A15" s="35">
        <v>46</v>
      </c>
      <c r="B15" s="13" t="s">
        <v>21</v>
      </c>
      <c r="C15" s="15">
        <v>1362</v>
      </c>
      <c r="D15" s="15">
        <v>1514562.99</v>
      </c>
      <c r="E15" s="15">
        <v>959874.59516261169</v>
      </c>
      <c r="F15" s="245">
        <f>Yhteenveto[[#This Row],[Ikärakenne, laskennallinen kustannus]]+Yhteenveto[[#This Row],[Muut laskennalliset kustannukset ]]</f>
        <v>2474437.5851626117</v>
      </c>
      <c r="G15" s="360">
        <v>1333.3</v>
      </c>
      <c r="H15" s="17">
        <v>1815954.5999999999</v>
      </c>
      <c r="I15" s="381">
        <v>658482.98516261182</v>
      </c>
      <c r="J15" s="36">
        <v>189064.29381837288</v>
      </c>
      <c r="K15" s="37">
        <v>442627.67546410643</v>
      </c>
      <c r="L15" s="245">
        <f>SUM(Yhteenveto[[#This Row],[Valtionosuus omarahoitusosuuden jälkeen (välisumma)]:[Valtionosuuteen tehtävät vähennykset ja lisäykset, netto]])</f>
        <v>1290174.9544450911</v>
      </c>
      <c r="M15" s="37">
        <v>416340.4357510198</v>
      </c>
      <c r="N15" s="337">
        <f>SUM(Yhteenveto[[#This Row],[Valtionosuus ennen verotuloihin perustuvaa valtionosuuksien tasausta]]+Yhteenveto[[#This Row],[Verotuloihin perustuva valtionosuuksien tasaus]])</f>
        <v>1706515.3901961108</v>
      </c>
      <c r="O15" s="37">
        <v>220660.23420000001</v>
      </c>
      <c r="P15" s="257">
        <v>288897.57748755929</v>
      </c>
      <c r="Q15" s="382">
        <f>SUM(Yhteenveto[[#This Row],[Kunnan  peruspalvelujen valtionosuus ]:[Veroperustemuutoksista johtuvien veromenetysten korvaus]])</f>
        <v>2216073.2018836699</v>
      </c>
      <c r="R15" s="38">
        <v>184673</v>
      </c>
    </row>
    <row r="16" spans="1:20">
      <c r="A16" s="35">
        <v>47</v>
      </c>
      <c r="B16" s="13" t="s">
        <v>22</v>
      </c>
      <c r="C16" s="15">
        <v>1789</v>
      </c>
      <c r="D16" s="15">
        <v>2005881.78</v>
      </c>
      <c r="E16" s="15">
        <v>1743863.7229307275</v>
      </c>
      <c r="F16" s="245">
        <f>Yhteenveto[[#This Row],[Ikärakenne, laskennallinen kustannus]]+Yhteenveto[[#This Row],[Muut laskennalliset kustannukset ]]</f>
        <v>3749745.5029307278</v>
      </c>
      <c r="G16" s="360">
        <v>1333.3</v>
      </c>
      <c r="H16" s="17">
        <v>2385273.6999999997</v>
      </c>
      <c r="I16" s="381">
        <v>1364471.8029307281</v>
      </c>
      <c r="J16" s="36">
        <v>832251.73217648326</v>
      </c>
      <c r="K16" s="37">
        <v>519182.37126739952</v>
      </c>
      <c r="L16" s="245">
        <f>SUM(Yhteenveto[[#This Row],[Valtionosuus omarahoitusosuuden jälkeen (välisumma)]:[Valtionosuuteen tehtävät vähennykset ja lisäykset, netto]])</f>
        <v>2715905.906374611</v>
      </c>
      <c r="M16" s="37">
        <v>612550.75666298508</v>
      </c>
      <c r="N16" s="337">
        <f>SUM(Yhteenveto[[#This Row],[Valtionosuus ennen verotuloihin perustuvaa valtionosuuksien tasausta]]+Yhteenveto[[#This Row],[Verotuloihin perustuva valtionosuuksien tasaus]])</f>
        <v>3328456.6630375963</v>
      </c>
      <c r="O16" s="37">
        <v>-55220.950199999992</v>
      </c>
      <c r="P16" s="257">
        <v>375457.77281592187</v>
      </c>
      <c r="Q16" s="382">
        <f>SUM(Yhteenveto[[#This Row],[Kunnan  peruspalvelujen valtionosuus ]:[Veroperustemuutoksista johtuvien veromenetysten korvaus]])</f>
        <v>3648693.4856535182</v>
      </c>
      <c r="R16" s="38">
        <v>304058</v>
      </c>
    </row>
    <row r="17" spans="1:18">
      <c r="A17" s="35">
        <v>49</v>
      </c>
      <c r="B17" s="13" t="s">
        <v>23</v>
      </c>
      <c r="C17" s="15">
        <v>297132</v>
      </c>
      <c r="D17" s="15">
        <v>504309473.77999997</v>
      </c>
      <c r="E17" s="15">
        <v>138864902.96226758</v>
      </c>
      <c r="F17" s="245">
        <f>Yhteenveto[[#This Row],[Ikärakenne, laskennallinen kustannus]]+Yhteenveto[[#This Row],[Muut laskennalliset kustannukset ]]</f>
        <v>643174376.74226761</v>
      </c>
      <c r="G17" s="360">
        <v>1333.3</v>
      </c>
      <c r="H17" s="17">
        <v>396166095.59999996</v>
      </c>
      <c r="I17" s="381">
        <v>247008281.14226764</v>
      </c>
      <c r="J17" s="36">
        <v>14800978.311238056</v>
      </c>
      <c r="K17" s="37">
        <v>85446798.876440316</v>
      </c>
      <c r="L17" s="245">
        <f>SUM(Yhteenveto[[#This Row],[Valtionosuus omarahoitusosuuden jälkeen (välisumma)]:[Valtionosuuteen tehtävät vähennykset ja lisäykset, netto]])</f>
        <v>347256058.32994604</v>
      </c>
      <c r="M17" s="37">
        <v>-22694712.033459313</v>
      </c>
      <c r="N17" s="337">
        <f>SUM(Yhteenveto[[#This Row],[Valtionosuus ennen verotuloihin perustuvaa valtionosuuksien tasausta]]+Yhteenveto[[#This Row],[Verotuloihin perustuva valtionosuuksien tasaus]])</f>
        <v>324561346.29648674</v>
      </c>
      <c r="O17" s="37">
        <v>-15214161.71542</v>
      </c>
      <c r="P17" s="257">
        <v>27907391.055013962</v>
      </c>
      <c r="Q17" s="382">
        <f>SUM(Yhteenveto[[#This Row],[Kunnan  peruspalvelujen valtionosuus ]:[Veroperustemuutoksista johtuvien veromenetysten korvaus]])</f>
        <v>337254575.63608068</v>
      </c>
      <c r="R17" s="38">
        <v>28104548</v>
      </c>
    </row>
    <row r="18" spans="1:18">
      <c r="A18" s="35">
        <v>50</v>
      </c>
      <c r="B18" s="13" t="s">
        <v>24</v>
      </c>
      <c r="C18" s="15">
        <v>11417</v>
      </c>
      <c r="D18" s="15">
        <v>16104812.26</v>
      </c>
      <c r="E18" s="15">
        <v>2005798.9276398425</v>
      </c>
      <c r="F18" s="245">
        <f>Yhteenveto[[#This Row],[Ikärakenne, laskennallinen kustannus]]+Yhteenveto[[#This Row],[Muut laskennalliset kustannukset ]]</f>
        <v>18110611.187639844</v>
      </c>
      <c r="G18" s="360">
        <v>1333.3</v>
      </c>
      <c r="H18" s="17">
        <v>15222286.1</v>
      </c>
      <c r="I18" s="381">
        <v>2888325.087639844</v>
      </c>
      <c r="J18" s="36">
        <v>239669.45081995224</v>
      </c>
      <c r="K18" s="37">
        <v>416819.50411221583</v>
      </c>
      <c r="L18" s="245">
        <f>SUM(Yhteenveto[[#This Row],[Valtionosuus omarahoitusosuuden jälkeen (välisumma)]:[Valtionosuuteen tehtävät vähennykset ja lisäykset, netto]])</f>
        <v>3544814.0425720122</v>
      </c>
      <c r="M18" s="37">
        <v>3074421.2012655535</v>
      </c>
      <c r="N18" s="337">
        <f>SUM(Yhteenveto[[#This Row],[Valtionosuus ennen verotuloihin perustuvaa valtionosuuksien tasausta]]+Yhteenveto[[#This Row],[Verotuloihin perustuva valtionosuuksien tasaus]])</f>
        <v>6619235.2438375652</v>
      </c>
      <c r="O18" s="37">
        <v>100530.44779999999</v>
      </c>
      <c r="P18" s="257">
        <v>1979966.8716145689</v>
      </c>
      <c r="Q18" s="382">
        <f>SUM(Yhteenveto[[#This Row],[Kunnan  peruspalvelujen valtionosuus ]:[Veroperustemuutoksista johtuvien veromenetysten korvaus]])</f>
        <v>8699732.5632521342</v>
      </c>
      <c r="R18" s="38">
        <v>724977</v>
      </c>
    </row>
    <row r="19" spans="1:18">
      <c r="A19" s="35">
        <v>51</v>
      </c>
      <c r="B19" s="13" t="s">
        <v>25</v>
      </c>
      <c r="C19" s="15">
        <v>9334</v>
      </c>
      <c r="D19" s="15">
        <v>14739326.770000001</v>
      </c>
      <c r="E19" s="15">
        <v>1545809.9823553031</v>
      </c>
      <c r="F19" s="245">
        <f>Yhteenveto[[#This Row],[Ikärakenne, laskennallinen kustannus]]+Yhteenveto[[#This Row],[Muut laskennalliset kustannukset ]]</f>
        <v>16285136.752355304</v>
      </c>
      <c r="G19" s="360">
        <v>1333.3</v>
      </c>
      <c r="H19" s="17">
        <v>12445022.199999999</v>
      </c>
      <c r="I19" s="381">
        <v>3840114.5523553044</v>
      </c>
      <c r="J19" s="36">
        <v>279815.96903042163</v>
      </c>
      <c r="K19" s="37">
        <v>-9147213.0306949113</v>
      </c>
      <c r="L19" s="245">
        <f>SUM(Yhteenveto[[#This Row],[Valtionosuus omarahoitusosuuden jälkeen (välisumma)]:[Valtionosuuteen tehtävät vähennykset ja lisäykset, netto]])</f>
        <v>-5027282.5093091857</v>
      </c>
      <c r="M19" s="37">
        <v>-155498.66833831428</v>
      </c>
      <c r="N19" s="337">
        <f>SUM(Yhteenveto[[#This Row],[Valtionosuus ennen verotuloihin perustuvaa valtionosuuksien tasausta]]+Yhteenveto[[#This Row],[Verotuloihin perustuva valtionosuuksien tasaus]])</f>
        <v>-5182781.1776475003</v>
      </c>
      <c r="O19" s="37">
        <v>-204201.26110800001</v>
      </c>
      <c r="P19" s="257">
        <v>1701270.0394865153</v>
      </c>
      <c r="Q19" s="382">
        <f>SUM(Yhteenveto[[#This Row],[Kunnan  peruspalvelujen valtionosuus ]:[Veroperustemuutoksista johtuvien veromenetysten korvaus]])</f>
        <v>-3685712.3992689848</v>
      </c>
      <c r="R19" s="38">
        <v>-307142</v>
      </c>
    </row>
    <row r="20" spans="1:18">
      <c r="A20" s="35">
        <v>52</v>
      </c>
      <c r="B20" s="13" t="s">
        <v>26</v>
      </c>
      <c r="C20" s="15">
        <v>2404</v>
      </c>
      <c r="D20" s="15">
        <v>3680428.6100000003</v>
      </c>
      <c r="E20" s="15">
        <v>555953.87231254939</v>
      </c>
      <c r="F20" s="245">
        <f>Yhteenveto[[#This Row],[Ikärakenne, laskennallinen kustannus]]+Yhteenveto[[#This Row],[Muut laskennalliset kustannukset ]]</f>
        <v>4236382.4823125498</v>
      </c>
      <c r="G20" s="360">
        <v>1333.3</v>
      </c>
      <c r="H20" s="17">
        <v>3205253.1999999997</v>
      </c>
      <c r="I20" s="381">
        <v>1031129.2823125501</v>
      </c>
      <c r="J20" s="36">
        <v>183924.05970772146</v>
      </c>
      <c r="K20" s="37">
        <v>959052.55213774112</v>
      </c>
      <c r="L20" s="245">
        <f>SUM(Yhteenveto[[#This Row],[Valtionosuus omarahoitusosuuden jälkeen (välisumma)]:[Valtionosuuteen tehtävät vähennykset ja lisäykset, netto]])</f>
        <v>2174105.8941580127</v>
      </c>
      <c r="M20" s="37">
        <v>1103670.5933503846</v>
      </c>
      <c r="N20" s="337">
        <f>SUM(Yhteenveto[[#This Row],[Valtionosuus ennen verotuloihin perustuvaa valtionosuuksien tasausta]]+Yhteenveto[[#This Row],[Verotuloihin perustuva valtionosuuksien tasaus]])</f>
        <v>3277776.4875083975</v>
      </c>
      <c r="O20" s="37">
        <v>9091.7084000000032</v>
      </c>
      <c r="P20" s="257">
        <v>529387.57489993924</v>
      </c>
      <c r="Q20" s="382">
        <f>SUM(Yhteenveto[[#This Row],[Kunnan  peruspalvelujen valtionosuus ]:[Veroperustemuutoksista johtuvien veromenetysten korvaus]])</f>
        <v>3816255.7708083368</v>
      </c>
      <c r="R20" s="38">
        <v>318022</v>
      </c>
    </row>
    <row r="21" spans="1:18">
      <c r="A21" s="35">
        <v>61</v>
      </c>
      <c r="B21" s="13" t="s">
        <v>27</v>
      </c>
      <c r="C21" s="15">
        <v>16573</v>
      </c>
      <c r="D21" s="15">
        <v>18898074.419999998</v>
      </c>
      <c r="E21" s="15">
        <v>3631485.8254552186</v>
      </c>
      <c r="F21" s="245">
        <f>Yhteenveto[[#This Row],[Ikärakenne, laskennallinen kustannus]]+Yhteenveto[[#This Row],[Muut laskennalliset kustannukset ]]</f>
        <v>22529560.245455217</v>
      </c>
      <c r="G21" s="360">
        <v>1333.3</v>
      </c>
      <c r="H21" s="17">
        <v>22096780.899999999</v>
      </c>
      <c r="I21" s="381">
        <v>432779.34545521811</v>
      </c>
      <c r="J21" s="36">
        <v>485590.75160215329</v>
      </c>
      <c r="K21" s="37">
        <v>2022714.2852892929</v>
      </c>
      <c r="L21" s="245">
        <f>SUM(Yhteenveto[[#This Row],[Valtionosuus omarahoitusosuuden jälkeen (välisumma)]:[Valtionosuuteen tehtävät vähennykset ja lisäykset, netto]])</f>
        <v>2941084.3823466646</v>
      </c>
      <c r="M21" s="37">
        <v>5815329.5309972158</v>
      </c>
      <c r="N21" s="337">
        <f>SUM(Yhteenveto[[#This Row],[Valtionosuus ennen verotuloihin perustuvaa valtionosuuksien tasausta]]+Yhteenveto[[#This Row],[Verotuloihin perustuva valtionosuuksien tasaus]])</f>
        <v>8756413.9133438803</v>
      </c>
      <c r="O21" s="37">
        <v>217694.25064000004</v>
      </c>
      <c r="P21" s="257">
        <v>2840372.3711904571</v>
      </c>
      <c r="Q21" s="382">
        <f>SUM(Yhteenveto[[#This Row],[Kunnan  peruspalvelujen valtionosuus ]:[Veroperustemuutoksista johtuvien veromenetysten korvaus]])</f>
        <v>11814480.535174336</v>
      </c>
      <c r="R21" s="38">
        <v>984540</v>
      </c>
    </row>
    <row r="22" spans="1:18">
      <c r="A22" s="35">
        <v>69</v>
      </c>
      <c r="B22" s="13" t="s">
        <v>28</v>
      </c>
      <c r="C22" s="15">
        <v>6802</v>
      </c>
      <c r="D22" s="15">
        <v>11395330.42</v>
      </c>
      <c r="E22" s="15">
        <v>1284884.4829755088</v>
      </c>
      <c r="F22" s="245">
        <f>Yhteenveto[[#This Row],[Ikärakenne, laskennallinen kustannus]]+Yhteenveto[[#This Row],[Muut laskennalliset kustannukset ]]</f>
        <v>12680214.902975509</v>
      </c>
      <c r="G22" s="360">
        <v>1333.3</v>
      </c>
      <c r="H22" s="17">
        <v>9069106.5999999996</v>
      </c>
      <c r="I22" s="381">
        <v>3611108.3029755093</v>
      </c>
      <c r="J22" s="36">
        <v>515933.52720688237</v>
      </c>
      <c r="K22" s="37">
        <v>-3658994.0654779165</v>
      </c>
      <c r="L22" s="245">
        <f>SUM(Yhteenveto[[#This Row],[Valtionosuus omarahoitusosuuden jälkeen (välisumma)]:[Valtionosuuteen tehtävät vähennykset ja lisäykset, netto]])</f>
        <v>468047.76470447518</v>
      </c>
      <c r="M22" s="37">
        <v>3670348.3936239062</v>
      </c>
      <c r="N22" s="337">
        <f>SUM(Yhteenveto[[#This Row],[Valtionosuus ennen verotuloihin perustuvaa valtionosuuksien tasausta]]+Yhteenveto[[#This Row],[Verotuloihin perustuva valtionosuuksien tasaus]])</f>
        <v>4138396.1583283814</v>
      </c>
      <c r="O22" s="37">
        <v>151324.77932000009</v>
      </c>
      <c r="P22" s="257">
        <v>1296687.9752217736</v>
      </c>
      <c r="Q22" s="382">
        <f>SUM(Yhteenveto[[#This Row],[Kunnan  peruspalvelujen valtionosuus ]:[Veroperustemuutoksista johtuvien veromenetysten korvaus]])</f>
        <v>5586408.9128701547</v>
      </c>
      <c r="R22" s="38">
        <v>465534</v>
      </c>
    </row>
    <row r="23" spans="1:18">
      <c r="A23" s="35">
        <v>71</v>
      </c>
      <c r="B23" s="13" t="s">
        <v>29</v>
      </c>
      <c r="C23" s="15">
        <v>6613</v>
      </c>
      <c r="D23" s="15">
        <v>12031742.649999999</v>
      </c>
      <c r="E23" s="15">
        <v>1568400.626734715</v>
      </c>
      <c r="F23" s="245">
        <f>Yhteenveto[[#This Row],[Ikärakenne, laskennallinen kustannus]]+Yhteenveto[[#This Row],[Muut laskennalliset kustannukset ]]</f>
        <v>13600143.276734713</v>
      </c>
      <c r="G23" s="360">
        <v>1333.3</v>
      </c>
      <c r="H23" s="17">
        <v>8817112.9000000004</v>
      </c>
      <c r="I23" s="381">
        <v>4783030.3767347131</v>
      </c>
      <c r="J23" s="36">
        <v>451019.74606445804</v>
      </c>
      <c r="K23" s="37">
        <v>-1022360.1554393616</v>
      </c>
      <c r="L23" s="245">
        <f>SUM(Yhteenveto[[#This Row],[Valtionosuus omarahoitusosuuden jälkeen (välisumma)]:[Valtionosuuteen tehtävät vähennykset ja lisäykset, netto]])</f>
        <v>4211689.9673598092</v>
      </c>
      <c r="M23" s="37">
        <v>3863989.1742312247</v>
      </c>
      <c r="N23" s="337">
        <f>SUM(Yhteenveto[[#This Row],[Valtionosuus ennen verotuloihin perustuvaa valtionosuuksien tasausta]]+Yhteenveto[[#This Row],[Verotuloihin perustuva valtionosuuksien tasaus]])</f>
        <v>8075679.1415910339</v>
      </c>
      <c r="O23" s="37">
        <v>23623.537399999972</v>
      </c>
      <c r="P23" s="257">
        <v>1270582.7333546693</v>
      </c>
      <c r="Q23" s="382">
        <f>SUM(Yhteenveto[[#This Row],[Kunnan  peruspalvelujen valtionosuus ]:[Veroperustemuutoksista johtuvien veromenetysten korvaus]])</f>
        <v>9369885.4123457037</v>
      </c>
      <c r="R23" s="38">
        <v>780824</v>
      </c>
    </row>
    <row r="24" spans="1:18">
      <c r="A24" s="35">
        <v>72</v>
      </c>
      <c r="B24" s="13" t="s">
        <v>30</v>
      </c>
      <c r="C24" s="15">
        <v>950</v>
      </c>
      <c r="D24" s="15">
        <v>1121398.3499999999</v>
      </c>
      <c r="E24" s="15">
        <v>1358496.6042725823</v>
      </c>
      <c r="F24" s="245">
        <f>Yhteenveto[[#This Row],[Ikärakenne, laskennallinen kustannus]]+Yhteenveto[[#This Row],[Muut laskennalliset kustannukset ]]</f>
        <v>2479894.9542725822</v>
      </c>
      <c r="G24" s="360">
        <v>1333.3</v>
      </c>
      <c r="H24" s="17">
        <v>1266635</v>
      </c>
      <c r="I24" s="381">
        <v>1213259.9542725822</v>
      </c>
      <c r="J24" s="36">
        <v>110995.28970042076</v>
      </c>
      <c r="K24" s="37">
        <v>-98690.77176735214</v>
      </c>
      <c r="L24" s="245">
        <f>SUM(Yhteenveto[[#This Row],[Valtionosuus omarahoitusosuuden jälkeen (välisumma)]:[Valtionosuuteen tehtävät vähennykset ja lisäykset, netto]])</f>
        <v>1225564.4722056508</v>
      </c>
      <c r="M24" s="37">
        <v>322800.60287673643</v>
      </c>
      <c r="N24" s="337">
        <f>SUM(Yhteenveto[[#This Row],[Valtionosuus ennen verotuloihin perustuvaa valtionosuuksien tasausta]]+Yhteenveto[[#This Row],[Verotuloihin perustuva valtionosuuksien tasaus]])</f>
        <v>1548365.0750823873</v>
      </c>
      <c r="O24" s="37">
        <v>-22356.66</v>
      </c>
      <c r="P24" s="257">
        <v>159894.60177000068</v>
      </c>
      <c r="Q24" s="382">
        <f>SUM(Yhteenveto[[#This Row],[Kunnan  peruspalvelujen valtionosuus ]:[Veroperustemuutoksista johtuvien veromenetysten korvaus]])</f>
        <v>1685903.0168523882</v>
      </c>
      <c r="R24" s="38">
        <v>140492</v>
      </c>
    </row>
    <row r="25" spans="1:18">
      <c r="A25" s="35">
        <v>74</v>
      </c>
      <c r="B25" s="13" t="s">
        <v>31</v>
      </c>
      <c r="C25" s="15">
        <v>1083</v>
      </c>
      <c r="D25" s="15">
        <v>1396828.5999999999</v>
      </c>
      <c r="E25" s="15">
        <v>462074.95680533838</v>
      </c>
      <c r="F25" s="245">
        <f>Yhteenveto[[#This Row],[Ikärakenne, laskennallinen kustannus]]+Yhteenveto[[#This Row],[Muut laskennalliset kustannukset ]]</f>
        <v>1858903.5568053382</v>
      </c>
      <c r="G25" s="360">
        <v>1333.3</v>
      </c>
      <c r="H25" s="17">
        <v>1443963.9</v>
      </c>
      <c r="I25" s="381">
        <v>414939.65680533834</v>
      </c>
      <c r="J25" s="36">
        <v>169771.69310187196</v>
      </c>
      <c r="K25" s="37">
        <v>280932.66847799398</v>
      </c>
      <c r="L25" s="245">
        <f>SUM(Yhteenveto[[#This Row],[Valtionosuus omarahoitusosuuden jälkeen (välisumma)]:[Valtionosuuteen tehtävät vähennykset ja lisäykset, netto]])</f>
        <v>865644.01838520425</v>
      </c>
      <c r="M25" s="37">
        <v>460960.12279707257</v>
      </c>
      <c r="N25" s="337">
        <f>SUM(Yhteenveto[[#This Row],[Valtionosuus ennen verotuloihin perustuvaa valtionosuuksien tasausta]]+Yhteenveto[[#This Row],[Verotuloihin perustuva valtionosuuksien tasaus]])</f>
        <v>1326604.1411822769</v>
      </c>
      <c r="O25" s="37">
        <v>-4471.3320000000003</v>
      </c>
      <c r="P25" s="257">
        <v>255906.78443691268</v>
      </c>
      <c r="Q25" s="382">
        <f>SUM(Yhteenveto[[#This Row],[Kunnan  peruspalvelujen valtionosuus ]:[Veroperustemuutoksista johtuvien veromenetysten korvaus]])</f>
        <v>1578039.5936191897</v>
      </c>
      <c r="R25" s="38">
        <v>131504</v>
      </c>
    </row>
    <row r="26" spans="1:18">
      <c r="A26" s="35">
        <v>75</v>
      </c>
      <c r="B26" s="13" t="s">
        <v>32</v>
      </c>
      <c r="C26" s="15">
        <v>19702</v>
      </c>
      <c r="D26" s="15">
        <v>23795068.84</v>
      </c>
      <c r="E26" s="15">
        <v>4532789.8392427573</v>
      </c>
      <c r="F26" s="245">
        <f>Yhteenveto[[#This Row],[Ikärakenne, laskennallinen kustannus]]+Yhteenveto[[#This Row],[Muut laskennalliset kustannukset ]]</f>
        <v>28327858.679242756</v>
      </c>
      <c r="G26" s="360">
        <v>1333.3</v>
      </c>
      <c r="H26" s="17">
        <v>26268676.599999998</v>
      </c>
      <c r="I26" s="381">
        <v>2059182.0792427585</v>
      </c>
      <c r="J26" s="36">
        <v>536588.52693295793</v>
      </c>
      <c r="K26" s="37">
        <v>-504590.48334461357</v>
      </c>
      <c r="L26" s="245">
        <f>SUM(Yhteenveto[[#This Row],[Valtionosuus omarahoitusosuuden jälkeen (välisumma)]:[Valtionosuuteen tehtävät vähennykset ja lisäykset, netto]])</f>
        <v>2091180.1228311029</v>
      </c>
      <c r="M26" s="37">
        <v>-255283.85884410283</v>
      </c>
      <c r="N26" s="337">
        <f>SUM(Yhteenveto[[#This Row],[Valtionosuus ennen verotuloihin perustuvaa valtionosuuksien tasausta]]+Yhteenveto[[#This Row],[Verotuloihin perustuva valtionosuuksien tasaus]])</f>
        <v>1835896.2639870001</v>
      </c>
      <c r="O26" s="37">
        <v>50988.089240000059</v>
      </c>
      <c r="P26" s="257">
        <v>3124606.7484752899</v>
      </c>
      <c r="Q26" s="382">
        <f>SUM(Yhteenveto[[#This Row],[Kunnan  peruspalvelujen valtionosuus ]:[Veroperustemuutoksista johtuvien veromenetysten korvaus]])</f>
        <v>5011491.1017022897</v>
      </c>
      <c r="R26" s="38">
        <v>417624</v>
      </c>
    </row>
    <row r="27" spans="1:18">
      <c r="A27" s="35">
        <v>77</v>
      </c>
      <c r="B27" s="13" t="s">
        <v>33</v>
      </c>
      <c r="C27" s="15">
        <v>4683</v>
      </c>
      <c r="D27" s="15">
        <v>6250419.9699999997</v>
      </c>
      <c r="E27" s="15">
        <v>983393.51223583927</v>
      </c>
      <c r="F27" s="245">
        <f>Yhteenveto[[#This Row],[Ikärakenne, laskennallinen kustannus]]+Yhteenveto[[#This Row],[Muut laskennalliset kustannukset ]]</f>
        <v>7233813.4822358387</v>
      </c>
      <c r="G27" s="360">
        <v>1333.3</v>
      </c>
      <c r="H27" s="17">
        <v>6243843.8999999994</v>
      </c>
      <c r="I27" s="381">
        <v>989969.58223583922</v>
      </c>
      <c r="J27" s="36">
        <v>288650.46213837247</v>
      </c>
      <c r="K27" s="37">
        <v>-274044.1347532869</v>
      </c>
      <c r="L27" s="245">
        <f>SUM(Yhteenveto[[#This Row],[Valtionosuus omarahoitusosuuden jälkeen (välisumma)]:[Valtionosuuteen tehtävät vähennykset ja lisäykset, netto]])</f>
        <v>1004575.9096209249</v>
      </c>
      <c r="M27" s="37">
        <v>2617113.1107663028</v>
      </c>
      <c r="N27" s="337">
        <f>SUM(Yhteenveto[[#This Row],[Valtionosuus ennen verotuloihin perustuvaa valtionosuuksien tasausta]]+Yhteenveto[[#This Row],[Verotuloihin perustuva valtionosuuksien tasaus]])</f>
        <v>3621689.0203872276</v>
      </c>
      <c r="O27" s="37">
        <v>105240.25084000001</v>
      </c>
      <c r="P27" s="257">
        <v>1017509.1689744976</v>
      </c>
      <c r="Q27" s="382">
        <f>SUM(Yhteenveto[[#This Row],[Kunnan  peruspalvelujen valtionosuus ]:[Veroperustemuutoksista johtuvien veromenetysten korvaus]])</f>
        <v>4744438.4402017249</v>
      </c>
      <c r="R27" s="38">
        <v>395369</v>
      </c>
    </row>
    <row r="28" spans="1:18">
      <c r="A28" s="35">
        <v>78</v>
      </c>
      <c r="B28" s="13" t="s">
        <v>34</v>
      </c>
      <c r="C28" s="15">
        <v>7979</v>
      </c>
      <c r="D28" s="15">
        <v>8987101.2599999998</v>
      </c>
      <c r="E28" s="15">
        <v>2668928.8883726038</v>
      </c>
      <c r="F28" s="245">
        <f>Yhteenveto[[#This Row],[Ikärakenne, laskennallinen kustannus]]+Yhteenveto[[#This Row],[Muut laskennalliset kustannukset ]]</f>
        <v>11656030.148372604</v>
      </c>
      <c r="G28" s="360">
        <v>1333.3</v>
      </c>
      <c r="H28" s="17">
        <v>10638400.699999999</v>
      </c>
      <c r="I28" s="381">
        <v>1017629.4483726043</v>
      </c>
      <c r="J28" s="36">
        <v>706079.0644807528</v>
      </c>
      <c r="K28" s="37">
        <v>-3000497.8238788126</v>
      </c>
      <c r="L28" s="245">
        <f>SUM(Yhteenveto[[#This Row],[Valtionosuus omarahoitusosuuden jälkeen (välisumma)]:[Valtionosuuteen tehtävät vähennykset ja lisäykset, netto]])</f>
        <v>-1276789.3110254556</v>
      </c>
      <c r="M28" s="37">
        <v>-68244.781437640821</v>
      </c>
      <c r="N28" s="337">
        <f>SUM(Yhteenveto[[#This Row],[Valtionosuus ennen verotuloihin perustuvaa valtionosuuksien tasausta]]+Yhteenveto[[#This Row],[Verotuloihin perustuva valtionosuuksien tasaus]])</f>
        <v>-1345034.0924630964</v>
      </c>
      <c r="O28" s="37">
        <v>-25143.790280000016</v>
      </c>
      <c r="P28" s="257">
        <v>1170750.9230266006</v>
      </c>
      <c r="Q28" s="382">
        <f>SUM(Yhteenveto[[#This Row],[Kunnan  peruspalvelujen valtionosuus ]:[Veroperustemuutoksista johtuvien veromenetysten korvaus]])</f>
        <v>-199426.95971649582</v>
      </c>
      <c r="R28" s="38">
        <v>-16618</v>
      </c>
    </row>
    <row r="29" spans="1:18">
      <c r="A29" s="35">
        <v>79</v>
      </c>
      <c r="B29" s="13" t="s">
        <v>35</v>
      </c>
      <c r="C29" s="15">
        <v>6785</v>
      </c>
      <c r="D29" s="15">
        <v>8502097.6899999995</v>
      </c>
      <c r="E29" s="15">
        <v>1193164.2169636574</v>
      </c>
      <c r="F29" s="245">
        <f>Yhteenveto[[#This Row],[Ikärakenne, laskennallinen kustannus]]+Yhteenveto[[#This Row],[Muut laskennalliset kustannukset ]]</f>
        <v>9695261.9069636576</v>
      </c>
      <c r="G29" s="360">
        <v>1333.3</v>
      </c>
      <c r="H29" s="17">
        <v>9046440.5</v>
      </c>
      <c r="I29" s="381">
        <v>648821.40696365759</v>
      </c>
      <c r="J29" s="36">
        <v>241610.18864782789</v>
      </c>
      <c r="K29" s="37">
        <v>-2398357.3483676636</v>
      </c>
      <c r="L29" s="245">
        <f>SUM(Yhteenveto[[#This Row],[Valtionosuus omarahoitusosuuden jälkeen (välisumma)]:[Valtionosuuteen tehtävät vähennykset ja lisäykset, netto]])</f>
        <v>-1507925.7527561781</v>
      </c>
      <c r="M29" s="37">
        <v>-469678.14554069709</v>
      </c>
      <c r="N29" s="337">
        <f>SUM(Yhteenveto[[#This Row],[Valtionosuus ennen verotuloihin perustuvaa valtionosuuksien tasausta]]+Yhteenveto[[#This Row],[Verotuloihin perustuva valtionosuuksien tasaus]])</f>
        <v>-1977603.8982968752</v>
      </c>
      <c r="O29" s="37">
        <v>-21715.769079999998</v>
      </c>
      <c r="P29" s="257">
        <v>1046810.3326505848</v>
      </c>
      <c r="Q29" s="382">
        <f>SUM(Yhteenveto[[#This Row],[Kunnan  peruspalvelujen valtionosuus ]:[Veroperustemuutoksista johtuvien veromenetysten korvaus]])</f>
        <v>-952509.33472629043</v>
      </c>
      <c r="R29" s="38">
        <v>-79376</v>
      </c>
    </row>
    <row r="30" spans="1:18">
      <c r="A30" s="35">
        <v>81</v>
      </c>
      <c r="B30" s="13" t="s">
        <v>36</v>
      </c>
      <c r="C30" s="15">
        <v>2621</v>
      </c>
      <c r="D30" s="15">
        <v>2322506.8100000005</v>
      </c>
      <c r="E30" s="15">
        <v>829479.99061216461</v>
      </c>
      <c r="F30" s="245">
        <f>Yhteenveto[[#This Row],[Ikärakenne, laskennallinen kustannus]]+Yhteenveto[[#This Row],[Muut laskennalliset kustannukset ]]</f>
        <v>3151986.8006121651</v>
      </c>
      <c r="G30" s="360">
        <v>1333.3</v>
      </c>
      <c r="H30" s="17">
        <v>3494579.3</v>
      </c>
      <c r="I30" s="381">
        <v>-342592.49938783469</v>
      </c>
      <c r="J30" s="36">
        <v>243457.64143120189</v>
      </c>
      <c r="K30" s="37">
        <v>532368.32355623425</v>
      </c>
      <c r="L30" s="245">
        <f>SUM(Yhteenveto[[#This Row],[Valtionosuus omarahoitusosuuden jälkeen (välisumma)]:[Valtionosuuteen tehtävät vähennykset ja lisäykset, netto]])</f>
        <v>433233.46559960145</v>
      </c>
      <c r="M30" s="37">
        <v>312873.7039329937</v>
      </c>
      <c r="N30" s="337">
        <f>SUM(Yhteenveto[[#This Row],[Valtionosuus ennen verotuloihin perustuvaa valtionosuuksien tasausta]]+Yhteenveto[[#This Row],[Verotuloihin perustuva valtionosuuksien tasaus]])</f>
        <v>746107.1695325952</v>
      </c>
      <c r="O30" s="37">
        <v>-165021.95968000003</v>
      </c>
      <c r="P30" s="257">
        <v>605873.44323981274</v>
      </c>
      <c r="Q30" s="382">
        <f>SUM(Yhteenveto[[#This Row],[Kunnan  peruspalvelujen valtionosuus ]:[Veroperustemuutoksista johtuvien veromenetysten korvaus]])</f>
        <v>1186958.6530924079</v>
      </c>
      <c r="R30" s="38">
        <v>98913</v>
      </c>
    </row>
    <row r="31" spans="1:18">
      <c r="A31" s="35">
        <v>82</v>
      </c>
      <c r="B31" s="39" t="s">
        <v>37</v>
      </c>
      <c r="C31" s="15">
        <v>9405</v>
      </c>
      <c r="D31" s="15">
        <v>15068413.970000001</v>
      </c>
      <c r="E31" s="15">
        <v>1166871.7652270866</v>
      </c>
      <c r="F31" s="245">
        <f>Yhteenveto[[#This Row],[Ikärakenne, laskennallinen kustannus]]+Yhteenveto[[#This Row],[Muut laskennalliset kustannukset ]]</f>
        <v>16235285.735227088</v>
      </c>
      <c r="G31" s="360">
        <v>1333.3</v>
      </c>
      <c r="H31" s="17">
        <v>12539686.5</v>
      </c>
      <c r="I31" s="381">
        <v>3695599.2352270875</v>
      </c>
      <c r="J31" s="36">
        <v>229575.68543988859</v>
      </c>
      <c r="K31" s="37">
        <v>-1223249.1744840322</v>
      </c>
      <c r="L31" s="245">
        <f>SUM(Yhteenveto[[#This Row],[Valtionosuus omarahoitusosuuden jälkeen (välisumma)]:[Valtionosuuteen tehtävät vähennykset ja lisäykset, netto]])</f>
        <v>2701925.7461829437</v>
      </c>
      <c r="M31" s="37">
        <v>2239336.3281450309</v>
      </c>
      <c r="N31" s="337">
        <f>SUM(Yhteenveto[[#This Row],[Valtionosuus ennen verotuloihin perustuvaa valtionosuuksien tasausta]]+Yhteenveto[[#This Row],[Verotuloihin perustuva valtionosuuksien tasaus]])</f>
        <v>4941262.0743279746</v>
      </c>
      <c r="O31" s="37">
        <v>93570.074320000014</v>
      </c>
      <c r="P31" s="257">
        <v>1357878.2054010446</v>
      </c>
      <c r="Q31" s="382">
        <f>SUM(Yhteenveto[[#This Row],[Kunnan  peruspalvelujen valtionosuus ]:[Veroperustemuutoksista johtuvien veromenetysten korvaus]])</f>
        <v>6392710.3540490186</v>
      </c>
      <c r="R31" s="38">
        <v>532726</v>
      </c>
    </row>
    <row r="32" spans="1:18">
      <c r="A32" s="35">
        <v>86</v>
      </c>
      <c r="B32" s="13" t="s">
        <v>38</v>
      </c>
      <c r="C32" s="15">
        <v>8143</v>
      </c>
      <c r="D32" s="15">
        <v>12839426.5</v>
      </c>
      <c r="E32" s="15">
        <v>1342990.2644381784</v>
      </c>
      <c r="F32" s="245">
        <f>Yhteenveto[[#This Row],[Ikärakenne, laskennallinen kustannus]]+Yhteenveto[[#This Row],[Muut laskennalliset kustannukset ]]</f>
        <v>14182416.764438178</v>
      </c>
      <c r="G32" s="360">
        <v>1333.3</v>
      </c>
      <c r="H32" s="17">
        <v>10857061.9</v>
      </c>
      <c r="I32" s="381">
        <v>3325354.864438178</v>
      </c>
      <c r="J32" s="36">
        <v>177978.9347974062</v>
      </c>
      <c r="K32" s="37">
        <v>8627.1578722837148</v>
      </c>
      <c r="L32" s="245">
        <f>SUM(Yhteenveto[[#This Row],[Valtionosuus omarahoitusosuuden jälkeen (välisumma)]:[Valtionosuuteen tehtävät vähennykset ja lisäykset, netto]])</f>
        <v>3511960.957107868</v>
      </c>
      <c r="M32" s="37">
        <v>2709759.1863778308</v>
      </c>
      <c r="N32" s="337">
        <f>SUM(Yhteenveto[[#This Row],[Valtionosuus ennen verotuloihin perustuvaa valtionosuuksien tasausta]]+Yhteenveto[[#This Row],[Verotuloihin perustuva valtionosuuksien tasaus]])</f>
        <v>6221720.1434856988</v>
      </c>
      <c r="O32" s="37">
        <v>-1091675.7078</v>
      </c>
      <c r="P32" s="257">
        <v>1365054.6868915039</v>
      </c>
      <c r="Q32" s="382">
        <f>SUM(Yhteenveto[[#This Row],[Kunnan  peruspalvelujen valtionosuus ]:[Veroperustemuutoksista johtuvien veromenetysten korvaus]])</f>
        <v>6495099.1225772025</v>
      </c>
      <c r="R32" s="38">
        <v>541259</v>
      </c>
    </row>
    <row r="33" spans="1:18">
      <c r="A33" s="35">
        <v>90</v>
      </c>
      <c r="B33" s="13" t="s">
        <v>39</v>
      </c>
      <c r="C33" s="15">
        <v>3136</v>
      </c>
      <c r="D33" s="15">
        <v>2986125.2800000003</v>
      </c>
      <c r="E33" s="15">
        <v>1296295.725746155</v>
      </c>
      <c r="F33" s="245">
        <f>Yhteenveto[[#This Row],[Ikärakenne, laskennallinen kustannus]]+Yhteenveto[[#This Row],[Muut laskennalliset kustannukset ]]</f>
        <v>4282421.005746155</v>
      </c>
      <c r="G33" s="360">
        <v>1333.3</v>
      </c>
      <c r="H33" s="17">
        <v>4181228.8</v>
      </c>
      <c r="I33" s="381">
        <v>101192.20574615523</v>
      </c>
      <c r="J33" s="36">
        <v>1054416.4819610957</v>
      </c>
      <c r="K33" s="37">
        <v>-739827.95472722</v>
      </c>
      <c r="L33" s="245">
        <f>SUM(Yhteenveto[[#This Row],[Valtionosuus omarahoitusosuuden jälkeen (välisumma)]:[Valtionosuuteen tehtävät vähennykset ja lisäykset, netto]])</f>
        <v>415780.73298003094</v>
      </c>
      <c r="M33" s="37">
        <v>-6725.0691625289755</v>
      </c>
      <c r="N33" s="337">
        <f>SUM(Yhteenveto[[#This Row],[Valtionosuus ennen verotuloihin perustuvaa valtionosuuksien tasausta]]+Yhteenveto[[#This Row],[Verotuloihin perustuva valtionosuuksien tasaus]])</f>
        <v>409055.66381750198</v>
      </c>
      <c r="O33" s="37">
        <v>-33564.798880000002</v>
      </c>
      <c r="P33" s="257">
        <v>692239.24346758693</v>
      </c>
      <c r="Q33" s="382">
        <f>SUM(Yhteenveto[[#This Row],[Kunnan  peruspalvelujen valtionosuus ]:[Veroperustemuutoksista johtuvien veromenetysten korvaus]])</f>
        <v>1067730.108405089</v>
      </c>
      <c r="R33" s="38">
        <v>88978</v>
      </c>
    </row>
    <row r="34" spans="1:18">
      <c r="A34" s="35">
        <v>91</v>
      </c>
      <c r="B34" s="13" t="s">
        <v>40</v>
      </c>
      <c r="C34" s="15">
        <v>658457</v>
      </c>
      <c r="D34" s="15">
        <v>864954853.92999995</v>
      </c>
      <c r="E34" s="15">
        <v>285146943.58910859</v>
      </c>
      <c r="F34" s="245">
        <f>Yhteenveto[[#This Row],[Ikärakenne, laskennallinen kustannus]]+Yhteenveto[[#This Row],[Muut laskennalliset kustannukset ]]</f>
        <v>1150101797.5191085</v>
      </c>
      <c r="G34" s="360">
        <v>1333.3</v>
      </c>
      <c r="H34" s="17">
        <v>877920718.10000002</v>
      </c>
      <c r="I34" s="381">
        <v>272181079.41910851</v>
      </c>
      <c r="J34" s="36">
        <v>27207490.073807508</v>
      </c>
      <c r="K34" s="37">
        <v>-184867024.29898858</v>
      </c>
      <c r="L34" s="245">
        <f>SUM(Yhteenveto[[#This Row],[Valtionosuus omarahoitusosuuden jälkeen (välisumma)]:[Valtionosuuteen tehtävät vähennykset ja lisäykset, netto]])</f>
        <v>114521545.19392741</v>
      </c>
      <c r="M34" s="37">
        <v>-59761981.804663569</v>
      </c>
      <c r="N34" s="337">
        <f>SUM(Yhteenveto[[#This Row],[Valtionosuus ennen verotuloihin perustuvaa valtionosuuksien tasausta]]+Yhteenveto[[#This Row],[Verotuloihin perustuva valtionosuuksien tasaus]])</f>
        <v>54759563.389263839</v>
      </c>
      <c r="O34" s="37">
        <v>-87680517.784019977</v>
      </c>
      <c r="P34" s="257">
        <v>82763849.129935592</v>
      </c>
      <c r="Q34" s="382">
        <f>SUM(Yhteenveto[[#This Row],[Kunnan  peruspalvelujen valtionosuus ]:[Veroperustemuutoksista johtuvien veromenetysten korvaus]])</f>
        <v>49842894.735179454</v>
      </c>
      <c r="R34" s="38">
        <v>4153574</v>
      </c>
    </row>
    <row r="35" spans="1:18">
      <c r="A35" s="35">
        <v>92</v>
      </c>
      <c r="B35" s="13" t="s">
        <v>41</v>
      </c>
      <c r="C35" s="15">
        <v>239206</v>
      </c>
      <c r="D35" s="15">
        <v>373092934.33000004</v>
      </c>
      <c r="E35" s="15">
        <v>127964139.23627748</v>
      </c>
      <c r="F35" s="245">
        <f>Yhteenveto[[#This Row],[Ikärakenne, laskennallinen kustannus]]+Yhteenveto[[#This Row],[Muut laskennalliset kustannukset ]]</f>
        <v>501057073.5662775</v>
      </c>
      <c r="G35" s="360">
        <v>1333.3</v>
      </c>
      <c r="H35" s="17">
        <v>318933359.80000001</v>
      </c>
      <c r="I35" s="381">
        <v>182123713.76627749</v>
      </c>
      <c r="J35" s="36">
        <v>12271763.775217569</v>
      </c>
      <c r="K35" s="37">
        <v>-56329872.33840856</v>
      </c>
      <c r="L35" s="245">
        <f>SUM(Yhteenveto[[#This Row],[Valtionosuus omarahoitusosuuden jälkeen (välisumma)]:[Valtionosuuteen tehtävät vähennykset ja lisäykset, netto]])</f>
        <v>138065605.2030865</v>
      </c>
      <c r="M35" s="37">
        <v>-3720441.4904424702</v>
      </c>
      <c r="N35" s="337">
        <f>SUM(Yhteenveto[[#This Row],[Valtionosuus ennen verotuloihin perustuvaa valtionosuuksien tasausta]]+Yhteenveto[[#This Row],[Verotuloihin perustuva valtionosuuksien tasaus]])</f>
        <v>134345163.71264401</v>
      </c>
      <c r="O35" s="37">
        <v>-7057413.3079520026</v>
      </c>
      <c r="P35" s="257">
        <v>28009719.484408259</v>
      </c>
      <c r="Q35" s="382">
        <f>SUM(Yhteenveto[[#This Row],[Kunnan  peruspalvelujen valtionosuus ]:[Veroperustemuutoksista johtuvien veromenetysten korvaus]])</f>
        <v>155297469.88910025</v>
      </c>
      <c r="R35" s="38">
        <v>12941456</v>
      </c>
    </row>
    <row r="36" spans="1:18">
      <c r="A36" s="35">
        <v>97</v>
      </c>
      <c r="B36" s="13" t="s">
        <v>42</v>
      </c>
      <c r="C36" s="15">
        <v>2131</v>
      </c>
      <c r="D36" s="15">
        <v>2061018</v>
      </c>
      <c r="E36" s="15">
        <v>1137058.8119231483</v>
      </c>
      <c r="F36" s="245">
        <f>Yhteenveto[[#This Row],[Ikärakenne, laskennallinen kustannus]]+Yhteenveto[[#This Row],[Muut laskennalliset kustannukset ]]</f>
        <v>3198076.8119231481</v>
      </c>
      <c r="G36" s="360">
        <v>1333.3</v>
      </c>
      <c r="H36" s="17">
        <v>2841262.3</v>
      </c>
      <c r="I36" s="381">
        <v>356814.5119231483</v>
      </c>
      <c r="J36" s="36">
        <v>139432.34135548578</v>
      </c>
      <c r="K36" s="37">
        <v>636111.38501837</v>
      </c>
      <c r="L36" s="245">
        <f>SUM(Yhteenveto[[#This Row],[Valtionosuus omarahoitusosuuden jälkeen (välisumma)]:[Valtionosuuteen tehtävät vähennykset ja lisäykset, netto]])</f>
        <v>1132358.238297004</v>
      </c>
      <c r="M36" s="37">
        <v>196568.89720480415</v>
      </c>
      <c r="N36" s="337">
        <f>SUM(Yhteenveto[[#This Row],[Valtionosuus ennen verotuloihin perustuvaa valtionosuuksien tasausta]]+Yhteenveto[[#This Row],[Verotuloihin perustuva valtionosuuksien tasaus]])</f>
        <v>1328927.1355018083</v>
      </c>
      <c r="O36" s="37">
        <v>-2936.1746799999964</v>
      </c>
      <c r="P36" s="257">
        <v>437097.52690667962</v>
      </c>
      <c r="Q36" s="382">
        <f>SUM(Yhteenveto[[#This Row],[Kunnan  peruspalvelujen valtionosuus ]:[Veroperustemuutoksista johtuvien veromenetysten korvaus]])</f>
        <v>1763088.4877284879</v>
      </c>
      <c r="R36" s="38">
        <v>146924</v>
      </c>
    </row>
    <row r="37" spans="1:18">
      <c r="A37" s="35">
        <v>98</v>
      </c>
      <c r="B37" s="13" t="s">
        <v>43</v>
      </c>
      <c r="C37" s="15">
        <v>23090</v>
      </c>
      <c r="D37" s="15">
        <v>36395197.990000002</v>
      </c>
      <c r="E37" s="15">
        <v>3472999.5843410161</v>
      </c>
      <c r="F37" s="245">
        <f>Yhteenveto[[#This Row],[Ikärakenne, laskennallinen kustannus]]+Yhteenveto[[#This Row],[Muut laskennalliset kustannukset ]]</f>
        <v>39868197.574341021</v>
      </c>
      <c r="G37" s="360">
        <v>1333.3</v>
      </c>
      <c r="H37" s="17">
        <v>30785897</v>
      </c>
      <c r="I37" s="381">
        <v>9082300.5743410215</v>
      </c>
      <c r="J37" s="36">
        <v>636544.16461561737</v>
      </c>
      <c r="K37" s="37">
        <v>4589410.4106322909</v>
      </c>
      <c r="L37" s="245">
        <f>SUM(Yhteenveto[[#This Row],[Valtionosuus omarahoitusosuuden jälkeen (välisumma)]:[Valtionosuuteen tehtävät vähennykset ja lisäykset, netto]])</f>
        <v>14308255.149588931</v>
      </c>
      <c r="M37" s="37">
        <v>6279391.1077824719</v>
      </c>
      <c r="N37" s="337">
        <f>SUM(Yhteenveto[[#This Row],[Valtionosuus ennen verotuloihin perustuvaa valtionosuuksien tasausta]]+Yhteenveto[[#This Row],[Verotuloihin perustuva valtionosuuksien tasaus]])</f>
        <v>20587646.257371403</v>
      </c>
      <c r="O37" s="37">
        <v>-2452136.5961159999</v>
      </c>
      <c r="P37" s="257">
        <v>3351302.6063941163</v>
      </c>
      <c r="Q37" s="382">
        <f>SUM(Yhteenveto[[#This Row],[Kunnan  peruspalvelujen valtionosuus ]:[Veroperustemuutoksista johtuvien veromenetysten korvaus]])</f>
        <v>21486812.26764952</v>
      </c>
      <c r="R37" s="38">
        <v>1790567</v>
      </c>
    </row>
    <row r="38" spans="1:18">
      <c r="A38" s="35">
        <v>102</v>
      </c>
      <c r="B38" s="13" t="s">
        <v>44</v>
      </c>
      <c r="C38" s="15">
        <v>9870</v>
      </c>
      <c r="D38" s="15">
        <v>12999348.73</v>
      </c>
      <c r="E38" s="15">
        <v>1783887.9833647404</v>
      </c>
      <c r="F38" s="245">
        <f>Yhteenveto[[#This Row],[Ikärakenne, laskennallinen kustannus]]+Yhteenveto[[#This Row],[Muut laskennalliset kustannukset ]]</f>
        <v>14783236.713364741</v>
      </c>
      <c r="G38" s="360">
        <v>1333.3</v>
      </c>
      <c r="H38" s="17">
        <v>13159671</v>
      </c>
      <c r="I38" s="381">
        <v>1623565.7133647408</v>
      </c>
      <c r="J38" s="36">
        <v>294276.91123091377</v>
      </c>
      <c r="K38" s="37">
        <v>975741.4265417516</v>
      </c>
      <c r="L38" s="245">
        <f>SUM(Yhteenveto[[#This Row],[Valtionosuus omarahoitusosuuden jälkeen (välisumma)]:[Valtionosuuteen tehtävät vähennykset ja lisäykset, netto]])</f>
        <v>2893584.0511374064</v>
      </c>
      <c r="M38" s="37">
        <v>3826322.3685609009</v>
      </c>
      <c r="N38" s="337">
        <f>SUM(Yhteenveto[[#This Row],[Valtionosuus ennen verotuloihin perustuvaa valtionosuuksien tasausta]]+Yhteenveto[[#This Row],[Verotuloihin perustuva valtionosuuksien tasaus]])</f>
        <v>6719906.4196983073</v>
      </c>
      <c r="O38" s="37">
        <v>261543.11312000002</v>
      </c>
      <c r="P38" s="257">
        <v>1908825.7523639388</v>
      </c>
      <c r="Q38" s="382">
        <f>SUM(Yhteenveto[[#This Row],[Kunnan  peruspalvelujen valtionosuus ]:[Veroperustemuutoksista johtuvien veromenetysten korvaus]])</f>
        <v>8890275.2851822451</v>
      </c>
      <c r="R38" s="38">
        <v>740856</v>
      </c>
    </row>
    <row r="39" spans="1:18">
      <c r="A39" s="35">
        <v>103</v>
      </c>
      <c r="B39" s="13" t="s">
        <v>45</v>
      </c>
      <c r="C39" s="15">
        <v>2166</v>
      </c>
      <c r="D39" s="15">
        <v>2977949.1</v>
      </c>
      <c r="E39" s="15">
        <v>386094.69530685025</v>
      </c>
      <c r="F39" s="245">
        <f>Yhteenveto[[#This Row],[Ikärakenne, laskennallinen kustannus]]+Yhteenveto[[#This Row],[Muut laskennalliset kustannukset ]]</f>
        <v>3364043.7953068502</v>
      </c>
      <c r="G39" s="360">
        <v>1333.3</v>
      </c>
      <c r="H39" s="17">
        <v>2887927.8</v>
      </c>
      <c r="I39" s="381">
        <v>476115.99530685041</v>
      </c>
      <c r="J39" s="36">
        <v>34010.39886415311</v>
      </c>
      <c r="K39" s="37">
        <v>257939.66304809175</v>
      </c>
      <c r="L39" s="245">
        <f>SUM(Yhteenveto[[#This Row],[Valtionosuus omarahoitusosuuden jälkeen (välisumma)]:[Valtionosuuteen tehtävät vähennykset ja lisäykset, netto]])</f>
        <v>768066.0572190953</v>
      </c>
      <c r="M39" s="37">
        <v>1050929.6678794948</v>
      </c>
      <c r="N39" s="337">
        <f>SUM(Yhteenveto[[#This Row],[Valtionosuus ennen verotuloihin perustuvaa valtionosuuksien tasausta]]+Yhteenveto[[#This Row],[Verotuloihin perustuva valtionosuuksien tasaus]])</f>
        <v>1818995.7250985901</v>
      </c>
      <c r="O39" s="37">
        <v>-22282.137800000004</v>
      </c>
      <c r="P39" s="257">
        <v>465136.07264928444</v>
      </c>
      <c r="Q39" s="382">
        <f>SUM(Yhteenveto[[#This Row],[Kunnan  peruspalvelujen valtionosuus ]:[Veroperustemuutoksista johtuvien veromenetysten korvaus]])</f>
        <v>2261849.6599478745</v>
      </c>
      <c r="R39" s="38">
        <v>188487</v>
      </c>
    </row>
    <row r="40" spans="1:18">
      <c r="A40" s="35">
        <v>105</v>
      </c>
      <c r="B40" s="13" t="s">
        <v>46</v>
      </c>
      <c r="C40" s="15">
        <v>2139</v>
      </c>
      <c r="D40" s="15">
        <v>1877970.9300000002</v>
      </c>
      <c r="E40" s="15">
        <v>1311449.8774965361</v>
      </c>
      <c r="F40" s="245">
        <f>Yhteenveto[[#This Row],[Ikärakenne, laskennallinen kustannus]]+Yhteenveto[[#This Row],[Muut laskennalliset kustannukset ]]</f>
        <v>3189420.8074965365</v>
      </c>
      <c r="G40" s="360">
        <v>1333.3</v>
      </c>
      <c r="H40" s="17">
        <v>2851928.6999999997</v>
      </c>
      <c r="I40" s="381">
        <v>337492.1074965368</v>
      </c>
      <c r="J40" s="36">
        <v>727350.3294075561</v>
      </c>
      <c r="K40" s="37">
        <v>616791.12819279393</v>
      </c>
      <c r="L40" s="245">
        <f>SUM(Yhteenveto[[#This Row],[Valtionosuus omarahoitusosuuden jälkeen (välisumma)]:[Valtionosuuteen tehtävät vähennykset ja lisäykset, netto]])</f>
        <v>1681633.5650968868</v>
      </c>
      <c r="M40" s="37">
        <v>689890.59719693393</v>
      </c>
      <c r="N40" s="337">
        <f>SUM(Yhteenveto[[#This Row],[Valtionosuus ennen verotuloihin perustuvaa valtionosuuksien tasausta]]+Yhteenveto[[#This Row],[Verotuloihin perustuva valtionosuuksien tasaus]])</f>
        <v>2371524.1622938206</v>
      </c>
      <c r="O40" s="37">
        <v>-7452.2200000000012</v>
      </c>
      <c r="P40" s="257">
        <v>479094.62064489379</v>
      </c>
      <c r="Q40" s="382">
        <f>SUM(Yhteenveto[[#This Row],[Kunnan  peruspalvelujen valtionosuus ]:[Veroperustemuutoksista johtuvien veromenetysten korvaus]])</f>
        <v>2843166.5629387144</v>
      </c>
      <c r="R40" s="38">
        <v>236931</v>
      </c>
    </row>
    <row r="41" spans="1:18">
      <c r="A41" s="35">
        <v>106</v>
      </c>
      <c r="B41" s="13" t="s">
        <v>47</v>
      </c>
      <c r="C41" s="15">
        <v>46880</v>
      </c>
      <c r="D41" s="15">
        <v>66435399.350000001</v>
      </c>
      <c r="E41" s="15">
        <v>10142188.926560536</v>
      </c>
      <c r="F41" s="245">
        <f>Yhteenveto[[#This Row],[Ikärakenne, laskennallinen kustannus]]+Yhteenveto[[#This Row],[Muut laskennalliset kustannukset ]]</f>
        <v>76577588.276560545</v>
      </c>
      <c r="G41" s="360">
        <v>1333.3</v>
      </c>
      <c r="H41" s="17">
        <v>62505104</v>
      </c>
      <c r="I41" s="381">
        <v>14072484.276560545</v>
      </c>
      <c r="J41" s="36">
        <v>1567030.4903443761</v>
      </c>
      <c r="K41" s="37">
        <v>-3130294.9258031268</v>
      </c>
      <c r="L41" s="245">
        <f>SUM(Yhteenveto[[#This Row],[Valtionosuus omarahoitusosuuden jälkeen (välisumma)]:[Valtionosuuteen tehtävät vähennykset ja lisäykset, netto]])</f>
        <v>12509219.841101794</v>
      </c>
      <c r="M41" s="37">
        <v>-206761.90893624313</v>
      </c>
      <c r="N41" s="337">
        <f>SUM(Yhteenveto[[#This Row],[Valtionosuus ennen verotuloihin perustuvaa valtionosuuksien tasausta]]+Yhteenveto[[#This Row],[Verotuloihin perustuva valtionosuuksien tasaus]])</f>
        <v>12302457.93216555</v>
      </c>
      <c r="O41" s="37">
        <v>-273854.18056000001</v>
      </c>
      <c r="P41" s="257">
        <v>6154751.1493767658</v>
      </c>
      <c r="Q41" s="382">
        <f>SUM(Yhteenveto[[#This Row],[Kunnan  peruspalvelujen valtionosuus ]:[Veroperustemuutoksista johtuvien veromenetysten korvaus]])</f>
        <v>18183354.900982317</v>
      </c>
      <c r="R41" s="38">
        <v>1515280</v>
      </c>
    </row>
    <row r="42" spans="1:18">
      <c r="A42" s="35">
        <v>108</v>
      </c>
      <c r="B42" s="13" t="s">
        <v>48</v>
      </c>
      <c r="C42" s="15">
        <v>10337</v>
      </c>
      <c r="D42" s="15">
        <v>16060880.719999999</v>
      </c>
      <c r="E42" s="15">
        <v>1448947.4976977003</v>
      </c>
      <c r="F42" s="245">
        <f>Yhteenveto[[#This Row],[Ikärakenne, laskennallinen kustannus]]+Yhteenveto[[#This Row],[Muut laskennalliset kustannukset ]]</f>
        <v>17509828.217697699</v>
      </c>
      <c r="G42" s="360">
        <v>1333.3</v>
      </c>
      <c r="H42" s="17">
        <v>13782322.1</v>
      </c>
      <c r="I42" s="381">
        <v>3727506.117697699</v>
      </c>
      <c r="J42" s="36">
        <v>263206.42729656096</v>
      </c>
      <c r="K42" s="37">
        <v>326045.97297006263</v>
      </c>
      <c r="L42" s="245">
        <f>SUM(Yhteenveto[[#This Row],[Valtionosuus omarahoitusosuuden jälkeen (välisumma)]:[Valtionosuuteen tehtävät vähennykset ja lisäykset, netto]])</f>
        <v>4316758.5179643231</v>
      </c>
      <c r="M42" s="37">
        <v>4437680.5598303806</v>
      </c>
      <c r="N42" s="337">
        <f>SUM(Yhteenveto[[#This Row],[Valtionosuus ennen verotuloihin perustuvaa valtionosuuksien tasausta]]+Yhteenveto[[#This Row],[Verotuloihin perustuva valtionosuuksien tasaus]])</f>
        <v>8754439.0777947046</v>
      </c>
      <c r="O42" s="37">
        <v>-48733.047467999975</v>
      </c>
      <c r="P42" s="257">
        <v>1715072.1793824253</v>
      </c>
      <c r="Q42" s="382">
        <f>SUM(Yhteenveto[[#This Row],[Kunnan  peruspalvelujen valtionosuus ]:[Veroperustemuutoksista johtuvien veromenetysten korvaus]])</f>
        <v>10420778.20970913</v>
      </c>
      <c r="R42" s="38">
        <v>868399</v>
      </c>
    </row>
    <row r="43" spans="1:18">
      <c r="A43" s="35">
        <v>109</v>
      </c>
      <c r="B43" s="39" t="s">
        <v>49</v>
      </c>
      <c r="C43" s="15">
        <v>67971</v>
      </c>
      <c r="D43" s="15">
        <v>91125295.359999999</v>
      </c>
      <c r="E43" s="15">
        <v>13962804.933367427</v>
      </c>
      <c r="F43" s="245">
        <f>Yhteenveto[[#This Row],[Ikärakenne, laskennallinen kustannus]]+Yhteenveto[[#This Row],[Muut laskennalliset kustannukset ]]</f>
        <v>105088100.29336743</v>
      </c>
      <c r="G43" s="360">
        <v>1333.3</v>
      </c>
      <c r="H43" s="17">
        <v>90625734.299999997</v>
      </c>
      <c r="I43" s="381">
        <v>14462365.993367434</v>
      </c>
      <c r="J43" s="36">
        <v>2282831.3379730415</v>
      </c>
      <c r="K43" s="37">
        <v>-3406824.4490240756</v>
      </c>
      <c r="L43" s="245">
        <f>SUM(Yhteenveto[[#This Row],[Valtionosuus omarahoitusosuuden jälkeen (välisumma)]:[Valtionosuuteen tehtävät vähennykset ja lisäykset, netto]])</f>
        <v>13338372.882316399</v>
      </c>
      <c r="M43" s="37">
        <v>7140681.7886817316</v>
      </c>
      <c r="N43" s="337">
        <f>SUM(Yhteenveto[[#This Row],[Valtionosuus ennen verotuloihin perustuvaa valtionosuuksien tasausta]]+Yhteenveto[[#This Row],[Verotuloihin perustuva valtionosuuksien tasaus]])</f>
        <v>20479054.67099813</v>
      </c>
      <c r="O43" s="37">
        <v>-128714.74384000013</v>
      </c>
      <c r="P43" s="257">
        <v>9855696.1601719782</v>
      </c>
      <c r="Q43" s="382">
        <f>SUM(Yhteenveto[[#This Row],[Kunnan  peruspalvelujen valtionosuus ]:[Veroperustemuutoksista johtuvien veromenetysten korvaus]])</f>
        <v>30206036.087330107</v>
      </c>
      <c r="R43" s="38">
        <v>2517170</v>
      </c>
    </row>
    <row r="44" spans="1:18">
      <c r="A44" s="35">
        <v>111</v>
      </c>
      <c r="B44" s="39" t="s">
        <v>50</v>
      </c>
      <c r="C44" s="15">
        <v>18344</v>
      </c>
      <c r="D44" s="15">
        <v>18764108.280000001</v>
      </c>
      <c r="E44" s="15">
        <v>4047554.1155713722</v>
      </c>
      <c r="F44" s="245">
        <f>Yhteenveto[[#This Row],[Ikärakenne, laskennallinen kustannus]]+Yhteenveto[[#This Row],[Muut laskennalliset kustannukset ]]</f>
        <v>22811662.395571373</v>
      </c>
      <c r="G44" s="360">
        <v>1333.3</v>
      </c>
      <c r="H44" s="17">
        <v>24458055.199999999</v>
      </c>
      <c r="I44" s="381">
        <v>-1646392.8044286259</v>
      </c>
      <c r="J44" s="36">
        <v>596801.210007346</v>
      </c>
      <c r="K44" s="37">
        <v>8017963.9494398516</v>
      </c>
      <c r="L44" s="245">
        <f>SUM(Yhteenveto[[#This Row],[Valtionosuus omarahoitusosuuden jälkeen (välisumma)]:[Valtionosuuteen tehtävät vähennykset ja lisäykset, netto]])</f>
        <v>6968372.355018572</v>
      </c>
      <c r="M44" s="37">
        <v>5458555.2264740951</v>
      </c>
      <c r="N44" s="337">
        <f>SUM(Yhteenveto[[#This Row],[Valtionosuus ennen verotuloihin perustuvaa valtionosuuksien tasausta]]+Yhteenveto[[#This Row],[Verotuloihin perustuva valtionosuuksien tasaus]])</f>
        <v>12426927.581492666</v>
      </c>
      <c r="O44" s="37">
        <v>236861.36048000003</v>
      </c>
      <c r="P44" s="257">
        <v>3040102.4220374716</v>
      </c>
      <c r="Q44" s="382">
        <f>SUM(Yhteenveto[[#This Row],[Kunnan  peruspalvelujen valtionosuus ]:[Veroperustemuutoksista johtuvien veromenetysten korvaus]])</f>
        <v>15703891.364010137</v>
      </c>
      <c r="R44" s="38">
        <v>1308658</v>
      </c>
    </row>
    <row r="45" spans="1:18">
      <c r="A45" s="35">
        <v>139</v>
      </c>
      <c r="B45" s="39" t="s">
        <v>51</v>
      </c>
      <c r="C45" s="15">
        <v>9912</v>
      </c>
      <c r="D45" s="15">
        <v>20029019.609999999</v>
      </c>
      <c r="E45" s="15">
        <v>2230564.9380337815</v>
      </c>
      <c r="F45" s="245">
        <f>Yhteenveto[[#This Row],[Ikärakenne, laskennallinen kustannus]]+Yhteenveto[[#This Row],[Muut laskennalliset kustannukset ]]</f>
        <v>22259584.548033781</v>
      </c>
      <c r="G45" s="360">
        <v>1333.3</v>
      </c>
      <c r="H45" s="17">
        <v>13215669.6</v>
      </c>
      <c r="I45" s="381">
        <v>9043914.9480337817</v>
      </c>
      <c r="J45" s="36">
        <v>272146.96584147227</v>
      </c>
      <c r="K45" s="37">
        <v>-1880819.752922859</v>
      </c>
      <c r="L45" s="245">
        <f>SUM(Yhteenveto[[#This Row],[Valtionosuus omarahoitusosuuden jälkeen (välisumma)]:[Valtionosuuteen tehtävät vähennykset ja lisäykset, netto]])</f>
        <v>7435242.1609523948</v>
      </c>
      <c r="M45" s="37">
        <v>5184181.697754791</v>
      </c>
      <c r="N45" s="337">
        <f>SUM(Yhteenveto[[#This Row],[Valtionosuus ennen verotuloihin perustuvaa valtionosuuksien tasausta]]+Yhteenveto[[#This Row],[Verotuloihin perustuva valtionosuuksien tasaus]])</f>
        <v>12619423.858707186</v>
      </c>
      <c r="O45" s="37">
        <v>95507.651520000043</v>
      </c>
      <c r="P45" s="257">
        <v>1468793.2636539286</v>
      </c>
      <c r="Q45" s="382">
        <f>SUM(Yhteenveto[[#This Row],[Kunnan  peruspalvelujen valtionosuus ]:[Veroperustemuutoksista johtuvien veromenetysten korvaus]])</f>
        <v>14183724.773881115</v>
      </c>
      <c r="R45" s="38">
        <v>1181977</v>
      </c>
    </row>
    <row r="46" spans="1:18">
      <c r="A46" s="35">
        <v>140</v>
      </c>
      <c r="B46" s="39" t="s">
        <v>52</v>
      </c>
      <c r="C46" s="15">
        <v>20958</v>
      </c>
      <c r="D46" s="15">
        <v>28555540.450000003</v>
      </c>
      <c r="E46" s="15">
        <v>3621165.2169231242</v>
      </c>
      <c r="F46" s="245">
        <f>Yhteenveto[[#This Row],[Ikärakenne, laskennallinen kustannus]]+Yhteenveto[[#This Row],[Muut laskennalliset kustannukset ]]</f>
        <v>32176705.666923128</v>
      </c>
      <c r="G46" s="360">
        <v>1333.3</v>
      </c>
      <c r="H46" s="17">
        <v>27943301.399999999</v>
      </c>
      <c r="I46" s="381">
        <v>4233404.2669231296</v>
      </c>
      <c r="J46" s="36">
        <v>1020348.7021328617</v>
      </c>
      <c r="K46" s="37">
        <v>6983243.612619983</v>
      </c>
      <c r="L46" s="245">
        <f>SUM(Yhteenveto[[#This Row],[Valtionosuus omarahoitusosuuden jälkeen (välisumma)]:[Valtionosuuteen tehtävät vähennykset ja lisäykset, netto]])</f>
        <v>12236996.581675975</v>
      </c>
      <c r="M46" s="37">
        <v>7255317.6454108804</v>
      </c>
      <c r="N46" s="337">
        <f>SUM(Yhteenveto[[#This Row],[Valtionosuus ennen verotuloihin perustuvaa valtionosuuksien tasausta]]+Yhteenveto[[#This Row],[Verotuloihin perustuva valtionosuuksien tasaus]])</f>
        <v>19492314.227086857</v>
      </c>
      <c r="O46" s="37">
        <v>-100038.60127999989</v>
      </c>
      <c r="P46" s="257">
        <v>3536222.6643046932</v>
      </c>
      <c r="Q46" s="382">
        <f>SUM(Yhteenveto[[#This Row],[Kunnan  peruspalvelujen valtionosuus ]:[Veroperustemuutoksista johtuvien veromenetysten korvaus]])</f>
        <v>22928498.290111549</v>
      </c>
      <c r="R46" s="38">
        <v>1910708</v>
      </c>
    </row>
    <row r="47" spans="1:18">
      <c r="A47" s="35">
        <v>142</v>
      </c>
      <c r="B47" s="39" t="s">
        <v>53</v>
      </c>
      <c r="C47" s="15">
        <v>6559</v>
      </c>
      <c r="D47" s="15">
        <v>8659568.4900000002</v>
      </c>
      <c r="E47" s="15">
        <v>1235197.029458188</v>
      </c>
      <c r="F47" s="245">
        <f>Yhteenveto[[#This Row],[Ikärakenne, laskennallinen kustannus]]+Yhteenveto[[#This Row],[Muut laskennalliset kustannukset ]]</f>
        <v>9894765.5194581877</v>
      </c>
      <c r="G47" s="360">
        <v>1333.3</v>
      </c>
      <c r="H47" s="17">
        <v>8745114.6999999993</v>
      </c>
      <c r="I47" s="381">
        <v>1149650.8194581885</v>
      </c>
      <c r="J47" s="36">
        <v>160556.37669325859</v>
      </c>
      <c r="K47" s="37">
        <v>-1009983.7400761422</v>
      </c>
      <c r="L47" s="245">
        <f>SUM(Yhteenveto[[#This Row],[Valtionosuus omarahoitusosuuden jälkeen (välisumma)]:[Valtionosuuteen tehtävät vähennykset ja lisäykset, netto]])</f>
        <v>300223.45607530477</v>
      </c>
      <c r="M47" s="37">
        <v>2345905.5988683607</v>
      </c>
      <c r="N47" s="337">
        <f>SUM(Yhteenveto[[#This Row],[Valtionosuus ennen verotuloihin perustuvaa valtionosuuksien tasausta]]+Yhteenveto[[#This Row],[Verotuloihin perustuva valtionosuuksien tasaus]])</f>
        <v>2646129.0549436654</v>
      </c>
      <c r="O47" s="37">
        <v>473201.06556000002</v>
      </c>
      <c r="P47" s="257">
        <v>1145575.8266478979</v>
      </c>
      <c r="Q47" s="382">
        <f>SUM(Yhteenveto[[#This Row],[Kunnan  peruspalvelujen valtionosuus ]:[Veroperustemuutoksista johtuvien veromenetysten korvaus]])</f>
        <v>4264905.9471515631</v>
      </c>
      <c r="R47" s="38">
        <v>355409</v>
      </c>
    </row>
    <row r="48" spans="1:18">
      <c r="A48" s="35">
        <v>143</v>
      </c>
      <c r="B48" s="13" t="s">
        <v>54</v>
      </c>
      <c r="C48" s="15">
        <v>6877</v>
      </c>
      <c r="D48" s="15">
        <v>8737531.6699999999</v>
      </c>
      <c r="E48" s="15">
        <v>1457156.5804867616</v>
      </c>
      <c r="F48" s="245">
        <f>Yhteenveto[[#This Row],[Ikärakenne, laskennallinen kustannus]]+Yhteenveto[[#This Row],[Muut laskennalliset kustannukset ]]</f>
        <v>10194688.250486761</v>
      </c>
      <c r="G48" s="360">
        <v>1333.3</v>
      </c>
      <c r="H48" s="17">
        <v>9169104.0999999996</v>
      </c>
      <c r="I48" s="381">
        <v>1025584.1504867617</v>
      </c>
      <c r="J48" s="36">
        <v>229912.95641964331</v>
      </c>
      <c r="K48" s="37">
        <v>204563.13360854681</v>
      </c>
      <c r="L48" s="245">
        <f>SUM(Yhteenveto[[#This Row],[Valtionosuus omarahoitusosuuden jälkeen (välisumma)]:[Valtionosuuteen tehtävät vähennykset ja lisäykset, netto]])</f>
        <v>1460060.2405149518</v>
      </c>
      <c r="M48" s="37">
        <v>2429134.4485131935</v>
      </c>
      <c r="N48" s="337">
        <f>SUM(Yhteenveto[[#This Row],[Valtionosuus ennen verotuloihin perustuvaa valtionosuuksien tasausta]]+Yhteenveto[[#This Row],[Verotuloihin perustuva valtionosuuksien tasaus]])</f>
        <v>3889194.6890281453</v>
      </c>
      <c r="O48" s="37">
        <v>293766.51240000012</v>
      </c>
      <c r="P48" s="257">
        <v>1295501.878206668</v>
      </c>
      <c r="Q48" s="382">
        <f>SUM(Yhteenveto[[#This Row],[Kunnan  peruspalvelujen valtionosuus ]:[Veroperustemuutoksista johtuvien veromenetysten korvaus]])</f>
        <v>5478463.0796348136</v>
      </c>
      <c r="R48" s="38">
        <v>456538</v>
      </c>
    </row>
    <row r="49" spans="1:18">
      <c r="A49" s="35">
        <v>145</v>
      </c>
      <c r="B49" s="13" t="s">
        <v>55</v>
      </c>
      <c r="C49" s="15">
        <v>12366</v>
      </c>
      <c r="D49" s="15">
        <v>22026030.740000002</v>
      </c>
      <c r="E49" s="15">
        <v>1402389.7457591714</v>
      </c>
      <c r="F49" s="245">
        <f>Yhteenveto[[#This Row],[Ikärakenne, laskennallinen kustannus]]+Yhteenveto[[#This Row],[Muut laskennalliset kustannukset ]]</f>
        <v>23428420.485759173</v>
      </c>
      <c r="G49" s="360">
        <v>1333.3</v>
      </c>
      <c r="H49" s="17">
        <v>16487587.799999999</v>
      </c>
      <c r="I49" s="381">
        <v>6940832.6857591737</v>
      </c>
      <c r="J49" s="36">
        <v>341055.8465188563</v>
      </c>
      <c r="K49" s="37">
        <v>898332.25124110258</v>
      </c>
      <c r="L49" s="245">
        <f>SUM(Yhteenveto[[#This Row],[Valtionosuus omarahoitusosuuden jälkeen (välisumma)]:[Valtionosuuteen tehtävät vähennykset ja lisäykset, netto]])</f>
        <v>8180220.783519133</v>
      </c>
      <c r="M49" s="37">
        <v>5578586.1999724694</v>
      </c>
      <c r="N49" s="337">
        <f>SUM(Yhteenveto[[#This Row],[Valtionosuus ennen verotuloihin perustuvaa valtionosuuksien tasausta]]+Yhteenveto[[#This Row],[Verotuloihin perustuva valtionosuuksien tasaus]])</f>
        <v>13758806.983491603</v>
      </c>
      <c r="O49" s="37">
        <v>60392.790879999928</v>
      </c>
      <c r="P49" s="257">
        <v>2058360.6524661272</v>
      </c>
      <c r="Q49" s="382">
        <f>SUM(Yhteenveto[[#This Row],[Kunnan  peruspalvelujen valtionosuus ]:[Veroperustemuutoksista johtuvien veromenetysten korvaus]])</f>
        <v>15877560.426837731</v>
      </c>
      <c r="R49" s="38">
        <v>1323130</v>
      </c>
    </row>
    <row r="50" spans="1:18">
      <c r="A50" s="35">
        <v>146</v>
      </c>
      <c r="B50" s="13" t="s">
        <v>56</v>
      </c>
      <c r="C50" s="15">
        <v>4643</v>
      </c>
      <c r="D50" s="15">
        <v>3951582.6100000003</v>
      </c>
      <c r="E50" s="15">
        <v>2915029.9177380372</v>
      </c>
      <c r="F50" s="245">
        <f>Yhteenveto[[#This Row],[Ikärakenne, laskennallinen kustannus]]+Yhteenveto[[#This Row],[Muut laskennalliset kustannukset ]]</f>
        <v>6866612.5277380375</v>
      </c>
      <c r="G50" s="360">
        <v>1333.3</v>
      </c>
      <c r="H50" s="17">
        <v>6190511.8999999994</v>
      </c>
      <c r="I50" s="381">
        <v>676100.62773803808</v>
      </c>
      <c r="J50" s="36">
        <v>1437264.9150777136</v>
      </c>
      <c r="K50" s="37">
        <v>2147164.8876981335</v>
      </c>
      <c r="L50" s="245">
        <f>SUM(Yhteenveto[[#This Row],[Valtionosuus omarahoitusosuuden jälkeen (välisumma)]:[Valtionosuuteen tehtävät vähennykset ja lisäykset, netto]])</f>
        <v>4260530.4305138849</v>
      </c>
      <c r="M50" s="37">
        <v>441371.40611728135</v>
      </c>
      <c r="N50" s="337">
        <f>SUM(Yhteenveto[[#This Row],[Valtionosuus ennen verotuloihin perustuvaa valtionosuuksien tasausta]]+Yhteenveto[[#This Row],[Verotuloihin perustuva valtionosuuksien tasaus]])</f>
        <v>4701901.8366311658</v>
      </c>
      <c r="O50" s="37">
        <v>25784.681199999992</v>
      </c>
      <c r="P50" s="257">
        <v>999512.34917580907</v>
      </c>
      <c r="Q50" s="382">
        <f>SUM(Yhteenveto[[#This Row],[Kunnan  peruspalvelujen valtionosuus ]:[Veroperustemuutoksista johtuvien veromenetysten korvaus]])</f>
        <v>5727198.8670069743</v>
      </c>
      <c r="R50" s="38">
        <v>477267</v>
      </c>
    </row>
    <row r="51" spans="1:18">
      <c r="A51" s="35">
        <v>148</v>
      </c>
      <c r="B51" s="13" t="s">
        <v>57</v>
      </c>
      <c r="C51" s="15">
        <v>7008</v>
      </c>
      <c r="D51" s="15">
        <v>7912347.9400000013</v>
      </c>
      <c r="E51" s="15">
        <v>6865968.2826700248</v>
      </c>
      <c r="F51" s="245">
        <f>Yhteenveto[[#This Row],[Ikärakenne, laskennallinen kustannus]]+Yhteenveto[[#This Row],[Muut laskennalliset kustannukset ]]</f>
        <v>14778316.222670026</v>
      </c>
      <c r="G51" s="360">
        <v>1333.3</v>
      </c>
      <c r="H51" s="17">
        <v>9343766.4000000004</v>
      </c>
      <c r="I51" s="381">
        <v>5434549.8226700258</v>
      </c>
      <c r="J51" s="36">
        <v>2723625.4639227758</v>
      </c>
      <c r="K51" s="37">
        <v>1090371.4784342037</v>
      </c>
      <c r="L51" s="245">
        <f>SUM(Yhteenveto[[#This Row],[Valtionosuus omarahoitusosuuden jälkeen (välisumma)]:[Valtionosuuteen tehtävät vähennykset ja lisäykset, netto]])</f>
        <v>9248546.7650270052</v>
      </c>
      <c r="M51" s="37">
        <v>-34651.487690418588</v>
      </c>
      <c r="N51" s="337">
        <f>SUM(Yhteenveto[[#This Row],[Valtionosuus ennen verotuloihin perustuvaa valtionosuuksien tasausta]]+Yhteenveto[[#This Row],[Verotuloihin perustuva valtionosuuksien tasaus]])</f>
        <v>9213895.2773365863</v>
      </c>
      <c r="O51" s="37">
        <v>-129728.24576000002</v>
      </c>
      <c r="P51" s="257">
        <v>1129357.6037055166</v>
      </c>
      <c r="Q51" s="382">
        <f>SUM(Yhteenveto[[#This Row],[Kunnan  peruspalvelujen valtionosuus ]:[Veroperustemuutoksista johtuvien veromenetysten korvaus]])</f>
        <v>10213524.635282103</v>
      </c>
      <c r="R51" s="38">
        <v>851127</v>
      </c>
    </row>
    <row r="52" spans="1:18">
      <c r="A52" s="35">
        <v>149</v>
      </c>
      <c r="B52" s="13" t="s">
        <v>58</v>
      </c>
      <c r="C52" s="15">
        <v>5353</v>
      </c>
      <c r="D52" s="15">
        <v>7552001.2199999997</v>
      </c>
      <c r="E52" s="15">
        <v>1979213.4165125443</v>
      </c>
      <c r="F52" s="245">
        <f>Yhteenveto[[#This Row],[Ikärakenne, laskennallinen kustannus]]+Yhteenveto[[#This Row],[Muut laskennalliset kustannukset ]]</f>
        <v>9531214.636512544</v>
      </c>
      <c r="G52" s="360">
        <v>1333.3</v>
      </c>
      <c r="H52" s="17">
        <v>7137154.8999999994</v>
      </c>
      <c r="I52" s="381">
        <v>2394059.7365125446</v>
      </c>
      <c r="J52" s="36">
        <v>102981.02861724858</v>
      </c>
      <c r="K52" s="37">
        <v>200059.52357399027</v>
      </c>
      <c r="L52" s="245">
        <f>SUM(Yhteenveto[[#This Row],[Valtionosuus omarahoitusosuuden jälkeen (välisumma)]:[Valtionosuuteen tehtävät vähennykset ja lisäykset, netto]])</f>
        <v>2697100.2887037834</v>
      </c>
      <c r="M52" s="37">
        <v>-72691.189442194402</v>
      </c>
      <c r="N52" s="337">
        <f>SUM(Yhteenveto[[#This Row],[Valtionosuus ennen verotuloihin perustuvaa valtionosuuksien tasausta]]+Yhteenveto[[#This Row],[Verotuloihin perustuva valtionosuuksien tasaus]])</f>
        <v>2624409.0992615889</v>
      </c>
      <c r="O52" s="37">
        <v>-2694394.8543200004</v>
      </c>
      <c r="P52" s="257">
        <v>815423.81346971204</v>
      </c>
      <c r="Q52" s="382">
        <f>SUM(Yhteenveto[[#This Row],[Kunnan  peruspalvelujen valtionosuus ]:[Veroperustemuutoksista johtuvien veromenetysten korvaus]])</f>
        <v>745438.05841130053</v>
      </c>
      <c r="R52" s="38">
        <v>62120</v>
      </c>
    </row>
    <row r="53" spans="1:18">
      <c r="A53" s="35">
        <v>151</v>
      </c>
      <c r="B53" s="13" t="s">
        <v>59</v>
      </c>
      <c r="C53" s="15">
        <v>1891</v>
      </c>
      <c r="D53" s="15">
        <v>2005825.78</v>
      </c>
      <c r="E53" s="15">
        <v>732146.40265545098</v>
      </c>
      <c r="F53" s="245">
        <f>Yhteenveto[[#This Row],[Ikärakenne, laskennallinen kustannus]]+Yhteenveto[[#This Row],[Muut laskennalliset kustannukset ]]</f>
        <v>2737972.1826554509</v>
      </c>
      <c r="G53" s="360">
        <v>1333.3</v>
      </c>
      <c r="H53" s="17">
        <v>2521270.2999999998</v>
      </c>
      <c r="I53" s="381">
        <v>216701.88265545107</v>
      </c>
      <c r="J53" s="36">
        <v>239633.28387653176</v>
      </c>
      <c r="K53" s="37">
        <v>-54630.011376361887</v>
      </c>
      <c r="L53" s="245">
        <f>SUM(Yhteenveto[[#This Row],[Valtionosuus omarahoitusosuuden jälkeen (välisumma)]:[Valtionosuuteen tehtävät vähennykset ja lisäykset, netto]])</f>
        <v>401705.15515562095</v>
      </c>
      <c r="M53" s="37">
        <v>631377.49509114318</v>
      </c>
      <c r="N53" s="337">
        <f>SUM(Yhteenveto[[#This Row],[Valtionosuus ennen verotuloihin perustuvaa valtionosuuksien tasausta]]+Yhteenveto[[#This Row],[Verotuloihin perustuva valtionosuuksien tasaus]])</f>
        <v>1033082.6502467641</v>
      </c>
      <c r="O53" s="37">
        <v>-40241.988000000012</v>
      </c>
      <c r="P53" s="257">
        <v>473287.07408532937</v>
      </c>
      <c r="Q53" s="382">
        <f>SUM(Yhteenveto[[#This Row],[Kunnan  peruspalvelujen valtionosuus ]:[Veroperustemuutoksista johtuvien veromenetysten korvaus]])</f>
        <v>1466127.7363320934</v>
      </c>
      <c r="R53" s="38">
        <v>122178</v>
      </c>
    </row>
    <row r="54" spans="1:18">
      <c r="A54" s="35">
        <v>152</v>
      </c>
      <c r="B54" s="13" t="s">
        <v>60</v>
      </c>
      <c r="C54" s="15">
        <v>4480</v>
      </c>
      <c r="D54" s="15">
        <v>6891207.5700000003</v>
      </c>
      <c r="E54" s="15">
        <v>615844.00758330047</v>
      </c>
      <c r="F54" s="245">
        <f>Yhteenveto[[#This Row],[Ikärakenne, laskennallinen kustannus]]+Yhteenveto[[#This Row],[Muut laskennalliset kustannukset ]]</f>
        <v>7507051.5775833009</v>
      </c>
      <c r="G54" s="360">
        <v>1333.3</v>
      </c>
      <c r="H54" s="17">
        <v>5973184</v>
      </c>
      <c r="I54" s="381">
        <v>1533867.5775833009</v>
      </c>
      <c r="J54" s="36">
        <v>97530.088378784218</v>
      </c>
      <c r="K54" s="37">
        <v>-458117.27242861246</v>
      </c>
      <c r="L54" s="245">
        <f>SUM(Yhteenveto[[#This Row],[Valtionosuus omarahoitusosuuden jälkeen (välisumma)]:[Valtionosuuteen tehtävät vähennykset ja lisäykset, netto]])</f>
        <v>1173280.3935334727</v>
      </c>
      <c r="M54" s="37">
        <v>2303084.0436772895</v>
      </c>
      <c r="N54" s="337">
        <f>SUM(Yhteenveto[[#This Row],[Valtionosuus ennen verotuloihin perustuvaa valtionosuuksien tasausta]]+Yhteenveto[[#This Row],[Verotuloihin perustuva valtionosuuksien tasaus]])</f>
        <v>3476364.4372107619</v>
      </c>
      <c r="O54" s="37">
        <v>225429.65500000003</v>
      </c>
      <c r="P54" s="257">
        <v>896828.63545035035</v>
      </c>
      <c r="Q54" s="382">
        <f>SUM(Yhteenveto[[#This Row],[Kunnan  peruspalvelujen valtionosuus ]:[Veroperustemuutoksista johtuvien veromenetysten korvaus]])</f>
        <v>4598622.7276611123</v>
      </c>
      <c r="R54" s="38">
        <v>383219</v>
      </c>
    </row>
    <row r="55" spans="1:18">
      <c r="A55" s="35">
        <v>153</v>
      </c>
      <c r="B55" s="13" t="s">
        <v>61</v>
      </c>
      <c r="C55" s="15">
        <v>25655</v>
      </c>
      <c r="D55" s="15">
        <v>29283904.100000001</v>
      </c>
      <c r="E55" s="15">
        <v>5997406.7246173481</v>
      </c>
      <c r="F55" s="245">
        <f>Yhteenveto[[#This Row],[Ikärakenne, laskennallinen kustannus]]+Yhteenveto[[#This Row],[Muut laskennalliset kustannukset ]]</f>
        <v>35281310.824617349</v>
      </c>
      <c r="G55" s="360">
        <v>1333.3</v>
      </c>
      <c r="H55" s="17">
        <v>34205811.5</v>
      </c>
      <c r="I55" s="381">
        <v>1075499.3246173486</v>
      </c>
      <c r="J55" s="36">
        <v>795642.4597812033</v>
      </c>
      <c r="K55" s="37">
        <v>10918222.975580864</v>
      </c>
      <c r="L55" s="245">
        <f>SUM(Yhteenveto[[#This Row],[Valtionosuus omarahoitusosuuden jälkeen (välisumma)]:[Valtionosuuteen tehtävät vähennykset ja lisäykset, netto]])</f>
        <v>12789364.759979416</v>
      </c>
      <c r="M55" s="37">
        <v>7223180.6565777371</v>
      </c>
      <c r="N55" s="337">
        <f>SUM(Yhteenveto[[#This Row],[Valtionosuus ennen verotuloihin perustuvaa valtionosuuksien tasausta]]+Yhteenveto[[#This Row],[Verotuloihin perustuva valtionosuuksien tasaus]])</f>
        <v>20012545.416557152</v>
      </c>
      <c r="O55" s="37">
        <v>-1062068.0377399998</v>
      </c>
      <c r="P55" s="257">
        <v>3725437.1576379002</v>
      </c>
      <c r="Q55" s="382">
        <f>SUM(Yhteenveto[[#This Row],[Kunnan  peruspalvelujen valtionosuus ]:[Veroperustemuutoksista johtuvien veromenetysten korvaus]])</f>
        <v>22675914.536455054</v>
      </c>
      <c r="R55" s="38">
        <v>1889659</v>
      </c>
    </row>
    <row r="56" spans="1:18">
      <c r="A56" s="35">
        <v>165</v>
      </c>
      <c r="B56" s="13" t="s">
        <v>62</v>
      </c>
      <c r="C56" s="15">
        <v>16340</v>
      </c>
      <c r="D56" s="15">
        <v>24871848.269999996</v>
      </c>
      <c r="E56" s="15">
        <v>2629209.9888709434</v>
      </c>
      <c r="F56" s="245">
        <f>Yhteenveto[[#This Row],[Ikärakenne, laskennallinen kustannus]]+Yhteenveto[[#This Row],[Muut laskennalliset kustannukset ]]</f>
        <v>27501058.258870941</v>
      </c>
      <c r="G56" s="360">
        <v>1333.3</v>
      </c>
      <c r="H56" s="17">
        <v>21786122</v>
      </c>
      <c r="I56" s="381">
        <v>5714936.2588709407</v>
      </c>
      <c r="J56" s="36">
        <v>374660.06491642364</v>
      </c>
      <c r="K56" s="37">
        <v>-105699.63452960295</v>
      </c>
      <c r="L56" s="245">
        <f>SUM(Yhteenveto[[#This Row],[Valtionosuus omarahoitusosuuden jälkeen (välisumma)]:[Valtionosuuteen tehtävät vähennykset ja lisäykset, netto]])</f>
        <v>5983896.6892577615</v>
      </c>
      <c r="M56" s="37">
        <v>4559948.4904781524</v>
      </c>
      <c r="N56" s="337">
        <f>SUM(Yhteenveto[[#This Row],[Valtionosuus ennen verotuloihin perustuvaa valtionosuuksien tasausta]]+Yhteenveto[[#This Row],[Verotuloihin perustuva valtionosuuksien tasaus]])</f>
        <v>10543845.179735914</v>
      </c>
      <c r="O56" s="37">
        <v>204578.34344000003</v>
      </c>
      <c r="P56" s="257">
        <v>2406456.3966076891</v>
      </c>
      <c r="Q56" s="382">
        <f>SUM(Yhteenveto[[#This Row],[Kunnan  peruspalvelujen valtionosuus ]:[Veroperustemuutoksista johtuvien veromenetysten korvaus]])</f>
        <v>13154879.919783603</v>
      </c>
      <c r="R56" s="38">
        <v>1096240</v>
      </c>
    </row>
    <row r="57" spans="1:18">
      <c r="A57" s="35">
        <v>167</v>
      </c>
      <c r="B57" s="13" t="s">
        <v>63</v>
      </c>
      <c r="C57" s="15">
        <v>77261</v>
      </c>
      <c r="D57" s="15">
        <v>95667347.36999999</v>
      </c>
      <c r="E57" s="15">
        <v>17162220.835877247</v>
      </c>
      <c r="F57" s="245">
        <f>Yhteenveto[[#This Row],[Ikärakenne, laskennallinen kustannus]]+Yhteenveto[[#This Row],[Muut laskennalliset kustannukset ]]</f>
        <v>112829568.20587724</v>
      </c>
      <c r="G57" s="360">
        <v>1333.3</v>
      </c>
      <c r="H57" s="17">
        <v>103012091.3</v>
      </c>
      <c r="I57" s="381">
        <v>9817476.9058772475</v>
      </c>
      <c r="J57" s="36">
        <v>2839635.3208796573</v>
      </c>
      <c r="K57" s="37">
        <v>8293824.5434076414</v>
      </c>
      <c r="L57" s="245">
        <f>SUM(Yhteenveto[[#This Row],[Valtionosuus omarahoitusosuuden jälkeen (välisumma)]:[Valtionosuuteen tehtävät vähennykset ja lisäykset, netto]])</f>
        <v>20950936.770164546</v>
      </c>
      <c r="M57" s="37">
        <v>24964199.804359265</v>
      </c>
      <c r="N57" s="337">
        <f>SUM(Yhteenveto[[#This Row],[Valtionosuus ennen verotuloihin perustuvaa valtionosuuksien tasausta]]+Yhteenveto[[#This Row],[Verotuloihin perustuva valtionosuuksien tasaus]])</f>
        <v>45915136.574523807</v>
      </c>
      <c r="O57" s="37">
        <v>-10804410.390168</v>
      </c>
      <c r="P57" s="257">
        <v>12089788.480861571</v>
      </c>
      <c r="Q57" s="382">
        <f>SUM(Yhteenveto[[#This Row],[Kunnan  peruspalvelujen valtionosuus ]:[Veroperustemuutoksista johtuvien veromenetysten korvaus]])</f>
        <v>47200514.665217385</v>
      </c>
      <c r="R57" s="38">
        <v>3933376</v>
      </c>
    </row>
    <row r="58" spans="1:18">
      <c r="A58" s="35">
        <v>169</v>
      </c>
      <c r="B58" s="13" t="s">
        <v>64</v>
      </c>
      <c r="C58" s="15">
        <v>5046</v>
      </c>
      <c r="D58" s="15">
        <v>7019825.3399999989</v>
      </c>
      <c r="E58" s="15">
        <v>716289.23868310626</v>
      </c>
      <c r="F58" s="245">
        <f>Yhteenveto[[#This Row],[Ikärakenne, laskennallinen kustannus]]+Yhteenveto[[#This Row],[Muut laskennalliset kustannukset ]]</f>
        <v>7736114.5786831053</v>
      </c>
      <c r="G58" s="360">
        <v>1333.3</v>
      </c>
      <c r="H58" s="17">
        <v>6727831.7999999998</v>
      </c>
      <c r="I58" s="381">
        <v>1008282.7786831055</v>
      </c>
      <c r="J58" s="36">
        <v>106986.45788487454</v>
      </c>
      <c r="K58" s="37">
        <v>69290.894664166553</v>
      </c>
      <c r="L58" s="245">
        <f>SUM(Yhteenveto[[#This Row],[Valtionosuus omarahoitusosuuden jälkeen (välisumma)]:[Valtionosuuteen tehtävät vähennykset ja lisäykset, netto]])</f>
        <v>1184560.1312321466</v>
      </c>
      <c r="M58" s="37">
        <v>1297686.5614957912</v>
      </c>
      <c r="N58" s="337">
        <f>SUM(Yhteenveto[[#This Row],[Valtionosuus ennen verotuloihin perustuvaa valtionosuuksien tasausta]]+Yhteenveto[[#This Row],[Verotuloihin perustuva valtionosuuksien tasaus]])</f>
        <v>2482246.6927279378</v>
      </c>
      <c r="O58" s="37">
        <v>42373.322919999977</v>
      </c>
      <c r="P58" s="257">
        <v>869672.01057616901</v>
      </c>
      <c r="Q58" s="382">
        <f>SUM(Yhteenveto[[#This Row],[Kunnan  peruspalvelujen valtionosuus ]:[Veroperustemuutoksista johtuvien veromenetysten korvaus]])</f>
        <v>3394292.026224107</v>
      </c>
      <c r="R58" s="38">
        <v>282858</v>
      </c>
    </row>
    <row r="59" spans="1:18">
      <c r="A59" s="35">
        <v>171</v>
      </c>
      <c r="B59" s="13" t="s">
        <v>65</v>
      </c>
      <c r="C59" s="15">
        <v>4624</v>
      </c>
      <c r="D59" s="15">
        <v>5787746.3200000003</v>
      </c>
      <c r="E59" s="15">
        <v>1061030.8539516605</v>
      </c>
      <c r="F59" s="245">
        <f>Yhteenveto[[#This Row],[Ikärakenne, laskennallinen kustannus]]+Yhteenveto[[#This Row],[Muut laskennalliset kustannukset ]]</f>
        <v>6848777.1739516612</v>
      </c>
      <c r="G59" s="360">
        <v>1333.3</v>
      </c>
      <c r="H59" s="17">
        <v>6165179.2000000002</v>
      </c>
      <c r="I59" s="381">
        <v>683597.97395166103</v>
      </c>
      <c r="J59" s="36">
        <v>154480.99804692712</v>
      </c>
      <c r="K59" s="37">
        <v>-461380.70499360183</v>
      </c>
      <c r="L59" s="245">
        <f>SUM(Yhteenveto[[#This Row],[Valtionosuus omarahoitusosuuden jälkeen (välisumma)]:[Valtionosuuteen tehtävät vähennykset ja lisäykset, netto]])</f>
        <v>376698.26700498635</v>
      </c>
      <c r="M59" s="37">
        <v>1281726.2133677332</v>
      </c>
      <c r="N59" s="337">
        <f>SUM(Yhteenveto[[#This Row],[Valtionosuus ennen verotuloihin perustuvaa valtionosuuksien tasausta]]+Yhteenveto[[#This Row],[Verotuloihin perustuva valtionosuuksien tasaus]])</f>
        <v>1658424.4803727195</v>
      </c>
      <c r="O59" s="37">
        <v>-114823.80576000002</v>
      </c>
      <c r="P59" s="257">
        <v>903371.90926261642</v>
      </c>
      <c r="Q59" s="382">
        <f>SUM(Yhteenveto[[#This Row],[Kunnan  peruspalvelujen valtionosuus ]:[Veroperustemuutoksista johtuvien veromenetysten korvaus]])</f>
        <v>2446972.5838753358</v>
      </c>
      <c r="R59" s="38">
        <v>203914</v>
      </c>
    </row>
    <row r="60" spans="1:18">
      <c r="A60" s="35">
        <v>172</v>
      </c>
      <c r="B60" s="13" t="s">
        <v>66</v>
      </c>
      <c r="C60" s="15">
        <v>4263</v>
      </c>
      <c r="D60" s="15">
        <v>4421012.62</v>
      </c>
      <c r="E60" s="15">
        <v>1303343.7385988836</v>
      </c>
      <c r="F60" s="245">
        <f>Yhteenveto[[#This Row],[Ikärakenne, laskennallinen kustannus]]+Yhteenveto[[#This Row],[Muut laskennalliset kustannukset ]]</f>
        <v>5724356.3585988842</v>
      </c>
      <c r="G60" s="360">
        <v>1333.3</v>
      </c>
      <c r="H60" s="17">
        <v>5683857.8999999994</v>
      </c>
      <c r="I60" s="381">
        <v>40498.458598884754</v>
      </c>
      <c r="J60" s="36">
        <v>648040.2983662145</v>
      </c>
      <c r="K60" s="37">
        <v>-1412858.8603355121</v>
      </c>
      <c r="L60" s="245">
        <f>SUM(Yhteenveto[[#This Row],[Valtionosuus omarahoitusosuuden jälkeen (välisumma)]:[Valtionosuuteen tehtävät vähennykset ja lisäykset, netto]])</f>
        <v>-724320.10337041283</v>
      </c>
      <c r="M60" s="37">
        <v>1342992.6489036793</v>
      </c>
      <c r="N60" s="337">
        <f>SUM(Yhteenveto[[#This Row],[Valtionosuus ennen verotuloihin perustuvaa valtionosuuksien tasausta]]+Yhteenveto[[#This Row],[Verotuloihin perustuva valtionosuuksien tasaus]])</f>
        <v>618672.5455332665</v>
      </c>
      <c r="O60" s="37">
        <v>9583.5549200000823</v>
      </c>
      <c r="P60" s="257">
        <v>894398.51661006967</v>
      </c>
      <c r="Q60" s="382">
        <f>SUM(Yhteenveto[[#This Row],[Kunnan  peruspalvelujen valtionosuus ]:[Veroperustemuutoksista johtuvien veromenetysten korvaus]])</f>
        <v>1522654.6170633363</v>
      </c>
      <c r="R60" s="38">
        <v>126888</v>
      </c>
    </row>
    <row r="61" spans="1:18">
      <c r="A61" s="35">
        <v>176</v>
      </c>
      <c r="B61" s="13" t="s">
        <v>67</v>
      </c>
      <c r="C61" s="15">
        <v>4444</v>
      </c>
      <c r="D61" s="15">
        <v>4284698.68</v>
      </c>
      <c r="E61" s="15">
        <v>1897001.4384646912</v>
      </c>
      <c r="F61" s="245">
        <f>Yhteenveto[[#This Row],[Ikärakenne, laskennallinen kustannus]]+Yhteenveto[[#This Row],[Muut laskennalliset kustannukset ]]</f>
        <v>6181700.1184646906</v>
      </c>
      <c r="G61" s="360">
        <v>1333.3</v>
      </c>
      <c r="H61" s="17">
        <v>5925185.2000000002</v>
      </c>
      <c r="I61" s="381">
        <v>256514.91846469045</v>
      </c>
      <c r="J61" s="36">
        <v>1349094.7290539991</v>
      </c>
      <c r="K61" s="37">
        <v>-578932.77797438437</v>
      </c>
      <c r="L61" s="245">
        <f>SUM(Yhteenveto[[#This Row],[Valtionosuus omarahoitusosuuden jälkeen (välisumma)]:[Valtionosuuteen tehtävät vähennykset ja lisäykset, netto]])</f>
        <v>1026676.8695443051</v>
      </c>
      <c r="M61" s="37">
        <v>1791824.1930430548</v>
      </c>
      <c r="N61" s="337">
        <f>SUM(Yhteenveto[[#This Row],[Valtionosuus ennen verotuloihin perustuvaa valtionosuuksien tasausta]]+Yhteenveto[[#This Row],[Verotuloihin perustuva valtionosuuksien tasaus]])</f>
        <v>2818501.0625873599</v>
      </c>
      <c r="O61" s="37">
        <v>-224416.15308000002</v>
      </c>
      <c r="P61" s="257">
        <v>959006.43258913571</v>
      </c>
      <c r="Q61" s="382">
        <f>SUM(Yhteenveto[[#This Row],[Kunnan  peruspalvelujen valtionosuus ]:[Veroperustemuutoksista johtuvien veromenetysten korvaus]])</f>
        <v>3553091.3420964954</v>
      </c>
      <c r="R61" s="38">
        <v>296091</v>
      </c>
    </row>
    <row r="62" spans="1:18">
      <c r="A62" s="35">
        <v>177</v>
      </c>
      <c r="B62" s="13" t="s">
        <v>68</v>
      </c>
      <c r="C62" s="15">
        <v>1786</v>
      </c>
      <c r="D62" s="15">
        <v>2247307.9499999997</v>
      </c>
      <c r="E62" s="15">
        <v>353404.63226105558</v>
      </c>
      <c r="F62" s="245">
        <f>Yhteenveto[[#This Row],[Ikärakenne, laskennallinen kustannus]]+Yhteenveto[[#This Row],[Muut laskennalliset kustannukset ]]</f>
        <v>2600712.5822610552</v>
      </c>
      <c r="G62" s="360">
        <v>1333.3</v>
      </c>
      <c r="H62" s="17">
        <v>2381273.7999999998</v>
      </c>
      <c r="I62" s="381">
        <v>219438.78226105543</v>
      </c>
      <c r="J62" s="36">
        <v>108502.4285963624</v>
      </c>
      <c r="K62" s="37">
        <v>614311.31742154923</v>
      </c>
      <c r="L62" s="245">
        <f>SUM(Yhteenveto[[#This Row],[Valtionosuus omarahoitusosuuden jälkeen (välisumma)]:[Valtionosuuteen tehtävät vähennykset ja lisäykset, netto]])</f>
        <v>942252.52827896713</v>
      </c>
      <c r="M62" s="37">
        <v>-5186.635903422175</v>
      </c>
      <c r="N62" s="337">
        <f>SUM(Yhteenveto[[#This Row],[Valtionosuus ennen verotuloihin perustuvaa valtionosuuksien tasausta]]+Yhteenveto[[#This Row],[Verotuloihin perustuva valtionosuuksien tasaus]])</f>
        <v>937065.89237554499</v>
      </c>
      <c r="O62" s="37">
        <v>-78278.118880000009</v>
      </c>
      <c r="P62" s="257">
        <v>351929.35481828486</v>
      </c>
      <c r="Q62" s="382">
        <f>SUM(Yhteenveto[[#This Row],[Kunnan  peruspalvelujen valtionosuus ]:[Veroperustemuutoksista johtuvien veromenetysten korvaus]])</f>
        <v>1210717.1283138299</v>
      </c>
      <c r="R62" s="38">
        <v>100893</v>
      </c>
    </row>
    <row r="63" spans="1:18">
      <c r="A63" s="35">
        <v>178</v>
      </c>
      <c r="B63" s="13" t="s">
        <v>69</v>
      </c>
      <c r="C63" s="15">
        <v>5887</v>
      </c>
      <c r="D63" s="15">
        <v>6565550.1299999999</v>
      </c>
      <c r="E63" s="15">
        <v>1548392.4099133147</v>
      </c>
      <c r="F63" s="245">
        <f>Yhteenveto[[#This Row],[Ikärakenne, laskennallinen kustannus]]+Yhteenveto[[#This Row],[Muut laskennalliset kustannukset ]]</f>
        <v>8113942.5399133144</v>
      </c>
      <c r="G63" s="360">
        <v>1333.3</v>
      </c>
      <c r="H63" s="17">
        <v>7849137.0999999996</v>
      </c>
      <c r="I63" s="381">
        <v>264805.43991331477</v>
      </c>
      <c r="J63" s="36">
        <v>470147.43091785128</v>
      </c>
      <c r="K63" s="37">
        <v>473128.98382123362</v>
      </c>
      <c r="L63" s="245">
        <f>SUM(Yhteenveto[[#This Row],[Valtionosuus omarahoitusosuuden jälkeen (välisumma)]:[Valtionosuuteen tehtävät vähennykset ja lisäykset, netto]])</f>
        <v>1208081.8546523997</v>
      </c>
      <c r="M63" s="37">
        <v>1488462.7664155664</v>
      </c>
      <c r="N63" s="337">
        <f>SUM(Yhteenveto[[#This Row],[Valtionosuus ennen verotuloihin perustuvaa valtionosuuksien tasausta]]+Yhteenveto[[#This Row],[Verotuloihin perustuva valtionosuuksien tasaus]])</f>
        <v>2696544.6210679663</v>
      </c>
      <c r="O63" s="37">
        <v>-24398.568279999992</v>
      </c>
      <c r="P63" s="257">
        <v>1296155.8423883014</v>
      </c>
      <c r="Q63" s="382">
        <f>SUM(Yhteenveto[[#This Row],[Kunnan  peruspalvelujen valtionosuus ]:[Veroperustemuutoksista johtuvien veromenetysten korvaus]])</f>
        <v>3968301.8951762682</v>
      </c>
      <c r="R63" s="38">
        <v>330692</v>
      </c>
    </row>
    <row r="64" spans="1:18">
      <c r="A64" s="35">
        <v>179</v>
      </c>
      <c r="B64" s="13" t="s">
        <v>70</v>
      </c>
      <c r="C64" s="15">
        <v>144473</v>
      </c>
      <c r="D64" s="15">
        <v>200794331.69999999</v>
      </c>
      <c r="E64" s="15">
        <v>28982586.720242012</v>
      </c>
      <c r="F64" s="245">
        <f>Yhteenveto[[#This Row],[Ikärakenne, laskennallinen kustannus]]+Yhteenveto[[#This Row],[Muut laskennalliset kustannukset ]]</f>
        <v>229776918.42024201</v>
      </c>
      <c r="G64" s="360">
        <v>1333.3</v>
      </c>
      <c r="H64" s="17">
        <v>192625850.90000001</v>
      </c>
      <c r="I64" s="381">
        <v>37151067.520242006</v>
      </c>
      <c r="J64" s="36">
        <v>5851460.9916147226</v>
      </c>
      <c r="K64" s="37">
        <v>-14360972.527463887</v>
      </c>
      <c r="L64" s="245">
        <f>SUM(Yhteenveto[[#This Row],[Valtionosuus omarahoitusosuuden jälkeen (välisumma)]:[Valtionosuuteen tehtävät vähennykset ja lisäykset, netto]])</f>
        <v>28641555.98439284</v>
      </c>
      <c r="M64" s="37">
        <v>38981474.696606003</v>
      </c>
      <c r="N64" s="337">
        <f>SUM(Yhteenveto[[#This Row],[Valtionosuus ennen verotuloihin perustuvaa valtionosuuksien tasausta]]+Yhteenveto[[#This Row],[Verotuloihin perustuva valtionosuuksien tasaus]])</f>
        <v>67623030.680998847</v>
      </c>
      <c r="O64" s="37">
        <v>-10820077.937495995</v>
      </c>
      <c r="P64" s="257">
        <v>20070209.544607073</v>
      </c>
      <c r="Q64" s="382">
        <f>SUM(Yhteenveto[[#This Row],[Kunnan  peruspalvelujen valtionosuus ]:[Veroperustemuutoksista johtuvien veromenetysten korvaus]])</f>
        <v>76873162.288109928</v>
      </c>
      <c r="R64" s="38">
        <v>6406096</v>
      </c>
    </row>
    <row r="65" spans="1:18">
      <c r="A65" s="35">
        <v>181</v>
      </c>
      <c r="B65" s="13" t="s">
        <v>71</v>
      </c>
      <c r="C65" s="15">
        <v>1685</v>
      </c>
      <c r="D65" s="15">
        <v>2264778.4699999997</v>
      </c>
      <c r="E65" s="15">
        <v>346088.44555466517</v>
      </c>
      <c r="F65" s="245">
        <f>Yhteenveto[[#This Row],[Ikärakenne, laskennallinen kustannus]]+Yhteenveto[[#This Row],[Muut laskennalliset kustannukset ]]</f>
        <v>2610866.915554665</v>
      </c>
      <c r="G65" s="360">
        <v>1333.3</v>
      </c>
      <c r="H65" s="17">
        <v>2246610.5</v>
      </c>
      <c r="I65" s="381">
        <v>364256.41555466503</v>
      </c>
      <c r="J65" s="36">
        <v>75318.858232770202</v>
      </c>
      <c r="K65" s="37">
        <v>366046.96501700813</v>
      </c>
      <c r="L65" s="245">
        <f>SUM(Yhteenveto[[#This Row],[Valtionosuus omarahoitusosuuden jälkeen (välisumma)]:[Valtionosuuteen tehtävät vähennykset ja lisäykset, netto]])</f>
        <v>805622.23880444339</v>
      </c>
      <c r="M65" s="37">
        <v>876284.25161549717</v>
      </c>
      <c r="N65" s="337">
        <f>SUM(Yhteenveto[[#This Row],[Valtionosuus ennen verotuloihin perustuvaa valtionosuuksien tasausta]]+Yhteenveto[[#This Row],[Verotuloihin perustuva valtionosuuksien tasaus]])</f>
        <v>1681906.4904199406</v>
      </c>
      <c r="O65" s="37">
        <v>-67069.98000000001</v>
      </c>
      <c r="P65" s="257">
        <v>405600.27984875394</v>
      </c>
      <c r="Q65" s="382">
        <f>SUM(Yhteenveto[[#This Row],[Kunnan  peruspalvelujen valtionosuus ]:[Veroperustemuutoksista johtuvien veromenetysten korvaus]])</f>
        <v>2020436.7902686945</v>
      </c>
      <c r="R65" s="38">
        <v>168370</v>
      </c>
    </row>
    <row r="66" spans="1:18">
      <c r="A66" s="35">
        <v>182</v>
      </c>
      <c r="B66" s="13" t="s">
        <v>72</v>
      </c>
      <c r="C66" s="15">
        <v>19767</v>
      </c>
      <c r="D66" s="15">
        <v>23413658.360000003</v>
      </c>
      <c r="E66" s="15">
        <v>3965005.5414876593</v>
      </c>
      <c r="F66" s="245">
        <f>Yhteenveto[[#This Row],[Ikärakenne, laskennallinen kustannus]]+Yhteenveto[[#This Row],[Muut laskennalliset kustannukset ]]</f>
        <v>27378663.901487663</v>
      </c>
      <c r="G66" s="360">
        <v>1333.3</v>
      </c>
      <c r="H66" s="17">
        <v>26355341.099999998</v>
      </c>
      <c r="I66" s="381">
        <v>1023322.8014876656</v>
      </c>
      <c r="J66" s="36">
        <v>929602.62991297245</v>
      </c>
      <c r="K66" s="37">
        <v>2331254.6531645339</v>
      </c>
      <c r="L66" s="245">
        <f>SUM(Yhteenveto[[#This Row],[Valtionosuus omarahoitusosuuden jälkeen (välisumma)]:[Valtionosuuteen tehtävät vähennykset ja lisäykset, netto]])</f>
        <v>4284180.084565172</v>
      </c>
      <c r="M66" s="37">
        <v>-109886.17606476917</v>
      </c>
      <c r="N66" s="337">
        <f>SUM(Yhteenveto[[#This Row],[Valtionosuus ennen verotuloihin perustuvaa valtionosuuksien tasausta]]+Yhteenveto[[#This Row],[Verotuloihin perustuva valtionosuuksien tasaus]])</f>
        <v>4174293.9085004027</v>
      </c>
      <c r="O66" s="37">
        <v>-179986.01743999997</v>
      </c>
      <c r="P66" s="257">
        <v>3182229.8047304191</v>
      </c>
      <c r="Q66" s="382">
        <f>SUM(Yhteenveto[[#This Row],[Kunnan  peruspalvelujen valtionosuus ]:[Veroperustemuutoksista johtuvien veromenetysten korvaus]])</f>
        <v>7176537.6957908217</v>
      </c>
      <c r="R66" s="38">
        <v>598045</v>
      </c>
    </row>
    <row r="67" spans="1:18">
      <c r="A67" s="35">
        <v>186</v>
      </c>
      <c r="B67" s="13" t="s">
        <v>73</v>
      </c>
      <c r="C67" s="15">
        <v>45226</v>
      </c>
      <c r="D67" s="15">
        <v>69476618.340000004</v>
      </c>
      <c r="E67" s="15">
        <v>9157502.4235586375</v>
      </c>
      <c r="F67" s="245">
        <f>Yhteenveto[[#This Row],[Ikärakenne, laskennallinen kustannus]]+Yhteenveto[[#This Row],[Muut laskennalliset kustannukset ]]</f>
        <v>78634120.763558641</v>
      </c>
      <c r="G67" s="360">
        <v>1333.3</v>
      </c>
      <c r="H67" s="17">
        <v>60299825.799999997</v>
      </c>
      <c r="I67" s="381">
        <v>18334294.963558644</v>
      </c>
      <c r="J67" s="36">
        <v>1828603.7582111619</v>
      </c>
      <c r="K67" s="37">
        <v>-11324858.59454209</v>
      </c>
      <c r="L67" s="245">
        <f>SUM(Yhteenveto[[#This Row],[Valtionosuus omarahoitusosuuden jälkeen (välisumma)]:[Valtionosuuteen tehtävät vähennykset ja lisäykset, netto]])</f>
        <v>8838040.1272277161</v>
      </c>
      <c r="M67" s="37">
        <v>3471839.1564247599</v>
      </c>
      <c r="N67" s="337">
        <f>SUM(Yhteenveto[[#This Row],[Valtionosuus ennen verotuloihin perustuvaa valtionosuuksien tasausta]]+Yhteenveto[[#This Row],[Verotuloihin perustuva valtionosuuksien tasaus]])</f>
        <v>12309879.283652477</v>
      </c>
      <c r="O67" s="37">
        <v>-2435135.1014080006</v>
      </c>
      <c r="P67" s="257">
        <v>4982651.3567733904</v>
      </c>
      <c r="Q67" s="382">
        <f>SUM(Yhteenveto[[#This Row],[Kunnan  peruspalvelujen valtionosuus ]:[Veroperustemuutoksista johtuvien veromenetysten korvaus]])</f>
        <v>14857395.539017867</v>
      </c>
      <c r="R67" s="38">
        <v>1238116</v>
      </c>
    </row>
    <row r="68" spans="1:18">
      <c r="A68" s="35">
        <v>202</v>
      </c>
      <c r="B68" s="13" t="s">
        <v>74</v>
      </c>
      <c r="C68" s="15">
        <v>35497</v>
      </c>
      <c r="D68" s="15">
        <v>60467813.379999995</v>
      </c>
      <c r="E68" s="15">
        <v>5583736.5845438596</v>
      </c>
      <c r="F68" s="245">
        <f>Yhteenveto[[#This Row],[Ikärakenne, laskennallinen kustannus]]+Yhteenveto[[#This Row],[Muut laskennalliset kustannukset ]]</f>
        <v>66051549.964543857</v>
      </c>
      <c r="G68" s="360">
        <v>1333.3</v>
      </c>
      <c r="H68" s="17">
        <v>47328150.100000001</v>
      </c>
      <c r="I68" s="381">
        <v>18723399.864543855</v>
      </c>
      <c r="J68" s="36">
        <v>1614177.3580909083</v>
      </c>
      <c r="K68" s="37">
        <v>1460215.3743154118</v>
      </c>
      <c r="L68" s="245">
        <f>SUM(Yhteenveto[[#This Row],[Valtionosuus omarahoitusosuuden jälkeen (välisumma)]:[Valtionosuuteen tehtävät vähennykset ja lisäykset, netto]])</f>
        <v>21797792.596950173</v>
      </c>
      <c r="M68" s="37">
        <v>2375271.9304716657</v>
      </c>
      <c r="N68" s="337">
        <f>SUM(Yhteenveto[[#This Row],[Valtionosuus ennen verotuloihin perustuvaa valtionosuuksien tasausta]]+Yhteenveto[[#This Row],[Verotuloihin perustuva valtionosuuksien tasaus]])</f>
        <v>24173064.52742184</v>
      </c>
      <c r="O68" s="37">
        <v>-2584575.9595120023</v>
      </c>
      <c r="P68" s="257">
        <v>3568566.129517653</v>
      </c>
      <c r="Q68" s="382">
        <f>SUM(Yhteenveto[[#This Row],[Kunnan  peruspalvelujen valtionosuus ]:[Veroperustemuutoksista johtuvien veromenetysten korvaus]])</f>
        <v>25157054.697427489</v>
      </c>
      <c r="R68" s="38">
        <v>2096422</v>
      </c>
    </row>
    <row r="69" spans="1:18">
      <c r="A69" s="35">
        <v>204</v>
      </c>
      <c r="B69" s="13" t="s">
        <v>75</v>
      </c>
      <c r="C69" s="15">
        <v>2778</v>
      </c>
      <c r="D69" s="15">
        <v>2911445.4200000004</v>
      </c>
      <c r="E69" s="15">
        <v>857928.36881136533</v>
      </c>
      <c r="F69" s="245">
        <f>Yhteenveto[[#This Row],[Ikärakenne, laskennallinen kustannus]]+Yhteenveto[[#This Row],[Muut laskennalliset kustannukset ]]</f>
        <v>3769373.7888113656</v>
      </c>
      <c r="G69" s="360">
        <v>1333.3</v>
      </c>
      <c r="H69" s="17">
        <v>3703907.4</v>
      </c>
      <c r="I69" s="381">
        <v>65466.388811365701</v>
      </c>
      <c r="J69" s="36">
        <v>362337.58349417208</v>
      </c>
      <c r="K69" s="37">
        <v>-1464976.1882556989</v>
      </c>
      <c r="L69" s="245">
        <f>SUM(Yhteenveto[[#This Row],[Valtionosuus omarahoitusosuuden jälkeen (välisumma)]:[Valtionosuuteen tehtävät vähennykset ja lisäykset, netto]])</f>
        <v>-1037172.2159501611</v>
      </c>
      <c r="M69" s="37">
        <v>1017397.154079976</v>
      </c>
      <c r="N69" s="337">
        <f>SUM(Yhteenveto[[#This Row],[Valtionosuus ennen verotuloihin perustuvaa valtionosuuksien tasausta]]+Yhteenveto[[#This Row],[Verotuloihin perustuva valtionosuuksien tasaus]])</f>
        <v>-19775.061870185076</v>
      </c>
      <c r="O69" s="37">
        <v>-1033712.3406400001</v>
      </c>
      <c r="P69" s="257">
        <v>611793.91091200022</v>
      </c>
      <c r="Q69" s="382">
        <f>SUM(Yhteenveto[[#This Row],[Kunnan  peruspalvelujen valtionosuus ]:[Veroperustemuutoksista johtuvien veromenetysten korvaus]])</f>
        <v>-441693.49159818504</v>
      </c>
      <c r="R69" s="38">
        <v>-36808</v>
      </c>
    </row>
    <row r="70" spans="1:18">
      <c r="A70" s="35">
        <v>205</v>
      </c>
      <c r="B70" s="13" t="s">
        <v>76</v>
      </c>
      <c r="C70" s="15">
        <v>36493</v>
      </c>
      <c r="D70" s="15">
        <v>52830445.770000003</v>
      </c>
      <c r="E70" s="15">
        <v>6816926.9842031971</v>
      </c>
      <c r="F70" s="245">
        <f>Yhteenveto[[#This Row],[Ikärakenne, laskennallinen kustannus]]+Yhteenveto[[#This Row],[Muut laskennalliset kustannukset ]]</f>
        <v>59647372.7542032</v>
      </c>
      <c r="G70" s="360">
        <v>1333.3</v>
      </c>
      <c r="H70" s="17">
        <v>48656116.899999999</v>
      </c>
      <c r="I70" s="381">
        <v>10991255.854203202</v>
      </c>
      <c r="J70" s="36">
        <v>1567430.7006219821</v>
      </c>
      <c r="K70" s="37">
        <v>-17199060.388633583</v>
      </c>
      <c r="L70" s="245">
        <f>SUM(Yhteenveto[[#This Row],[Valtionosuus omarahoitusosuuden jälkeen (välisumma)]:[Valtionosuuteen tehtävät vähennykset ja lisäykset, netto]])</f>
        <v>-4640373.8338083997</v>
      </c>
      <c r="M70" s="37">
        <v>12526237.910619762</v>
      </c>
      <c r="N70" s="337">
        <f>SUM(Yhteenveto[[#This Row],[Valtionosuus ennen verotuloihin perustuvaa valtionosuuksien tasausta]]+Yhteenveto[[#This Row],[Verotuloihin perustuva valtionosuuksien tasaus]])</f>
        <v>7885864.0768113621</v>
      </c>
      <c r="O70" s="37">
        <v>-190091.22775999998</v>
      </c>
      <c r="P70" s="257">
        <v>5534052.293146356</v>
      </c>
      <c r="Q70" s="382">
        <f>SUM(Yhteenveto[[#This Row],[Kunnan  peruspalvelujen valtionosuus ]:[Veroperustemuutoksista johtuvien veromenetysten korvaus]])</f>
        <v>13229825.142197717</v>
      </c>
      <c r="R70" s="38">
        <v>1102485</v>
      </c>
    </row>
    <row r="71" spans="1:18">
      <c r="A71" s="35">
        <v>208</v>
      </c>
      <c r="B71" s="13" t="s">
        <v>77</v>
      </c>
      <c r="C71" s="15">
        <v>12412</v>
      </c>
      <c r="D71" s="15">
        <v>20720570.100000001</v>
      </c>
      <c r="E71" s="15">
        <v>2134970.8331758082</v>
      </c>
      <c r="F71" s="245">
        <f>Yhteenveto[[#This Row],[Ikärakenne, laskennallinen kustannus]]+Yhteenveto[[#This Row],[Muut laskennalliset kustannukset ]]</f>
        <v>22855540.93317581</v>
      </c>
      <c r="G71" s="360">
        <v>1333.3</v>
      </c>
      <c r="H71" s="17">
        <v>16548919.6</v>
      </c>
      <c r="I71" s="381">
        <v>6306621.3331758101</v>
      </c>
      <c r="J71" s="36">
        <v>727032.69085868867</v>
      </c>
      <c r="K71" s="37">
        <v>1928495.2254018933</v>
      </c>
      <c r="L71" s="245">
        <f>SUM(Yhteenveto[[#This Row],[Valtionosuus omarahoitusosuuden jälkeen (välisumma)]:[Valtionosuuteen tehtävät vähennykset ja lisäykset, netto]])</f>
        <v>8962149.2494363915</v>
      </c>
      <c r="M71" s="37">
        <v>5920414.5820025001</v>
      </c>
      <c r="N71" s="337">
        <f>SUM(Yhteenveto[[#This Row],[Valtionosuus ennen verotuloihin perustuvaa valtionosuuksien tasausta]]+Yhteenveto[[#This Row],[Verotuloihin perustuva valtionosuuksien tasaus]])</f>
        <v>14882563.831438892</v>
      </c>
      <c r="O71" s="37">
        <v>-38632.308480000022</v>
      </c>
      <c r="P71" s="257">
        <v>2229429.3118994795</v>
      </c>
      <c r="Q71" s="382">
        <f>SUM(Yhteenveto[[#This Row],[Kunnan  peruspalvelujen valtionosuus ]:[Veroperustemuutoksista johtuvien veromenetysten korvaus]])</f>
        <v>17073360.834858373</v>
      </c>
      <c r="R71" s="38">
        <v>1422780</v>
      </c>
    </row>
    <row r="72" spans="1:18">
      <c r="A72" s="35">
        <v>211</v>
      </c>
      <c r="B72" s="13" t="s">
        <v>78</v>
      </c>
      <c r="C72" s="15">
        <v>32622</v>
      </c>
      <c r="D72" s="15">
        <v>56273734.720000006</v>
      </c>
      <c r="E72" s="15">
        <v>4158412.2674562829</v>
      </c>
      <c r="F72" s="245">
        <f>Yhteenveto[[#This Row],[Ikärakenne, laskennallinen kustannus]]+Yhteenveto[[#This Row],[Muut laskennalliset kustannukset ]]</f>
        <v>60432146.987456292</v>
      </c>
      <c r="G72" s="360">
        <v>1333.3</v>
      </c>
      <c r="H72" s="17">
        <v>43494912.600000001</v>
      </c>
      <c r="I72" s="381">
        <v>16937234.38745629</v>
      </c>
      <c r="J72" s="36">
        <v>1184741.5093380201</v>
      </c>
      <c r="K72" s="37">
        <v>4950181.6521531176</v>
      </c>
      <c r="L72" s="245">
        <f>SUM(Yhteenveto[[#This Row],[Valtionosuus omarahoitusosuuden jälkeen (välisumma)]:[Valtionosuuteen tehtävät vähennykset ja lisäykset, netto]])</f>
        <v>23072157.548947431</v>
      </c>
      <c r="M72" s="37">
        <v>6566295.1811215365</v>
      </c>
      <c r="N72" s="337">
        <f>SUM(Yhteenveto[[#This Row],[Valtionosuus ennen verotuloihin perustuvaa valtionosuuksien tasausta]]+Yhteenveto[[#This Row],[Verotuloihin perustuva valtionosuuksien tasaus]])</f>
        <v>29638452.730068967</v>
      </c>
      <c r="O72" s="37">
        <v>-1461070.3296479995</v>
      </c>
      <c r="P72" s="257">
        <v>4088356.9980989541</v>
      </c>
      <c r="Q72" s="382">
        <f>SUM(Yhteenveto[[#This Row],[Kunnan  peruspalvelujen valtionosuus ]:[Veroperustemuutoksista johtuvien veromenetysten korvaus]])</f>
        <v>32265739.398519922</v>
      </c>
      <c r="R72" s="38">
        <v>2688811</v>
      </c>
    </row>
    <row r="73" spans="1:18">
      <c r="A73" s="35">
        <v>213</v>
      </c>
      <c r="B73" s="13" t="s">
        <v>79</v>
      </c>
      <c r="C73" s="15">
        <v>5230</v>
      </c>
      <c r="D73" s="15">
        <v>5714654.6099999994</v>
      </c>
      <c r="E73" s="15">
        <v>1382737.0883817081</v>
      </c>
      <c r="F73" s="245">
        <f>Yhteenveto[[#This Row],[Ikärakenne, laskennallinen kustannus]]+Yhteenveto[[#This Row],[Muut laskennalliset kustannukset ]]</f>
        <v>7097391.6983817071</v>
      </c>
      <c r="G73" s="360">
        <v>1333.3</v>
      </c>
      <c r="H73" s="17">
        <v>6973159</v>
      </c>
      <c r="I73" s="381">
        <v>124232.69838170707</v>
      </c>
      <c r="J73" s="36">
        <v>617376.46542598191</v>
      </c>
      <c r="K73" s="37">
        <v>-492782.05481229664</v>
      </c>
      <c r="L73" s="245">
        <f>SUM(Yhteenveto[[#This Row],[Valtionosuus omarahoitusosuuden jälkeen (välisumma)]:[Valtionosuuteen tehtävät vähennykset ja lisäykset, netto]])</f>
        <v>248827.10899539234</v>
      </c>
      <c r="M73" s="37">
        <v>704915.78008937289</v>
      </c>
      <c r="N73" s="337">
        <f>SUM(Yhteenveto[[#This Row],[Valtionosuus ennen verotuloihin perustuvaa valtionosuuksien tasausta]]+Yhteenveto[[#This Row],[Verotuloihin perustuva valtionosuuksien tasaus]])</f>
        <v>953742.88908476522</v>
      </c>
      <c r="O73" s="37">
        <v>-134751.04204</v>
      </c>
      <c r="P73" s="257">
        <v>1060535.3125487065</v>
      </c>
      <c r="Q73" s="382">
        <f>SUM(Yhteenveto[[#This Row],[Kunnan  peruspalvelujen valtionosuus ]:[Veroperustemuutoksista johtuvien veromenetysten korvaus]])</f>
        <v>1879527.1595934718</v>
      </c>
      <c r="R73" s="38">
        <v>156627</v>
      </c>
    </row>
    <row r="74" spans="1:18">
      <c r="A74" s="35">
        <v>214</v>
      </c>
      <c r="B74" s="13" t="s">
        <v>80</v>
      </c>
      <c r="C74" s="15">
        <v>12662</v>
      </c>
      <c r="D74" s="15">
        <v>16695960.209999999</v>
      </c>
      <c r="E74" s="15">
        <v>2778512.0572044672</v>
      </c>
      <c r="F74" s="245">
        <f>Yhteenveto[[#This Row],[Ikärakenne, laskennallinen kustannus]]+Yhteenveto[[#This Row],[Muut laskennalliset kustannukset ]]</f>
        <v>19474472.267204467</v>
      </c>
      <c r="G74" s="360">
        <v>1333.3</v>
      </c>
      <c r="H74" s="17">
        <v>16882244.599999998</v>
      </c>
      <c r="I74" s="381">
        <v>2592227.6672044694</v>
      </c>
      <c r="J74" s="36">
        <v>621335.98090005561</v>
      </c>
      <c r="K74" s="37">
        <v>151698.56292006036</v>
      </c>
      <c r="L74" s="245">
        <f>SUM(Yhteenveto[[#This Row],[Valtionosuus omarahoitusosuuden jälkeen (välisumma)]:[Valtionosuuteen tehtävät vähennykset ja lisäykset, netto]])</f>
        <v>3365262.2110245856</v>
      </c>
      <c r="M74" s="37">
        <v>4837232.0108412364</v>
      </c>
      <c r="N74" s="337">
        <f>SUM(Yhteenveto[[#This Row],[Valtionosuus ennen verotuloihin perustuvaa valtionosuuksien tasausta]]+Yhteenveto[[#This Row],[Verotuloihin perustuva valtionosuuksien tasaus]])</f>
        <v>8202494.2218658216</v>
      </c>
      <c r="O74" s="37">
        <v>332369.01200000022</v>
      </c>
      <c r="P74" s="257">
        <v>2517800.8481430588</v>
      </c>
      <c r="Q74" s="382">
        <f>SUM(Yhteenveto[[#This Row],[Kunnan  peruspalvelujen valtionosuus ]:[Veroperustemuutoksista johtuvien veromenetysten korvaus]])</f>
        <v>11052664.08200888</v>
      </c>
      <c r="R74" s="38">
        <v>921056</v>
      </c>
    </row>
    <row r="75" spans="1:18">
      <c r="A75" s="35">
        <v>216</v>
      </c>
      <c r="B75" s="13" t="s">
        <v>81</v>
      </c>
      <c r="C75" s="15">
        <v>1311</v>
      </c>
      <c r="D75" s="15">
        <v>1498735.24</v>
      </c>
      <c r="E75" s="15">
        <v>526308.33390024828</v>
      </c>
      <c r="F75" s="245">
        <f>Yhteenveto[[#This Row],[Ikärakenne, laskennallinen kustannus]]+Yhteenveto[[#This Row],[Muut laskennalliset kustannukset ]]</f>
        <v>2025043.5739002484</v>
      </c>
      <c r="G75" s="360">
        <v>1333.3</v>
      </c>
      <c r="H75" s="17">
        <v>1747956.3</v>
      </c>
      <c r="I75" s="381">
        <v>277087.27390024834</v>
      </c>
      <c r="J75" s="36">
        <v>392538.64958296146</v>
      </c>
      <c r="K75" s="37">
        <v>63380.08253974664</v>
      </c>
      <c r="L75" s="245">
        <f>SUM(Yhteenveto[[#This Row],[Valtionosuus omarahoitusosuuden jälkeen (välisumma)]:[Valtionosuuteen tehtävät vähennykset ja lisäykset, netto]])</f>
        <v>733006.00602295646</v>
      </c>
      <c r="M75" s="37">
        <v>368565.23282855703</v>
      </c>
      <c r="N75" s="337">
        <f>SUM(Yhteenveto[[#This Row],[Valtionosuus ennen verotuloihin perustuvaa valtionosuuksien tasausta]]+Yhteenveto[[#This Row],[Verotuloihin perustuva valtionosuuksien tasaus]])</f>
        <v>1101571.2388515135</v>
      </c>
      <c r="O75" s="37">
        <v>-5961.7760000000053</v>
      </c>
      <c r="P75" s="257">
        <v>293080.5632756867</v>
      </c>
      <c r="Q75" s="382">
        <f>SUM(Yhteenveto[[#This Row],[Kunnan  peruspalvelujen valtionosuus ]:[Veroperustemuutoksista johtuvien veromenetysten korvaus]])</f>
        <v>1388690.0261272001</v>
      </c>
      <c r="R75" s="38">
        <v>115724</v>
      </c>
    </row>
    <row r="76" spans="1:18">
      <c r="A76" s="35">
        <v>217</v>
      </c>
      <c r="B76" s="13" t="s">
        <v>82</v>
      </c>
      <c r="C76" s="15">
        <v>5390</v>
      </c>
      <c r="D76" s="15">
        <v>8794257.8300000001</v>
      </c>
      <c r="E76" s="15">
        <v>928833.1043537095</v>
      </c>
      <c r="F76" s="245">
        <f>Yhteenveto[[#This Row],[Ikärakenne, laskennallinen kustannus]]+Yhteenveto[[#This Row],[Muut laskennalliset kustannukset ]]</f>
        <v>9723090.9343537092</v>
      </c>
      <c r="G76" s="360">
        <v>1333.3</v>
      </c>
      <c r="H76" s="17">
        <v>7186487</v>
      </c>
      <c r="I76" s="381">
        <v>2536603.9343537092</v>
      </c>
      <c r="J76" s="36">
        <v>195178.5704238714</v>
      </c>
      <c r="K76" s="37">
        <v>-1654015.8949582742</v>
      </c>
      <c r="L76" s="245">
        <f>SUM(Yhteenveto[[#This Row],[Valtionosuus omarahoitusosuuden jälkeen (välisumma)]:[Valtionosuuteen tehtävät vähennykset ja lisäykset, netto]])</f>
        <v>1077766.6098193063</v>
      </c>
      <c r="M76" s="37">
        <v>2579231.6602133792</v>
      </c>
      <c r="N76" s="337">
        <f>SUM(Yhteenveto[[#This Row],[Valtionosuus ennen verotuloihin perustuvaa valtionosuuksien tasausta]]+Yhteenveto[[#This Row],[Verotuloihin perustuva valtionosuuksien tasaus]])</f>
        <v>3656998.2700326853</v>
      </c>
      <c r="O76" s="37">
        <v>28392.958199999994</v>
      </c>
      <c r="P76" s="257">
        <v>1002301.0188234118</v>
      </c>
      <c r="Q76" s="382">
        <f>SUM(Yhteenveto[[#This Row],[Kunnan  peruspalvelujen valtionosuus ]:[Veroperustemuutoksista johtuvien veromenetysten korvaus]])</f>
        <v>4687692.2470560968</v>
      </c>
      <c r="R76" s="38">
        <v>390641</v>
      </c>
    </row>
    <row r="77" spans="1:18">
      <c r="A77" s="35">
        <v>218</v>
      </c>
      <c r="B77" s="13" t="s">
        <v>83</v>
      </c>
      <c r="C77" s="15">
        <v>1192</v>
      </c>
      <c r="D77" s="15">
        <v>1196506.8700000001</v>
      </c>
      <c r="E77" s="15">
        <v>246014.33335245802</v>
      </c>
      <c r="F77" s="245">
        <f>Yhteenveto[[#This Row],[Ikärakenne, laskennallinen kustannus]]+Yhteenveto[[#This Row],[Muut laskennalliset kustannukset ]]</f>
        <v>1442521.2033524581</v>
      </c>
      <c r="G77" s="360">
        <v>1333.3</v>
      </c>
      <c r="H77" s="17">
        <v>1589293.5999999999</v>
      </c>
      <c r="I77" s="381">
        <v>-146772.39664754178</v>
      </c>
      <c r="J77" s="36">
        <v>72602.788650969887</v>
      </c>
      <c r="K77" s="37">
        <v>626543.20912462939</v>
      </c>
      <c r="L77" s="245">
        <f>SUM(Yhteenveto[[#This Row],[Valtionosuus omarahoitusosuuden jälkeen (välisumma)]:[Valtionosuuteen tehtävät vähennykset ja lisäykset, netto]])</f>
        <v>552373.60112805746</v>
      </c>
      <c r="M77" s="37">
        <v>560741.99160755181</v>
      </c>
      <c r="N77" s="337">
        <f>SUM(Yhteenveto[[#This Row],[Valtionosuus ennen verotuloihin perustuvaa valtionosuuksien tasausta]]+Yhteenveto[[#This Row],[Verotuloihin perustuva valtionosuuksien tasaus]])</f>
        <v>1113115.5927356093</v>
      </c>
      <c r="O77" s="37">
        <v>-350254.34000000008</v>
      </c>
      <c r="P77" s="257">
        <v>312799.45719283214</v>
      </c>
      <c r="Q77" s="382">
        <f>SUM(Yhteenveto[[#This Row],[Kunnan  peruspalvelujen valtionosuus ]:[Veroperustemuutoksista johtuvien veromenetysten korvaus]])</f>
        <v>1075660.7099284413</v>
      </c>
      <c r="R77" s="38">
        <v>89639</v>
      </c>
    </row>
    <row r="78" spans="1:18">
      <c r="A78" s="35">
        <v>224</v>
      </c>
      <c r="B78" s="13" t="s">
        <v>84</v>
      </c>
      <c r="C78" s="15">
        <v>8717</v>
      </c>
      <c r="D78" s="15">
        <v>12151451.819999998</v>
      </c>
      <c r="E78" s="15">
        <v>2152178.3036623793</v>
      </c>
      <c r="F78" s="245">
        <f>Yhteenveto[[#This Row],[Ikärakenne, laskennallinen kustannus]]+Yhteenveto[[#This Row],[Muut laskennalliset kustannukset ]]</f>
        <v>14303630.123662379</v>
      </c>
      <c r="G78" s="360">
        <v>1333.3</v>
      </c>
      <c r="H78" s="17">
        <v>11622376.1</v>
      </c>
      <c r="I78" s="381">
        <v>2681254.023662379</v>
      </c>
      <c r="J78" s="36">
        <v>205084.43525934091</v>
      </c>
      <c r="K78" s="37">
        <v>-3697736.4940365711</v>
      </c>
      <c r="L78" s="245">
        <f>SUM(Yhteenveto[[#This Row],[Valtionosuus omarahoitusosuuden jälkeen (välisumma)]:[Valtionosuuteen tehtävät vähennykset ja lisäykset, netto]])</f>
        <v>-811398.03511485131</v>
      </c>
      <c r="M78" s="37">
        <v>3550746.6385898404</v>
      </c>
      <c r="N78" s="337">
        <f>SUM(Yhteenveto[[#This Row],[Valtionosuus ennen verotuloihin perustuvaa valtionosuuksien tasausta]]+Yhteenveto[[#This Row],[Verotuloihin perustuva valtionosuuksien tasaus]])</f>
        <v>2739348.6034749891</v>
      </c>
      <c r="O78" s="37">
        <v>102706.49604</v>
      </c>
      <c r="P78" s="257">
        <v>1401567.5752186738</v>
      </c>
      <c r="Q78" s="382">
        <f>SUM(Yhteenveto[[#This Row],[Kunnan  peruspalvelujen valtionosuus ]:[Veroperustemuutoksista johtuvien veromenetysten korvaus]])</f>
        <v>4243622.674733663</v>
      </c>
      <c r="R78" s="38">
        <v>353635</v>
      </c>
    </row>
    <row r="79" spans="1:18">
      <c r="A79" s="35">
        <v>226</v>
      </c>
      <c r="B79" s="13" t="s">
        <v>85</v>
      </c>
      <c r="C79" s="15">
        <v>3774</v>
      </c>
      <c r="D79" s="15">
        <v>4451638.3599999994</v>
      </c>
      <c r="E79" s="15">
        <v>1096662.3623220057</v>
      </c>
      <c r="F79" s="245">
        <f>Yhteenveto[[#This Row],[Ikärakenne, laskennallinen kustannus]]+Yhteenveto[[#This Row],[Muut laskennalliset kustannukset ]]</f>
        <v>5548300.7223220048</v>
      </c>
      <c r="G79" s="360">
        <v>1333.3</v>
      </c>
      <c r="H79" s="17">
        <v>5031874.2</v>
      </c>
      <c r="I79" s="381">
        <v>516426.52232200466</v>
      </c>
      <c r="J79" s="36">
        <v>557619.42924335005</v>
      </c>
      <c r="K79" s="37">
        <v>910884.15875894809</v>
      </c>
      <c r="L79" s="245">
        <f>SUM(Yhteenveto[[#This Row],[Valtionosuus omarahoitusosuuden jälkeen (välisumma)]:[Valtionosuuteen tehtävät vähennykset ja lisäykset, netto]])</f>
        <v>1984930.1103243027</v>
      </c>
      <c r="M79" s="37">
        <v>1467710.3002558486</v>
      </c>
      <c r="N79" s="337">
        <f>SUM(Yhteenveto[[#This Row],[Valtionosuus ennen verotuloihin perustuvaa valtionosuuksien tasausta]]+Yhteenveto[[#This Row],[Verotuloihin perustuva valtionosuuksien tasaus]])</f>
        <v>3452640.4105801512</v>
      </c>
      <c r="O79" s="37">
        <v>57978.271599999993</v>
      </c>
      <c r="P79" s="257">
        <v>783128.71000694181</v>
      </c>
      <c r="Q79" s="382">
        <f>SUM(Yhteenveto[[#This Row],[Kunnan  peruspalvelujen valtionosuus ]:[Veroperustemuutoksista johtuvien veromenetysten korvaus]])</f>
        <v>4293747.3921870934</v>
      </c>
      <c r="R79" s="38">
        <v>357813</v>
      </c>
    </row>
    <row r="80" spans="1:18">
      <c r="A80" s="35">
        <v>230</v>
      </c>
      <c r="B80" s="13" t="s">
        <v>86</v>
      </c>
      <c r="C80" s="15">
        <v>2290</v>
      </c>
      <c r="D80" s="15">
        <v>2638438.7600000002</v>
      </c>
      <c r="E80" s="15">
        <v>742149.12216887996</v>
      </c>
      <c r="F80" s="245">
        <f>Yhteenveto[[#This Row],[Ikärakenne, laskennallinen kustannus]]+Yhteenveto[[#This Row],[Muut laskennalliset kustannukset ]]</f>
        <v>3380587.8821688802</v>
      </c>
      <c r="G80" s="360">
        <v>1333.3</v>
      </c>
      <c r="H80" s="17">
        <v>3053257</v>
      </c>
      <c r="I80" s="381">
        <v>327330.8821688802</v>
      </c>
      <c r="J80" s="36">
        <v>289187.2490462737</v>
      </c>
      <c r="K80" s="37">
        <v>-812241.82203751372</v>
      </c>
      <c r="L80" s="245">
        <f>SUM(Yhteenveto[[#This Row],[Valtionosuus omarahoitusosuuden jälkeen (välisumma)]:[Valtionosuuteen tehtävät vähennykset ja lisäykset, netto]])</f>
        <v>-195723.69082235976</v>
      </c>
      <c r="M80" s="37">
        <v>1215071.6629183057</v>
      </c>
      <c r="N80" s="337">
        <f>SUM(Yhteenveto[[#This Row],[Valtionosuus ennen verotuloihin perustuvaa valtionosuuksien tasausta]]+Yhteenveto[[#This Row],[Verotuloihin perustuva valtionosuuksien tasaus]])</f>
        <v>1019347.972095946</v>
      </c>
      <c r="O80" s="37">
        <v>14059.358252000005</v>
      </c>
      <c r="P80" s="257">
        <v>555793.29796425416</v>
      </c>
      <c r="Q80" s="382">
        <f>SUM(Yhteenveto[[#This Row],[Kunnan  peruspalvelujen valtionosuus ]:[Veroperustemuutoksista johtuvien veromenetysten korvaus]])</f>
        <v>1589200.6283122001</v>
      </c>
      <c r="R80" s="38">
        <v>132433</v>
      </c>
    </row>
    <row r="81" spans="1:18">
      <c r="A81" s="35">
        <v>231</v>
      </c>
      <c r="B81" s="13" t="s">
        <v>87</v>
      </c>
      <c r="C81" s="15">
        <v>1289</v>
      </c>
      <c r="D81" s="15">
        <v>1436830.6199999999</v>
      </c>
      <c r="E81" s="15">
        <v>516547.68859548675</v>
      </c>
      <c r="F81" s="245">
        <f>Yhteenveto[[#This Row],[Ikärakenne, laskennallinen kustannus]]+Yhteenveto[[#This Row],[Muut laskennalliset kustannukset ]]</f>
        <v>1953378.3085954867</v>
      </c>
      <c r="G81" s="360">
        <v>1333.3</v>
      </c>
      <c r="H81" s="17">
        <v>1718623.7</v>
      </c>
      <c r="I81" s="381">
        <v>234754.60859548673</v>
      </c>
      <c r="J81" s="36">
        <v>105069.6100098578</v>
      </c>
      <c r="K81" s="37">
        <v>-1298983.1353508665</v>
      </c>
      <c r="L81" s="245">
        <f>SUM(Yhteenveto[[#This Row],[Valtionosuus omarahoitusosuuden jälkeen (välisumma)]:[Valtionosuuteen tehtävät vähennykset ja lisäykset, netto]])</f>
        <v>-959158.91674552194</v>
      </c>
      <c r="M81" s="37">
        <v>-38307.689405421399</v>
      </c>
      <c r="N81" s="337">
        <f>SUM(Yhteenveto[[#This Row],[Valtionosuus ennen verotuloihin perustuvaa valtionosuuksien tasausta]]+Yhteenveto[[#This Row],[Verotuloihin perustuva valtionosuuksien tasaus]])</f>
        <v>-997466.60615094332</v>
      </c>
      <c r="O81" s="37">
        <v>-303901.53160000005</v>
      </c>
      <c r="P81" s="257">
        <v>215750.61048085833</v>
      </c>
      <c r="Q81" s="382">
        <f>SUM(Yhteenveto[[#This Row],[Kunnan  peruspalvelujen valtionosuus ]:[Veroperustemuutoksista johtuvien veromenetysten korvaus]])</f>
        <v>-1085617.5272700852</v>
      </c>
      <c r="R81" s="38">
        <v>-90468</v>
      </c>
    </row>
    <row r="82" spans="1:18">
      <c r="A82" s="35">
        <v>232</v>
      </c>
      <c r="B82" s="13" t="s">
        <v>88</v>
      </c>
      <c r="C82" s="15">
        <v>12890</v>
      </c>
      <c r="D82" s="15">
        <v>17921678.829999998</v>
      </c>
      <c r="E82" s="15">
        <v>2600494.4272175021</v>
      </c>
      <c r="F82" s="245">
        <f>Yhteenveto[[#This Row],[Ikärakenne, laskennallinen kustannus]]+Yhteenveto[[#This Row],[Muut laskennalliset kustannukset ]]</f>
        <v>20522173.2572175</v>
      </c>
      <c r="G82" s="360">
        <v>1333.3</v>
      </c>
      <c r="H82" s="17">
        <v>17186237</v>
      </c>
      <c r="I82" s="381">
        <v>3335936.2572175004</v>
      </c>
      <c r="J82" s="36">
        <v>393666.14255938854</v>
      </c>
      <c r="K82" s="37">
        <v>-639090.9850892399</v>
      </c>
      <c r="L82" s="245">
        <f>SUM(Yhteenveto[[#This Row],[Valtionosuus omarahoitusosuuden jälkeen (välisumma)]:[Valtionosuuteen tehtävät vähennykset ja lisäykset, netto]])</f>
        <v>3090511.4146876493</v>
      </c>
      <c r="M82" s="37">
        <v>5024665.8982981564</v>
      </c>
      <c r="N82" s="337">
        <f>SUM(Yhteenveto[[#This Row],[Valtionosuus ennen verotuloihin perustuvaa valtionosuuksien tasausta]]+Yhteenveto[[#This Row],[Verotuloihin perustuva valtionosuuksien tasaus]])</f>
        <v>8115177.3129858058</v>
      </c>
      <c r="O82" s="37">
        <v>62673.170199999993</v>
      </c>
      <c r="P82" s="257">
        <v>2699500.3019865137</v>
      </c>
      <c r="Q82" s="382">
        <f>SUM(Yhteenveto[[#This Row],[Kunnan  peruspalvelujen valtionosuus ]:[Veroperustemuutoksista johtuvien veromenetysten korvaus]])</f>
        <v>10877350.785172319</v>
      </c>
      <c r="R82" s="38">
        <v>906446</v>
      </c>
    </row>
    <row r="83" spans="1:18">
      <c r="A83" s="35">
        <v>233</v>
      </c>
      <c r="B83" s="13" t="s">
        <v>89</v>
      </c>
      <c r="C83" s="15">
        <v>15312</v>
      </c>
      <c r="D83" s="15">
        <v>21778552.419999998</v>
      </c>
      <c r="E83" s="15">
        <v>2805467.374008921</v>
      </c>
      <c r="F83" s="245">
        <f>Yhteenveto[[#This Row],[Ikärakenne, laskennallinen kustannus]]+Yhteenveto[[#This Row],[Muut laskennalliset kustannukset ]]</f>
        <v>24584019.794008918</v>
      </c>
      <c r="G83" s="360">
        <v>1333.3</v>
      </c>
      <c r="H83" s="17">
        <v>20415489.599999998</v>
      </c>
      <c r="I83" s="381">
        <v>4168530.1940089203</v>
      </c>
      <c r="J83" s="36">
        <v>388713.07657781715</v>
      </c>
      <c r="K83" s="37">
        <v>1961199.4338396057</v>
      </c>
      <c r="L83" s="245">
        <f>SUM(Yhteenveto[[#This Row],[Valtionosuus omarahoitusosuuden jälkeen (välisumma)]:[Valtionosuuteen tehtävät vähennykset ja lisäykset, netto]])</f>
        <v>6518442.7044263426</v>
      </c>
      <c r="M83" s="37">
        <v>7149110.9157123994</v>
      </c>
      <c r="N83" s="337">
        <f>SUM(Yhteenveto[[#This Row],[Valtionosuus ennen verotuloihin perustuvaa valtionosuuksien tasausta]]+Yhteenveto[[#This Row],[Verotuloihin perustuva valtionosuuksien tasaus]])</f>
        <v>13667553.620138742</v>
      </c>
      <c r="O83" s="37">
        <v>49184.652000000002</v>
      </c>
      <c r="P83" s="257">
        <v>3202361.9960945719</v>
      </c>
      <c r="Q83" s="382">
        <f>SUM(Yhteenveto[[#This Row],[Kunnan  peruspalvelujen valtionosuus ]:[Veroperustemuutoksista johtuvien veromenetysten korvaus]])</f>
        <v>16919100.268233314</v>
      </c>
      <c r="R83" s="38">
        <v>1409925</v>
      </c>
    </row>
    <row r="84" spans="1:18">
      <c r="A84" s="35">
        <v>235</v>
      </c>
      <c r="B84" s="13" t="s">
        <v>90</v>
      </c>
      <c r="C84" s="15">
        <v>10396</v>
      </c>
      <c r="D84" s="15">
        <v>17798346.370000001</v>
      </c>
      <c r="E84" s="15">
        <v>3397674.1886184197</v>
      </c>
      <c r="F84" s="245">
        <f>Yhteenveto[[#This Row],[Ikärakenne, laskennallinen kustannus]]+Yhteenveto[[#This Row],[Muut laskennalliset kustannukset ]]</f>
        <v>21196020.558618419</v>
      </c>
      <c r="G84" s="360">
        <v>1333.3</v>
      </c>
      <c r="H84" s="17">
        <v>13860986.799999999</v>
      </c>
      <c r="I84" s="381">
        <v>7335033.75861842</v>
      </c>
      <c r="J84" s="36">
        <v>549264.07101289195</v>
      </c>
      <c r="K84" s="37">
        <v>9244610.270726461</v>
      </c>
      <c r="L84" s="245">
        <f>SUM(Yhteenveto[[#This Row],[Valtionosuus omarahoitusosuuden jälkeen (välisumma)]:[Valtionosuuteen tehtävät vähennykset ja lisäykset, netto]])</f>
        <v>17128908.100357771</v>
      </c>
      <c r="M84" s="37">
        <v>-1331831.8324861354</v>
      </c>
      <c r="N84" s="337">
        <f>SUM(Yhteenveto[[#This Row],[Valtionosuus ennen verotuloihin perustuvaa valtionosuuksien tasausta]]+Yhteenveto[[#This Row],[Verotuloihin perustuva valtionosuuksien tasaus]])</f>
        <v>15797076.267871635</v>
      </c>
      <c r="O84" s="37">
        <v>2277605.6037160009</v>
      </c>
      <c r="P84" s="257">
        <v>547706.86222754675</v>
      </c>
      <c r="Q84" s="382">
        <f>SUM(Yhteenveto[[#This Row],[Kunnan  peruspalvelujen valtionosuus ]:[Veroperustemuutoksista johtuvien veromenetysten korvaus]])</f>
        <v>18622388.733815182</v>
      </c>
      <c r="R84" s="38">
        <v>1551865</v>
      </c>
    </row>
    <row r="85" spans="1:18">
      <c r="A85" s="35">
        <v>236</v>
      </c>
      <c r="B85" s="13" t="s">
        <v>91</v>
      </c>
      <c r="C85" s="15">
        <v>4196</v>
      </c>
      <c r="D85" s="15">
        <v>6978026.7800000003</v>
      </c>
      <c r="E85" s="15">
        <v>680494.38467068516</v>
      </c>
      <c r="F85" s="245">
        <f>Yhteenveto[[#This Row],[Ikärakenne, laskennallinen kustannus]]+Yhteenveto[[#This Row],[Muut laskennalliset kustannukset ]]</f>
        <v>7658521.1646706853</v>
      </c>
      <c r="G85" s="360">
        <v>1333.3</v>
      </c>
      <c r="H85" s="17">
        <v>5594526.7999999998</v>
      </c>
      <c r="I85" s="381">
        <v>2063994.3646706855</v>
      </c>
      <c r="J85" s="36">
        <v>216776.44086163907</v>
      </c>
      <c r="K85" s="37">
        <v>-846563.10531878902</v>
      </c>
      <c r="L85" s="245">
        <f>SUM(Yhteenveto[[#This Row],[Valtionosuus omarahoitusosuuden jälkeen (välisumma)]:[Valtionosuuteen tehtävät vähennykset ja lisäykset, netto]])</f>
        <v>1434207.7002135357</v>
      </c>
      <c r="M85" s="37">
        <v>2251871.0959109059</v>
      </c>
      <c r="N85" s="337">
        <f>SUM(Yhteenveto[[#This Row],[Valtionosuus ennen verotuloihin perustuvaa valtionosuuksien tasausta]]+Yhteenveto[[#This Row],[Verotuloihin perustuva valtionosuuksien tasaus]])</f>
        <v>3686078.7961244415</v>
      </c>
      <c r="O85" s="37">
        <v>197454.02112000005</v>
      </c>
      <c r="P85" s="257">
        <v>823506.76294386131</v>
      </c>
      <c r="Q85" s="382">
        <f>SUM(Yhteenveto[[#This Row],[Kunnan  peruspalvelujen valtionosuus ]:[Veroperustemuutoksista johtuvien veromenetysten korvaus]])</f>
        <v>4707039.5801883033</v>
      </c>
      <c r="R85" s="38">
        <v>392254</v>
      </c>
    </row>
    <row r="86" spans="1:18">
      <c r="A86" s="35">
        <v>239</v>
      </c>
      <c r="B86" s="13" t="s">
        <v>92</v>
      </c>
      <c r="C86" s="15">
        <v>2095</v>
      </c>
      <c r="D86" s="15">
        <v>2063910.38</v>
      </c>
      <c r="E86" s="15">
        <v>580901.682808224</v>
      </c>
      <c r="F86" s="245">
        <f>Yhteenveto[[#This Row],[Ikärakenne, laskennallinen kustannus]]+Yhteenveto[[#This Row],[Muut laskennalliset kustannukset ]]</f>
        <v>2644812.062808224</v>
      </c>
      <c r="G86" s="360">
        <v>1333.3</v>
      </c>
      <c r="H86" s="17">
        <v>2793263.5</v>
      </c>
      <c r="I86" s="381">
        <v>-148451.437191776</v>
      </c>
      <c r="J86" s="36">
        <v>658033.01509615302</v>
      </c>
      <c r="K86" s="37">
        <v>-437970.81802600715</v>
      </c>
      <c r="L86" s="245">
        <f>SUM(Yhteenveto[[#This Row],[Valtionosuus omarahoitusosuuden jälkeen (välisumma)]:[Valtionosuuteen tehtävät vähennykset ja lisäykset, netto]])</f>
        <v>71610.759878369863</v>
      </c>
      <c r="M86" s="37">
        <v>416800.73466104228</v>
      </c>
      <c r="N86" s="337">
        <f>SUM(Yhteenveto[[#This Row],[Valtionosuus ennen verotuloihin perustuvaa valtionosuuksien tasausta]]+Yhteenveto[[#This Row],[Verotuloihin perustuva valtionosuuksien tasaus]])</f>
        <v>488411.49453941215</v>
      </c>
      <c r="O86" s="37">
        <v>58201.838199999998</v>
      </c>
      <c r="P86" s="257">
        <v>439327.36435204447</v>
      </c>
      <c r="Q86" s="382">
        <f>SUM(Yhteenveto[[#This Row],[Kunnan  peruspalvelujen valtionosuus ]:[Veroperustemuutoksista johtuvien veromenetysten korvaus]])</f>
        <v>985940.6970914565</v>
      </c>
      <c r="R86" s="38">
        <v>82162</v>
      </c>
    </row>
    <row r="87" spans="1:18">
      <c r="A87" s="35">
        <v>240</v>
      </c>
      <c r="B87" s="13" t="s">
        <v>93</v>
      </c>
      <c r="C87" s="15">
        <v>19982</v>
      </c>
      <c r="D87" s="15">
        <v>26350692.470000003</v>
      </c>
      <c r="E87" s="15">
        <v>3936763.4371943409</v>
      </c>
      <c r="F87" s="245">
        <f>Yhteenveto[[#This Row],[Ikärakenne, laskennallinen kustannus]]+Yhteenveto[[#This Row],[Muut laskennalliset kustannukset ]]</f>
        <v>30287455.907194342</v>
      </c>
      <c r="G87" s="360">
        <v>1333.3</v>
      </c>
      <c r="H87" s="17">
        <v>26642000.599999998</v>
      </c>
      <c r="I87" s="381">
        <v>3645455.3071943447</v>
      </c>
      <c r="J87" s="36">
        <v>811574.64021485555</v>
      </c>
      <c r="K87" s="37">
        <v>-13832237.581229575</v>
      </c>
      <c r="L87" s="245">
        <f>SUM(Yhteenveto[[#This Row],[Valtionosuus omarahoitusosuuden jälkeen (välisumma)]:[Valtionosuuteen tehtävät vähennykset ja lisäykset, netto]])</f>
        <v>-9375207.6338203736</v>
      </c>
      <c r="M87" s="37">
        <v>3571707.3892714567</v>
      </c>
      <c r="N87" s="337">
        <f>SUM(Yhteenveto[[#This Row],[Valtionosuus ennen verotuloihin perustuvaa valtionosuuksien tasausta]]+Yhteenveto[[#This Row],[Verotuloihin perustuva valtionosuuksien tasaus]])</f>
        <v>-5803500.2445489168</v>
      </c>
      <c r="O87" s="37">
        <v>-298550.83764000004</v>
      </c>
      <c r="P87" s="257">
        <v>3101327.9678195356</v>
      </c>
      <c r="Q87" s="382">
        <f>SUM(Yhteenveto[[#This Row],[Kunnan  peruspalvelujen valtionosuus ]:[Veroperustemuutoksista johtuvien veromenetysten korvaus]])</f>
        <v>-3000723.1143693817</v>
      </c>
      <c r="R87" s="38">
        <v>-250060</v>
      </c>
    </row>
    <row r="88" spans="1:18">
      <c r="A88" s="35">
        <v>241</v>
      </c>
      <c r="B88" s="13" t="s">
        <v>94</v>
      </c>
      <c r="C88" s="15">
        <v>7904</v>
      </c>
      <c r="D88" s="15">
        <v>12200383.359999999</v>
      </c>
      <c r="E88" s="15">
        <v>1146130.5570425235</v>
      </c>
      <c r="F88" s="245">
        <f>Yhteenveto[[#This Row],[Ikärakenne, laskennallinen kustannus]]+Yhteenveto[[#This Row],[Muut laskennalliset kustannukset ]]</f>
        <v>13346513.917042524</v>
      </c>
      <c r="G88" s="360">
        <v>1333.3</v>
      </c>
      <c r="H88" s="17">
        <v>10538403.199999999</v>
      </c>
      <c r="I88" s="381">
        <v>2808110.7170425244</v>
      </c>
      <c r="J88" s="36">
        <v>263905.41811770375</v>
      </c>
      <c r="K88" s="37">
        <v>-2141863.2271702113</v>
      </c>
      <c r="L88" s="245">
        <f>SUM(Yhteenveto[[#This Row],[Valtionosuus omarahoitusosuuden jälkeen (välisumma)]:[Valtionosuuteen tehtävät vähennykset ja lisäykset, netto]])</f>
        <v>930152.90799001697</v>
      </c>
      <c r="M88" s="37">
        <v>1110276.5168808831</v>
      </c>
      <c r="N88" s="337">
        <f>SUM(Yhteenveto[[#This Row],[Valtionosuus ennen verotuloihin perustuvaa valtionosuuksien tasausta]]+Yhteenveto[[#This Row],[Verotuloihin perustuva valtionosuuksien tasaus]])</f>
        <v>2040429.4248709001</v>
      </c>
      <c r="O88" s="37">
        <v>91066.128400000045</v>
      </c>
      <c r="P88" s="257">
        <v>1133289.0393038639</v>
      </c>
      <c r="Q88" s="382">
        <f>SUM(Yhteenveto[[#This Row],[Kunnan  peruspalvelujen valtionosuus ]:[Veroperustemuutoksista johtuvien veromenetysten korvaus]])</f>
        <v>3264784.592574764</v>
      </c>
      <c r="R88" s="38">
        <v>272066</v>
      </c>
    </row>
    <row r="89" spans="1:18">
      <c r="A89" s="35">
        <v>244</v>
      </c>
      <c r="B89" s="13" t="s">
        <v>95</v>
      </c>
      <c r="C89" s="15">
        <v>19116</v>
      </c>
      <c r="D89" s="15">
        <v>41088642.470000006</v>
      </c>
      <c r="E89" s="15">
        <v>1642396.5480004579</v>
      </c>
      <c r="F89" s="245">
        <f>Yhteenveto[[#This Row],[Ikärakenne, laskennallinen kustannus]]+Yhteenveto[[#This Row],[Muut laskennalliset kustannukset ]]</f>
        <v>42731039.018000461</v>
      </c>
      <c r="G89" s="360">
        <v>1333.3</v>
      </c>
      <c r="H89" s="17">
        <v>25487362.800000001</v>
      </c>
      <c r="I89" s="381">
        <v>17243676.21800046</v>
      </c>
      <c r="J89" s="36">
        <v>947742.78388389642</v>
      </c>
      <c r="K89" s="37">
        <v>-2772683.2532254187</v>
      </c>
      <c r="L89" s="245">
        <f>SUM(Yhteenveto[[#This Row],[Valtionosuus omarahoitusosuuden jälkeen (välisumma)]:[Valtionosuuteen tehtävät vähennykset ja lisäykset, netto]])</f>
        <v>15418735.748658936</v>
      </c>
      <c r="M89" s="37">
        <v>4679406.652353948</v>
      </c>
      <c r="N89" s="337">
        <f>SUM(Yhteenveto[[#This Row],[Valtionosuus ennen verotuloihin perustuvaa valtionosuuksien tasausta]]+Yhteenveto[[#This Row],[Verotuloihin perustuva valtionosuuksien tasaus]])</f>
        <v>20098142.401012883</v>
      </c>
      <c r="O89" s="37">
        <v>-205666.36755999998</v>
      </c>
      <c r="P89" s="257">
        <v>2028651.6328153238</v>
      </c>
      <c r="Q89" s="382">
        <f>SUM(Yhteenveto[[#This Row],[Kunnan  peruspalvelujen valtionosuus ]:[Veroperustemuutoksista johtuvien veromenetysten korvaus]])</f>
        <v>21921127.666268207</v>
      </c>
      <c r="R89" s="38">
        <v>1826760</v>
      </c>
    </row>
    <row r="90" spans="1:18">
      <c r="A90" s="35">
        <v>245</v>
      </c>
      <c r="B90" s="13" t="s">
        <v>96</v>
      </c>
      <c r="C90" s="15">
        <v>37232</v>
      </c>
      <c r="D90" s="15">
        <v>56501412.530000001</v>
      </c>
      <c r="E90" s="15">
        <v>12543435.000825295</v>
      </c>
      <c r="F90" s="245">
        <f>Yhteenveto[[#This Row],[Ikärakenne, laskennallinen kustannus]]+Yhteenveto[[#This Row],[Muut laskennalliset kustannukset ]]</f>
        <v>69044847.530825302</v>
      </c>
      <c r="G90" s="360">
        <v>1333.3</v>
      </c>
      <c r="H90" s="17">
        <v>49641425.600000001</v>
      </c>
      <c r="I90" s="381">
        <v>19403421.930825301</v>
      </c>
      <c r="J90" s="36">
        <v>1387702.565852365</v>
      </c>
      <c r="K90" s="37">
        <v>-7015350.4369902369</v>
      </c>
      <c r="L90" s="245">
        <f>SUM(Yhteenveto[[#This Row],[Valtionosuus omarahoitusosuuden jälkeen (välisumma)]:[Valtionosuuteen tehtävät vähennykset ja lisäykset, netto]])</f>
        <v>13775774.05968743</v>
      </c>
      <c r="M90" s="37">
        <v>1541019.7470203787</v>
      </c>
      <c r="N90" s="337">
        <f>SUM(Yhteenveto[[#This Row],[Valtionosuus ennen verotuloihin perustuvaa valtionosuuksien tasausta]]+Yhteenveto[[#This Row],[Verotuloihin perustuva valtionosuuksien tasaus]])</f>
        <v>15316793.806707809</v>
      </c>
      <c r="O90" s="37">
        <v>-1264880.2050399992</v>
      </c>
      <c r="P90" s="257">
        <v>4437190.0386960469</v>
      </c>
      <c r="Q90" s="382">
        <f>SUM(Yhteenveto[[#This Row],[Kunnan  peruspalvelujen valtionosuus ]:[Veroperustemuutoksista johtuvien veromenetysten korvaus]])</f>
        <v>18489103.640363857</v>
      </c>
      <c r="R90" s="38">
        <v>1540759</v>
      </c>
    </row>
    <row r="91" spans="1:18">
      <c r="A91" s="35">
        <v>249</v>
      </c>
      <c r="B91" s="13" t="s">
        <v>97</v>
      </c>
      <c r="C91" s="15">
        <v>9443</v>
      </c>
      <c r="D91" s="15">
        <v>11517348.92</v>
      </c>
      <c r="E91" s="15">
        <v>2102745.914221365</v>
      </c>
      <c r="F91" s="245">
        <f>Yhteenveto[[#This Row],[Ikärakenne, laskennallinen kustannus]]+Yhteenveto[[#This Row],[Muut laskennalliset kustannukset ]]</f>
        <v>13620094.834221365</v>
      </c>
      <c r="G91" s="360">
        <v>1333.3</v>
      </c>
      <c r="H91" s="17">
        <v>12590351.9</v>
      </c>
      <c r="I91" s="381">
        <v>1029742.9342213646</v>
      </c>
      <c r="J91" s="36">
        <v>725615.20953641937</v>
      </c>
      <c r="K91" s="37">
        <v>769294.62733083195</v>
      </c>
      <c r="L91" s="245">
        <f>SUM(Yhteenveto[[#This Row],[Valtionosuus omarahoitusosuuden jälkeen (välisumma)]:[Valtionosuuteen tehtävät vähennykset ja lisäykset, netto]])</f>
        <v>2524652.771088616</v>
      </c>
      <c r="M91" s="37">
        <v>2844047.6993079996</v>
      </c>
      <c r="N91" s="337">
        <f>SUM(Yhteenveto[[#This Row],[Valtionosuus ennen verotuloihin perustuvaa valtionosuuksien tasausta]]+Yhteenveto[[#This Row],[Verotuloihin perustuva valtionosuuksien tasaus]])</f>
        <v>5368700.4703966156</v>
      </c>
      <c r="O91" s="37">
        <v>35547.089399999997</v>
      </c>
      <c r="P91" s="257">
        <v>1618740.2198442572</v>
      </c>
      <c r="Q91" s="382">
        <f>SUM(Yhteenveto[[#This Row],[Kunnan  peruspalvelujen valtionosuus ]:[Veroperustemuutoksista johtuvien veromenetysten korvaus]])</f>
        <v>7022987.779640873</v>
      </c>
      <c r="R91" s="38">
        <v>585249</v>
      </c>
    </row>
    <row r="92" spans="1:18">
      <c r="A92" s="35">
        <v>250</v>
      </c>
      <c r="B92" s="13" t="s">
        <v>98</v>
      </c>
      <c r="C92" s="15">
        <v>1808</v>
      </c>
      <c r="D92" s="15">
        <v>1988617.4600000002</v>
      </c>
      <c r="E92" s="15">
        <v>478125.015676437</v>
      </c>
      <c r="F92" s="245">
        <f>Yhteenveto[[#This Row],[Ikärakenne, laskennallinen kustannus]]+Yhteenveto[[#This Row],[Muut laskennalliset kustannukset ]]</f>
        <v>2466742.4756764374</v>
      </c>
      <c r="G92" s="360">
        <v>1333.3</v>
      </c>
      <c r="H92" s="17">
        <v>2410606.4</v>
      </c>
      <c r="I92" s="381">
        <v>56136.075676437467</v>
      </c>
      <c r="J92" s="36">
        <v>249021.20764907735</v>
      </c>
      <c r="K92" s="37">
        <v>241127.5790379814</v>
      </c>
      <c r="L92" s="245">
        <f>SUM(Yhteenveto[[#This Row],[Valtionosuus omarahoitusosuuden jälkeen (välisumma)]:[Valtionosuuteen tehtävät vähennykset ja lisäykset, netto]])</f>
        <v>546284.86236349621</v>
      </c>
      <c r="M92" s="37">
        <v>690388.76869415434</v>
      </c>
      <c r="N92" s="337">
        <f>SUM(Yhteenveto[[#This Row],[Valtionosuus ennen verotuloihin perustuvaa valtionosuuksien tasausta]]+Yhteenveto[[#This Row],[Verotuloihin perustuva valtionosuuksien tasaus]])</f>
        <v>1236673.6310576505</v>
      </c>
      <c r="O92" s="37">
        <v>14904.440000000002</v>
      </c>
      <c r="P92" s="257">
        <v>430022.07833315048</v>
      </c>
      <c r="Q92" s="382">
        <f>SUM(Yhteenveto[[#This Row],[Kunnan  peruspalvelujen valtionosuus ]:[Veroperustemuutoksista johtuvien veromenetysten korvaus]])</f>
        <v>1681600.1493908009</v>
      </c>
      <c r="R92" s="38">
        <v>140133</v>
      </c>
    </row>
    <row r="93" spans="1:18">
      <c r="A93" s="35">
        <v>256</v>
      </c>
      <c r="B93" s="13" t="s">
        <v>99</v>
      </c>
      <c r="C93" s="15">
        <v>1581</v>
      </c>
      <c r="D93" s="15">
        <v>2573829.4299999997</v>
      </c>
      <c r="E93" s="15">
        <v>524377.05659467296</v>
      </c>
      <c r="F93" s="245">
        <f>Yhteenveto[[#This Row],[Ikärakenne, laskennallinen kustannus]]+Yhteenveto[[#This Row],[Muut laskennalliset kustannukset ]]</f>
        <v>3098206.4865946728</v>
      </c>
      <c r="G93" s="360">
        <v>1333.3</v>
      </c>
      <c r="H93" s="17">
        <v>2107947.2999999998</v>
      </c>
      <c r="I93" s="381">
        <v>990259.18659467297</v>
      </c>
      <c r="J93" s="36">
        <v>515801.15175067348</v>
      </c>
      <c r="K93" s="37">
        <v>-343144.40599212045</v>
      </c>
      <c r="L93" s="245">
        <f>SUM(Yhteenveto[[#This Row],[Valtionosuus omarahoitusosuuden jälkeen (välisumma)]:[Valtionosuuteen tehtävät vähennykset ja lisäykset, netto]])</f>
        <v>1162915.932353226</v>
      </c>
      <c r="M93" s="37">
        <v>685477.40434893814</v>
      </c>
      <c r="N93" s="337">
        <f>SUM(Yhteenveto[[#This Row],[Valtionosuus ennen verotuloihin perustuvaa valtionosuuksien tasausta]]+Yhteenveto[[#This Row],[Verotuloihin perustuva valtionosuuksien tasaus]])</f>
        <v>1848393.3367021643</v>
      </c>
      <c r="O93" s="37">
        <v>88010.718200000003</v>
      </c>
      <c r="P93" s="257">
        <v>315956.46724750928</v>
      </c>
      <c r="Q93" s="382">
        <f>SUM(Yhteenveto[[#This Row],[Kunnan  peruspalvelujen valtionosuus ]:[Veroperustemuutoksista johtuvien veromenetysten korvaus]])</f>
        <v>2252360.5221496737</v>
      </c>
      <c r="R93" s="38">
        <v>187697</v>
      </c>
    </row>
    <row r="94" spans="1:18">
      <c r="A94" s="35">
        <v>257</v>
      </c>
      <c r="B94" s="13" t="s">
        <v>100</v>
      </c>
      <c r="C94" s="15">
        <v>40433</v>
      </c>
      <c r="D94" s="15">
        <v>70470659.780000001</v>
      </c>
      <c r="E94" s="15">
        <v>12789477.313053459</v>
      </c>
      <c r="F94" s="245">
        <f>Yhteenveto[[#This Row],[Ikärakenne, laskennallinen kustannus]]+Yhteenveto[[#This Row],[Muut laskennalliset kustannukset ]]</f>
        <v>83260137.09305346</v>
      </c>
      <c r="G94" s="360">
        <v>1333.3</v>
      </c>
      <c r="H94" s="17">
        <v>53909318.899999999</v>
      </c>
      <c r="I94" s="381">
        <v>29350818.193053462</v>
      </c>
      <c r="J94" s="36">
        <v>1324021.5852263859</v>
      </c>
      <c r="K94" s="37">
        <v>4773186.2313541463</v>
      </c>
      <c r="L94" s="245">
        <f>SUM(Yhteenveto[[#This Row],[Valtionosuus omarahoitusosuuden jälkeen (välisumma)]:[Valtionosuuteen tehtävät vähennykset ja lisäykset, netto]])</f>
        <v>35448026.009633996</v>
      </c>
      <c r="M94" s="37">
        <v>-578936.45851950184</v>
      </c>
      <c r="N94" s="337">
        <f>SUM(Yhteenveto[[#This Row],[Valtionosuus ennen verotuloihin perustuvaa valtionosuuksien tasausta]]+Yhteenveto[[#This Row],[Verotuloihin perustuva valtionosuuksien tasaus]])</f>
        <v>34869089.551114492</v>
      </c>
      <c r="O94" s="37">
        <v>-647422.04560799967</v>
      </c>
      <c r="P94" s="257">
        <v>4115086.5920193493</v>
      </c>
      <c r="Q94" s="382">
        <f>SUM(Yhteenveto[[#This Row],[Kunnan  peruspalvelujen valtionosuus ]:[Veroperustemuutoksista johtuvien veromenetysten korvaus]])</f>
        <v>38336754.097525842</v>
      </c>
      <c r="R94" s="38">
        <v>3194730</v>
      </c>
    </row>
    <row r="95" spans="1:18">
      <c r="A95" s="35">
        <v>260</v>
      </c>
      <c r="B95" s="13" t="s">
        <v>101</v>
      </c>
      <c r="C95" s="15">
        <v>9877</v>
      </c>
      <c r="D95" s="15">
        <v>10591160.76</v>
      </c>
      <c r="E95" s="15">
        <v>3128777.6483632862</v>
      </c>
      <c r="F95" s="245">
        <f>Yhteenveto[[#This Row],[Ikärakenne, laskennallinen kustannus]]+Yhteenveto[[#This Row],[Muut laskennalliset kustannukset ]]</f>
        <v>13719938.408363286</v>
      </c>
      <c r="G95" s="360">
        <v>1333.3</v>
      </c>
      <c r="H95" s="17">
        <v>13169004.1</v>
      </c>
      <c r="I95" s="381">
        <v>550934.30836328678</v>
      </c>
      <c r="J95" s="36">
        <v>1375366.8454563201</v>
      </c>
      <c r="K95" s="37">
        <v>6474243.7408522358</v>
      </c>
      <c r="L95" s="245">
        <f>SUM(Yhteenveto[[#This Row],[Valtionosuus omarahoitusosuuden jälkeen (välisumma)]:[Valtionosuuteen tehtävät vähennykset ja lisäykset, netto]])</f>
        <v>8400544.8946718425</v>
      </c>
      <c r="M95" s="37">
        <v>4829765.8351158909</v>
      </c>
      <c r="N95" s="337">
        <f>SUM(Yhteenveto[[#This Row],[Valtionosuus ennen verotuloihin perustuvaa valtionosuuksien tasausta]]+Yhteenveto[[#This Row],[Verotuloihin perustuva valtionosuuksien tasaus]])</f>
        <v>13230310.729787733</v>
      </c>
      <c r="O95" s="37">
        <v>6677.1891199999955</v>
      </c>
      <c r="P95" s="257">
        <v>2028914.2964022665</v>
      </c>
      <c r="Q95" s="382">
        <f>SUM(Yhteenveto[[#This Row],[Kunnan  peruspalvelujen valtionosuus ]:[Veroperustemuutoksista johtuvien veromenetysten korvaus]])</f>
        <v>15265902.21531</v>
      </c>
      <c r="R95" s="38">
        <v>1272158</v>
      </c>
    </row>
    <row r="96" spans="1:18">
      <c r="A96" s="35">
        <v>261</v>
      </c>
      <c r="B96" s="13" t="s">
        <v>102</v>
      </c>
      <c r="C96" s="15">
        <v>6523</v>
      </c>
      <c r="D96" s="15">
        <v>8956838.5299999993</v>
      </c>
      <c r="E96" s="15">
        <v>6318076.3568534721</v>
      </c>
      <c r="F96" s="245">
        <f>Yhteenveto[[#This Row],[Ikärakenne, laskennallinen kustannus]]+Yhteenveto[[#This Row],[Muut laskennalliset kustannukset ]]</f>
        <v>15274914.886853471</v>
      </c>
      <c r="G96" s="360">
        <v>1333.3</v>
      </c>
      <c r="H96" s="17">
        <v>8697115.9000000004</v>
      </c>
      <c r="I96" s="381">
        <v>6577798.986853471</v>
      </c>
      <c r="J96" s="36">
        <v>2147804.9481786718</v>
      </c>
      <c r="K96" s="37">
        <v>593047.53196459659</v>
      </c>
      <c r="L96" s="245">
        <f>SUM(Yhteenveto[[#This Row],[Valtionosuus omarahoitusosuuden jälkeen (välisumma)]:[Valtionosuuteen tehtävät vähennykset ja lisäykset, netto]])</f>
        <v>9318651.4669967387</v>
      </c>
      <c r="M96" s="37">
        <v>-160248.35310049963</v>
      </c>
      <c r="N96" s="337">
        <f>SUM(Yhteenveto[[#This Row],[Valtionosuus ennen verotuloihin perustuvaa valtionosuuksien tasausta]]+Yhteenveto[[#This Row],[Verotuloihin perustuva valtionosuuksien tasaus]])</f>
        <v>9158403.1138962395</v>
      </c>
      <c r="O96" s="37">
        <v>43073.831599999976</v>
      </c>
      <c r="P96" s="257">
        <v>1214158.7314421935</v>
      </c>
      <c r="Q96" s="382">
        <f>SUM(Yhteenveto[[#This Row],[Kunnan  peruspalvelujen valtionosuus ]:[Veroperustemuutoksista johtuvien veromenetysten korvaus]])</f>
        <v>10415635.676938433</v>
      </c>
      <c r="R96" s="38">
        <v>867970</v>
      </c>
    </row>
    <row r="97" spans="1:18">
      <c r="A97" s="35">
        <v>263</v>
      </c>
      <c r="B97" s="13" t="s">
        <v>103</v>
      </c>
      <c r="C97" s="15">
        <v>7759</v>
      </c>
      <c r="D97" s="15">
        <v>10453427.610000001</v>
      </c>
      <c r="E97" s="15">
        <v>1934121.8607344916</v>
      </c>
      <c r="F97" s="245">
        <f>Yhteenveto[[#This Row],[Ikärakenne, laskennallinen kustannus]]+Yhteenveto[[#This Row],[Muut laskennalliset kustannukset ]]</f>
        <v>12387549.470734492</v>
      </c>
      <c r="G97" s="360">
        <v>1333.3</v>
      </c>
      <c r="H97" s="17">
        <v>10345074.699999999</v>
      </c>
      <c r="I97" s="381">
        <v>2042474.7707344927</v>
      </c>
      <c r="J97" s="36">
        <v>594937.60135721939</v>
      </c>
      <c r="K97" s="37">
        <v>1292483.6774137546</v>
      </c>
      <c r="L97" s="245">
        <f>SUM(Yhteenveto[[#This Row],[Valtionosuus omarahoitusosuuden jälkeen (välisumma)]:[Valtionosuuteen tehtävät vähennykset ja lisäykset, netto]])</f>
        <v>3929896.0495054666</v>
      </c>
      <c r="M97" s="37">
        <v>4138235.7564536678</v>
      </c>
      <c r="N97" s="337">
        <f>SUM(Yhteenveto[[#This Row],[Valtionosuus ennen verotuloihin perustuvaa valtionosuuksien tasausta]]+Yhteenveto[[#This Row],[Verotuloihin perustuva valtionosuuksien tasaus]])</f>
        <v>8068131.8059591344</v>
      </c>
      <c r="O97" s="37">
        <v>159194.32364000002</v>
      </c>
      <c r="P97" s="257">
        <v>1655392.1661195208</v>
      </c>
      <c r="Q97" s="382">
        <f>SUM(Yhteenveto[[#This Row],[Kunnan  peruspalvelujen valtionosuus ]:[Veroperustemuutoksista johtuvien veromenetysten korvaus]])</f>
        <v>9882718.295718655</v>
      </c>
      <c r="R97" s="38">
        <v>823560</v>
      </c>
    </row>
    <row r="98" spans="1:18">
      <c r="A98" s="35">
        <v>265</v>
      </c>
      <c r="B98" s="13" t="s">
        <v>104</v>
      </c>
      <c r="C98" s="15">
        <v>1088</v>
      </c>
      <c r="D98" s="15">
        <v>1440226.89</v>
      </c>
      <c r="E98" s="15">
        <v>541342.44315990305</v>
      </c>
      <c r="F98" s="245">
        <f>Yhteenveto[[#This Row],[Ikärakenne, laskennallinen kustannus]]+Yhteenveto[[#This Row],[Muut laskennalliset kustannukset ]]</f>
        <v>1981569.3331599031</v>
      </c>
      <c r="G98" s="360">
        <v>1333.3</v>
      </c>
      <c r="H98" s="17">
        <v>1450630.4</v>
      </c>
      <c r="I98" s="381">
        <v>530938.93315990316</v>
      </c>
      <c r="J98" s="36">
        <v>364654.73061283032</v>
      </c>
      <c r="K98" s="37">
        <v>419950.25842795824</v>
      </c>
      <c r="L98" s="245">
        <f>SUM(Yhteenveto[[#This Row],[Valtionosuus omarahoitusosuuden jälkeen (välisumma)]:[Valtionosuuteen tehtävät vähennykset ja lisäykset, netto]])</f>
        <v>1315543.9222006917</v>
      </c>
      <c r="M98" s="37">
        <v>180805.58477536225</v>
      </c>
      <c r="N98" s="337">
        <f>SUM(Yhteenveto[[#This Row],[Valtionosuus ennen verotuloihin perustuvaa valtionosuuksien tasausta]]+Yhteenveto[[#This Row],[Verotuloihin perustuva valtionosuuksien tasaus]])</f>
        <v>1496349.5069760538</v>
      </c>
      <c r="O98" s="37">
        <v>-37261.1</v>
      </c>
      <c r="P98" s="257">
        <v>240313.02786349528</v>
      </c>
      <c r="Q98" s="382">
        <f>SUM(Yhteenveto[[#This Row],[Kunnan  peruspalvelujen valtionosuus ]:[Veroperustemuutoksista johtuvien veromenetysten korvaus]])</f>
        <v>1699401.434839549</v>
      </c>
      <c r="R98" s="38">
        <v>141617</v>
      </c>
    </row>
    <row r="99" spans="1:18">
      <c r="A99" s="35">
        <v>271</v>
      </c>
      <c r="B99" s="13" t="s">
        <v>105</v>
      </c>
      <c r="C99" s="15">
        <v>6951</v>
      </c>
      <c r="D99" s="15">
        <v>8576160.2899999991</v>
      </c>
      <c r="E99" s="15">
        <v>1353780.0097329626</v>
      </c>
      <c r="F99" s="245">
        <f>Yhteenveto[[#This Row],[Ikärakenne, laskennallinen kustannus]]+Yhteenveto[[#This Row],[Muut laskennalliset kustannukset ]]</f>
        <v>9929940.2997329608</v>
      </c>
      <c r="G99" s="360">
        <v>1333.3</v>
      </c>
      <c r="H99" s="17">
        <v>9267768.2999999989</v>
      </c>
      <c r="I99" s="381">
        <v>662171.99973296188</v>
      </c>
      <c r="J99" s="36">
        <v>190446.9274887754</v>
      </c>
      <c r="K99" s="37">
        <v>-97265.542791702901</v>
      </c>
      <c r="L99" s="245">
        <f>SUM(Yhteenveto[[#This Row],[Valtionosuus omarahoitusosuuden jälkeen (välisumma)]:[Valtionosuuteen tehtävät vähennykset ja lisäykset, netto]])</f>
        <v>755353.38443003444</v>
      </c>
      <c r="M99" s="37">
        <v>2917742.514422236</v>
      </c>
      <c r="N99" s="337">
        <f>SUM(Yhteenveto[[#This Row],[Valtionosuus ennen verotuloihin perustuvaa valtionosuuksien tasausta]]+Yhteenveto[[#This Row],[Verotuloihin perustuva valtionosuuksien tasaus]])</f>
        <v>3673095.8988522706</v>
      </c>
      <c r="O99" s="37">
        <v>112950.317652</v>
      </c>
      <c r="P99" s="257">
        <v>1350168.662421599</v>
      </c>
      <c r="Q99" s="382">
        <f>SUM(Yhteenveto[[#This Row],[Kunnan  peruspalvelujen valtionosuus ]:[Veroperustemuutoksista johtuvien veromenetysten korvaus]])</f>
        <v>5136214.8789258692</v>
      </c>
      <c r="R99" s="38">
        <v>428018</v>
      </c>
    </row>
    <row r="100" spans="1:18">
      <c r="A100" s="35">
        <v>272</v>
      </c>
      <c r="B100" s="13" t="s">
        <v>106</v>
      </c>
      <c r="C100" s="15">
        <v>47909</v>
      </c>
      <c r="D100" s="15">
        <v>81319459.5</v>
      </c>
      <c r="E100" s="15">
        <v>10078281.862758206</v>
      </c>
      <c r="F100" s="245">
        <f>Yhteenveto[[#This Row],[Ikärakenne, laskennallinen kustannus]]+Yhteenveto[[#This Row],[Muut laskennalliset kustannukset ]]</f>
        <v>91397741.362758204</v>
      </c>
      <c r="G100" s="360">
        <v>1333.3</v>
      </c>
      <c r="H100" s="17">
        <v>63877069.699999996</v>
      </c>
      <c r="I100" s="381">
        <v>27520671.662758209</v>
      </c>
      <c r="J100" s="36">
        <v>1675059.5864255249</v>
      </c>
      <c r="K100" s="37">
        <v>-10830406.636516139</v>
      </c>
      <c r="L100" s="245">
        <f>SUM(Yhteenveto[[#This Row],[Valtionosuus omarahoitusosuuden jälkeen (välisumma)]:[Valtionosuuteen tehtävät vähennykset ja lisäykset, netto]])</f>
        <v>18365324.612667594</v>
      </c>
      <c r="M100" s="37">
        <v>8747421.1768657528</v>
      </c>
      <c r="N100" s="337">
        <f>SUM(Yhteenveto[[#This Row],[Valtionosuus ennen verotuloihin perustuvaa valtionosuuksien tasausta]]+Yhteenveto[[#This Row],[Verotuloihin perustuva valtionosuuksien tasaus]])</f>
        <v>27112745.789533347</v>
      </c>
      <c r="O100" s="37">
        <v>-25963.534480000031</v>
      </c>
      <c r="P100" s="257">
        <v>7146115.7608841574</v>
      </c>
      <c r="Q100" s="382">
        <f>SUM(Yhteenveto[[#This Row],[Kunnan  peruspalvelujen valtionosuus ]:[Veroperustemuutoksista johtuvien veromenetysten korvaus]])</f>
        <v>34232898.0159375</v>
      </c>
      <c r="R100" s="38">
        <v>2852742</v>
      </c>
    </row>
    <row r="101" spans="1:18">
      <c r="A101" s="35">
        <v>273</v>
      </c>
      <c r="B101" s="13" t="s">
        <v>107</v>
      </c>
      <c r="C101" s="15">
        <v>3989</v>
      </c>
      <c r="D101" s="15">
        <v>5805403.5700000003</v>
      </c>
      <c r="E101" s="15">
        <v>2418475.0287868166</v>
      </c>
      <c r="F101" s="245">
        <f>Yhteenveto[[#This Row],[Ikärakenne, laskennallinen kustannus]]+Yhteenveto[[#This Row],[Muut laskennalliset kustannukset ]]</f>
        <v>8223878.5987868169</v>
      </c>
      <c r="G101" s="360">
        <v>1333.3</v>
      </c>
      <c r="H101" s="17">
        <v>5318533.7</v>
      </c>
      <c r="I101" s="381">
        <v>2905344.8987868167</v>
      </c>
      <c r="J101" s="36">
        <v>1478140.0548591556</v>
      </c>
      <c r="K101" s="37">
        <v>873364.44211898372</v>
      </c>
      <c r="L101" s="245">
        <f>SUM(Yhteenveto[[#This Row],[Valtionosuus omarahoitusosuuden jälkeen (välisumma)]:[Valtionosuuteen tehtävät vähennykset ja lisäykset, netto]])</f>
        <v>5256849.3957649563</v>
      </c>
      <c r="M101" s="37">
        <v>434264.81842296995</v>
      </c>
      <c r="N101" s="337">
        <f>SUM(Yhteenveto[[#This Row],[Valtionosuus ennen verotuloihin perustuvaa valtionosuuksien tasausta]]+Yhteenveto[[#This Row],[Verotuloihin perustuva valtionosuuksien tasaus]])</f>
        <v>5691114.2141879266</v>
      </c>
      <c r="O101" s="37">
        <v>109473.1118</v>
      </c>
      <c r="P101" s="257">
        <v>746922.92811388394</v>
      </c>
      <c r="Q101" s="382">
        <f>SUM(Yhteenveto[[#This Row],[Kunnan  peruspalvelujen valtionosuus ]:[Veroperustemuutoksista johtuvien veromenetysten korvaus]])</f>
        <v>6547510.254101811</v>
      </c>
      <c r="R101" s="38">
        <v>545626</v>
      </c>
    </row>
    <row r="102" spans="1:18">
      <c r="A102" s="35">
        <v>275</v>
      </c>
      <c r="B102" s="13" t="s">
        <v>108</v>
      </c>
      <c r="C102" s="15">
        <v>2586</v>
      </c>
      <c r="D102" s="15">
        <v>3163838.66</v>
      </c>
      <c r="E102" s="15">
        <v>658533.93409027625</v>
      </c>
      <c r="F102" s="245">
        <f>Yhteenveto[[#This Row],[Ikärakenne, laskennallinen kustannus]]+Yhteenveto[[#This Row],[Muut laskennalliset kustannukset ]]</f>
        <v>3822372.5940902764</v>
      </c>
      <c r="G102" s="360">
        <v>1333.3</v>
      </c>
      <c r="H102" s="17">
        <v>3447913.8</v>
      </c>
      <c r="I102" s="381">
        <v>374458.79409027658</v>
      </c>
      <c r="J102" s="36">
        <v>213673.33333826374</v>
      </c>
      <c r="K102" s="37">
        <v>993461.73963190732</v>
      </c>
      <c r="L102" s="245">
        <f>SUM(Yhteenveto[[#This Row],[Valtionosuus omarahoitusosuuden jälkeen (välisumma)]:[Valtionosuuteen tehtävät vähennykset ja lisäykset, netto]])</f>
        <v>1581593.8670604476</v>
      </c>
      <c r="M102" s="37">
        <v>1080977.1069057023</v>
      </c>
      <c r="N102" s="337">
        <f>SUM(Yhteenveto[[#This Row],[Valtionosuus ennen verotuloihin perustuvaa valtionosuuksien tasausta]]+Yhteenveto[[#This Row],[Verotuloihin perustuva valtionosuuksien tasaus]])</f>
        <v>2662570.9739661496</v>
      </c>
      <c r="O102" s="37">
        <v>72331.247319999995</v>
      </c>
      <c r="P102" s="257">
        <v>531106.49666111346</v>
      </c>
      <c r="Q102" s="382">
        <f>SUM(Yhteenveto[[#This Row],[Kunnan  peruspalvelujen valtionosuus ]:[Veroperustemuutoksista johtuvien veromenetysten korvaus]])</f>
        <v>3266008.7179472633</v>
      </c>
      <c r="R102" s="38">
        <v>272168</v>
      </c>
    </row>
    <row r="103" spans="1:18">
      <c r="A103" s="35">
        <v>276</v>
      </c>
      <c r="B103" s="13" t="s">
        <v>109</v>
      </c>
      <c r="C103" s="15">
        <v>15035</v>
      </c>
      <c r="D103" s="15">
        <v>28770105.120000001</v>
      </c>
      <c r="E103" s="15">
        <v>2184818.6408941224</v>
      </c>
      <c r="F103" s="245">
        <f>Yhteenveto[[#This Row],[Ikärakenne, laskennallinen kustannus]]+Yhteenveto[[#This Row],[Muut laskennalliset kustannukset ]]</f>
        <v>30954923.760894123</v>
      </c>
      <c r="G103" s="360">
        <v>1333.3</v>
      </c>
      <c r="H103" s="17">
        <v>20046165.5</v>
      </c>
      <c r="I103" s="381">
        <v>10908758.260894123</v>
      </c>
      <c r="J103" s="36">
        <v>447796.05656170455</v>
      </c>
      <c r="K103" s="37">
        <v>1948113.5344056746</v>
      </c>
      <c r="L103" s="245">
        <f>SUM(Yhteenveto[[#This Row],[Valtionosuus omarahoitusosuuden jälkeen (välisumma)]:[Valtionosuuteen tehtävät vähennykset ja lisäykset, netto]])</f>
        <v>13304667.851861503</v>
      </c>
      <c r="M103" s="37">
        <v>5912185.5370592093</v>
      </c>
      <c r="N103" s="337">
        <f>SUM(Yhteenveto[[#This Row],[Valtionosuus ennen verotuloihin perustuvaa valtionosuuksien tasausta]]+Yhteenveto[[#This Row],[Verotuloihin perustuva valtionosuuksien tasaus]])</f>
        <v>19216853.388920713</v>
      </c>
      <c r="O103" s="37">
        <v>-135283.13054799999</v>
      </c>
      <c r="P103" s="257">
        <v>2003674.3893991469</v>
      </c>
      <c r="Q103" s="382">
        <f>SUM(Yhteenveto[[#This Row],[Kunnan  peruspalvelujen valtionosuus ]:[Veroperustemuutoksista johtuvien veromenetysten korvaus]])</f>
        <v>21085244.647771861</v>
      </c>
      <c r="R103" s="38">
        <v>1757104</v>
      </c>
    </row>
    <row r="104" spans="1:18">
      <c r="A104" s="35">
        <v>280</v>
      </c>
      <c r="B104" s="13" t="s">
        <v>110</v>
      </c>
      <c r="C104" s="15">
        <v>2050</v>
      </c>
      <c r="D104" s="15">
        <v>2726137.79</v>
      </c>
      <c r="E104" s="15">
        <v>1209282.8644241753</v>
      </c>
      <c r="F104" s="245">
        <f>Yhteenveto[[#This Row],[Ikärakenne, laskennallinen kustannus]]+Yhteenveto[[#This Row],[Muut laskennalliset kustannukset ]]</f>
        <v>3935420.6544241756</v>
      </c>
      <c r="G104" s="360">
        <v>1333.3</v>
      </c>
      <c r="H104" s="17">
        <v>2733265</v>
      </c>
      <c r="I104" s="381">
        <v>1202155.6544241756</v>
      </c>
      <c r="J104" s="36">
        <v>159495.86487962399</v>
      </c>
      <c r="K104" s="37">
        <v>-22301.962902786545</v>
      </c>
      <c r="L104" s="245">
        <f>SUM(Yhteenveto[[#This Row],[Valtionosuus omarahoitusosuuden jälkeen (välisumma)]:[Valtionosuuteen tehtävät vähennykset ja lisäykset, netto]])</f>
        <v>1339349.5564010132</v>
      </c>
      <c r="M104" s="37">
        <v>864446.60749733634</v>
      </c>
      <c r="N104" s="337">
        <f>SUM(Yhteenveto[[#This Row],[Valtionosuus ennen verotuloihin perustuvaa valtionosuuksien tasausta]]+Yhteenveto[[#This Row],[Verotuloihin perustuva valtionosuuksien tasaus]])</f>
        <v>2203796.1638983497</v>
      </c>
      <c r="O104" s="37">
        <v>-639400.47600000002</v>
      </c>
      <c r="P104" s="257">
        <v>507049.72096393316</v>
      </c>
      <c r="Q104" s="382">
        <f>SUM(Yhteenveto[[#This Row],[Kunnan  peruspalvelujen valtionosuus ]:[Veroperustemuutoksista johtuvien veromenetysten korvaus]])</f>
        <v>2071445.408862283</v>
      </c>
      <c r="R104" s="38">
        <v>172620</v>
      </c>
    </row>
    <row r="105" spans="1:18">
      <c r="A105" s="35">
        <v>284</v>
      </c>
      <c r="B105" s="13" t="s">
        <v>111</v>
      </c>
      <c r="C105" s="15">
        <v>2271</v>
      </c>
      <c r="D105" s="15">
        <v>2920872.27</v>
      </c>
      <c r="E105" s="15">
        <v>478750.65264533786</v>
      </c>
      <c r="F105" s="245">
        <f>Yhteenveto[[#This Row],[Ikärakenne, laskennallinen kustannus]]+Yhteenveto[[#This Row],[Muut laskennalliset kustannukset ]]</f>
        <v>3399622.9226453379</v>
      </c>
      <c r="G105" s="360">
        <v>1333.3</v>
      </c>
      <c r="H105" s="17">
        <v>3027924.3</v>
      </c>
      <c r="I105" s="381">
        <v>371698.62264533807</v>
      </c>
      <c r="J105" s="36">
        <v>68265.648553168445</v>
      </c>
      <c r="K105" s="37">
        <v>1790553.275450882</v>
      </c>
      <c r="L105" s="245">
        <f>SUM(Yhteenveto[[#This Row],[Valtionosuus omarahoitusosuuden jälkeen (välisumma)]:[Valtionosuuteen tehtävät vähennykset ja lisäykset, netto]])</f>
        <v>2230517.5466493885</v>
      </c>
      <c r="M105" s="37">
        <v>914399.28883801855</v>
      </c>
      <c r="N105" s="337">
        <f>SUM(Yhteenveto[[#This Row],[Valtionosuus ennen verotuloihin perustuvaa valtionosuuksien tasausta]]+Yhteenveto[[#This Row],[Verotuloihin perustuva valtionosuuksien tasaus]])</f>
        <v>3144916.8354874072</v>
      </c>
      <c r="O105" s="37">
        <v>1181922.0920000002</v>
      </c>
      <c r="P105" s="257">
        <v>458730.79969677055</v>
      </c>
      <c r="Q105" s="382">
        <f>SUM(Yhteenveto[[#This Row],[Kunnan  peruspalvelujen valtionosuus ]:[Veroperustemuutoksista johtuvien veromenetysten korvaus]])</f>
        <v>4785569.7271841774</v>
      </c>
      <c r="R105" s="38">
        <v>398798</v>
      </c>
    </row>
    <row r="106" spans="1:18">
      <c r="A106" s="35">
        <v>285</v>
      </c>
      <c r="B106" s="13" t="s">
        <v>112</v>
      </c>
      <c r="C106" s="15">
        <v>51241</v>
      </c>
      <c r="D106" s="15">
        <v>62130721</v>
      </c>
      <c r="E106" s="15">
        <v>14405037.403034242</v>
      </c>
      <c r="F106" s="245">
        <f>Yhteenveto[[#This Row],[Ikärakenne, laskennallinen kustannus]]+Yhteenveto[[#This Row],[Muut laskennalliset kustannukset ]]</f>
        <v>76535758.40303424</v>
      </c>
      <c r="G106" s="360">
        <v>1333.3</v>
      </c>
      <c r="H106" s="17">
        <v>68319625.299999997</v>
      </c>
      <c r="I106" s="381">
        <v>8216133.103034243</v>
      </c>
      <c r="J106" s="36">
        <v>1724240.3939385214</v>
      </c>
      <c r="K106" s="37">
        <v>-1117102.6743607847</v>
      </c>
      <c r="L106" s="245">
        <f>SUM(Yhteenveto[[#This Row],[Valtionosuus omarahoitusosuuden jälkeen (välisumma)]:[Valtionosuuteen tehtävät vähennykset ja lisäykset, netto]])</f>
        <v>8823270.8226119801</v>
      </c>
      <c r="M106" s="37">
        <v>9774513.8420320712</v>
      </c>
      <c r="N106" s="337">
        <f>SUM(Yhteenveto[[#This Row],[Valtionosuus ennen verotuloihin perustuvaa valtionosuuksien tasausta]]+Yhteenveto[[#This Row],[Verotuloihin perustuva valtionosuuksien tasaus]])</f>
        <v>18597784.664644051</v>
      </c>
      <c r="O106" s="37">
        <v>-702635.54358800012</v>
      </c>
      <c r="P106" s="257">
        <v>7415465.2432427816</v>
      </c>
      <c r="Q106" s="382">
        <f>SUM(Yhteenveto[[#This Row],[Kunnan  peruspalvelujen valtionosuus ]:[Veroperustemuutoksista johtuvien veromenetysten korvaus]])</f>
        <v>25310614.364298832</v>
      </c>
      <c r="R106" s="38">
        <v>2109217</v>
      </c>
    </row>
    <row r="107" spans="1:18">
      <c r="A107" s="35">
        <v>286</v>
      </c>
      <c r="B107" s="13" t="s">
        <v>113</v>
      </c>
      <c r="C107" s="15">
        <v>80454</v>
      </c>
      <c r="D107" s="15">
        <v>98478085.370000005</v>
      </c>
      <c r="E107" s="15">
        <v>15506155.707034737</v>
      </c>
      <c r="F107" s="245">
        <f>Yhteenveto[[#This Row],[Ikärakenne, laskennallinen kustannus]]+Yhteenveto[[#This Row],[Muut laskennalliset kustannukset ]]</f>
        <v>113984241.07703474</v>
      </c>
      <c r="G107" s="360">
        <v>1333.3</v>
      </c>
      <c r="H107" s="17">
        <v>107269318.2</v>
      </c>
      <c r="I107" s="381">
        <v>6714922.8770347387</v>
      </c>
      <c r="J107" s="36">
        <v>2571560.3321180763</v>
      </c>
      <c r="K107" s="37">
        <v>-9202496.7449969016</v>
      </c>
      <c r="L107" s="245">
        <f>SUM(Yhteenveto[[#This Row],[Valtionosuus omarahoitusosuuden jälkeen (välisumma)]:[Valtionosuuteen tehtävät vähennykset ja lisäykset, netto]])</f>
        <v>83986.464155912399</v>
      </c>
      <c r="M107" s="37">
        <v>11881424.605842074</v>
      </c>
      <c r="N107" s="337">
        <f>SUM(Yhteenveto[[#This Row],[Valtionosuus ennen verotuloihin perustuvaa valtionosuuksien tasausta]]+Yhteenveto[[#This Row],[Verotuloihin perustuva valtionosuuksien tasaus]])</f>
        <v>11965411.069997987</v>
      </c>
      <c r="O107" s="37">
        <v>-158791.90375999967</v>
      </c>
      <c r="P107" s="257">
        <v>12545779.235983031</v>
      </c>
      <c r="Q107" s="382">
        <f>SUM(Yhteenveto[[#This Row],[Kunnan  peruspalvelujen valtionosuus ]:[Veroperustemuutoksista johtuvien veromenetysten korvaus]])</f>
        <v>24352398.402221017</v>
      </c>
      <c r="R107" s="38">
        <v>2029367</v>
      </c>
    </row>
    <row r="108" spans="1:18">
      <c r="A108" s="35">
        <v>287</v>
      </c>
      <c r="B108" s="13" t="s">
        <v>114</v>
      </c>
      <c r="C108" s="15">
        <v>6380</v>
      </c>
      <c r="D108" s="15">
        <v>7190658.7800000003</v>
      </c>
      <c r="E108" s="15">
        <v>2438421.8740461743</v>
      </c>
      <c r="F108" s="245">
        <f>Yhteenveto[[#This Row],[Ikärakenne, laskennallinen kustannus]]+Yhteenveto[[#This Row],[Muut laskennalliset kustannukset ]]</f>
        <v>9629080.6540461741</v>
      </c>
      <c r="G108" s="360">
        <v>1333.3</v>
      </c>
      <c r="H108" s="17">
        <v>8506454</v>
      </c>
      <c r="I108" s="381">
        <v>1122626.6540461741</v>
      </c>
      <c r="J108" s="36">
        <v>535434.55740967672</v>
      </c>
      <c r="K108" s="37">
        <v>1505113.720921413</v>
      </c>
      <c r="L108" s="245">
        <f>SUM(Yhteenveto[[#This Row],[Valtionosuus omarahoitusosuuden jälkeen (välisumma)]:[Valtionosuuteen tehtävät vähennykset ja lisäykset, netto]])</f>
        <v>3163174.9323772639</v>
      </c>
      <c r="M108" s="37">
        <v>1936981.2437857899</v>
      </c>
      <c r="N108" s="337">
        <f>SUM(Yhteenveto[[#This Row],[Valtionosuus ennen verotuloihin perustuvaa valtionosuuksien tasausta]]+Yhteenveto[[#This Row],[Verotuloihin perustuva valtionosuuksien tasaus]])</f>
        <v>5100156.1761630541</v>
      </c>
      <c r="O108" s="37">
        <v>724728.39500000002</v>
      </c>
      <c r="P108" s="257">
        <v>1349805.2620435213</v>
      </c>
      <c r="Q108" s="382">
        <f>SUM(Yhteenveto[[#This Row],[Kunnan  peruspalvelujen valtionosuus ]:[Veroperustemuutoksista johtuvien veromenetysten korvaus]])</f>
        <v>7174689.8332065754</v>
      </c>
      <c r="R108" s="38">
        <v>597891</v>
      </c>
    </row>
    <row r="109" spans="1:18">
      <c r="A109" s="35">
        <v>288</v>
      </c>
      <c r="B109" s="13" t="s">
        <v>115</v>
      </c>
      <c r="C109" s="15">
        <v>6442</v>
      </c>
      <c r="D109" s="15">
        <v>10166637.48</v>
      </c>
      <c r="E109" s="15">
        <v>2724473.0288787591</v>
      </c>
      <c r="F109" s="245">
        <f>Yhteenveto[[#This Row],[Ikärakenne, laskennallinen kustannus]]+Yhteenveto[[#This Row],[Muut laskennalliset kustannukset ]]</f>
        <v>12891110.50887876</v>
      </c>
      <c r="G109" s="360">
        <v>1333.3</v>
      </c>
      <c r="H109" s="17">
        <v>8589118.5999999996</v>
      </c>
      <c r="I109" s="381">
        <v>4301991.9088787604</v>
      </c>
      <c r="J109" s="36">
        <v>174931.80648108484</v>
      </c>
      <c r="K109" s="37">
        <v>-1914873.5606231636</v>
      </c>
      <c r="L109" s="245">
        <f>SUM(Yhteenveto[[#This Row],[Valtionosuus omarahoitusosuuden jälkeen (välisumma)]:[Valtionosuuteen tehtävät vähennykset ja lisäykset, netto]])</f>
        <v>2562050.1547366818</v>
      </c>
      <c r="M109" s="37">
        <v>1773863.0661229268</v>
      </c>
      <c r="N109" s="337">
        <f>SUM(Yhteenveto[[#This Row],[Valtionosuus ennen verotuloihin perustuvaa valtionosuuksien tasausta]]+Yhteenveto[[#This Row],[Verotuloihin perustuva valtionosuuksien tasaus]])</f>
        <v>4335913.2208596086</v>
      </c>
      <c r="O109" s="37">
        <v>-636717.67680000002</v>
      </c>
      <c r="P109" s="257">
        <v>1252668.2101829469</v>
      </c>
      <c r="Q109" s="382">
        <f>SUM(Yhteenveto[[#This Row],[Kunnan  peruspalvelujen valtionosuus ]:[Veroperustemuutoksista johtuvien veromenetysten korvaus]])</f>
        <v>4951863.7542425552</v>
      </c>
      <c r="R109" s="38">
        <v>412655</v>
      </c>
    </row>
    <row r="110" spans="1:18">
      <c r="A110" s="35">
        <v>290</v>
      </c>
      <c r="B110" s="13" t="s">
        <v>116</v>
      </c>
      <c r="C110" s="15">
        <v>7928</v>
      </c>
      <c r="D110" s="15">
        <v>8297377.4900000002</v>
      </c>
      <c r="E110" s="15">
        <v>4601756.0574147133</v>
      </c>
      <c r="F110" s="245">
        <f>Yhteenveto[[#This Row],[Ikärakenne, laskennallinen kustannus]]+Yhteenveto[[#This Row],[Muut laskennalliset kustannukset ]]</f>
        <v>12899133.547414713</v>
      </c>
      <c r="G110" s="360">
        <v>1333.3</v>
      </c>
      <c r="H110" s="17">
        <v>10570402.4</v>
      </c>
      <c r="I110" s="381">
        <v>2328731.1474147122</v>
      </c>
      <c r="J110" s="36">
        <v>1279445.6157909236</v>
      </c>
      <c r="K110" s="37">
        <v>-634434.70461822324</v>
      </c>
      <c r="L110" s="245">
        <f>SUM(Yhteenveto[[#This Row],[Valtionosuus omarahoitusosuuden jälkeen (välisumma)]:[Valtionosuuteen tehtävät vähennykset ja lisäykset, netto]])</f>
        <v>2973742.0585874123</v>
      </c>
      <c r="M110" s="37">
        <v>2276832.5576957413</v>
      </c>
      <c r="N110" s="337">
        <f>SUM(Yhteenveto[[#This Row],[Valtionosuus ennen verotuloihin perustuvaa valtionosuuksien tasausta]]+Yhteenveto[[#This Row],[Verotuloihin perustuva valtionosuuksien tasaus]])</f>
        <v>5250574.6162831541</v>
      </c>
      <c r="O110" s="37">
        <v>-71541.311999999991</v>
      </c>
      <c r="P110" s="257">
        <v>1604088.7670666242</v>
      </c>
      <c r="Q110" s="382">
        <f>SUM(Yhteenveto[[#This Row],[Kunnan  peruspalvelujen valtionosuus ]:[Veroperustemuutoksista johtuvien veromenetysten korvaus]])</f>
        <v>6783122.0713497782</v>
      </c>
      <c r="R110" s="38">
        <v>565260</v>
      </c>
    </row>
    <row r="111" spans="1:18">
      <c r="A111" s="35">
        <v>291</v>
      </c>
      <c r="B111" s="39" t="s">
        <v>117</v>
      </c>
      <c r="C111" s="15">
        <v>2158</v>
      </c>
      <c r="D111" s="15">
        <v>1807240.0799999998</v>
      </c>
      <c r="E111" s="15">
        <v>781504.15038507164</v>
      </c>
      <c r="F111" s="245">
        <f>Yhteenveto[[#This Row],[Ikärakenne, laskennallinen kustannus]]+Yhteenveto[[#This Row],[Muut laskennalliset kustannukset ]]</f>
        <v>2588744.2303850716</v>
      </c>
      <c r="G111" s="360">
        <v>1333.3</v>
      </c>
      <c r="H111" s="17">
        <v>2877261.4</v>
      </c>
      <c r="I111" s="381">
        <v>-288517.16961492831</v>
      </c>
      <c r="J111" s="36">
        <v>335878.24570774462</v>
      </c>
      <c r="K111" s="37">
        <v>1723099.6773203239</v>
      </c>
      <c r="L111" s="245">
        <f>SUM(Yhteenveto[[#This Row],[Valtionosuus omarahoitusosuuden jälkeen (välisumma)]:[Valtionosuuteen tehtävät vähennykset ja lisäykset, netto]])</f>
        <v>1770460.7534131403</v>
      </c>
      <c r="M111" s="37">
        <v>28482.909461688792</v>
      </c>
      <c r="N111" s="337">
        <f>SUM(Yhteenveto[[#This Row],[Valtionosuus ennen verotuloihin perustuvaa valtionosuuksien tasausta]]+Yhteenveto[[#This Row],[Verotuloihin perustuva valtionosuuksien tasaus]])</f>
        <v>1798943.662874829</v>
      </c>
      <c r="O111" s="37">
        <v>-11923.552</v>
      </c>
      <c r="P111" s="257">
        <v>420254.34845855448</v>
      </c>
      <c r="Q111" s="382">
        <f>SUM(Yhteenveto[[#This Row],[Kunnan  peruspalvelujen valtionosuus ]:[Veroperustemuutoksista johtuvien veromenetysten korvaus]])</f>
        <v>2207274.4593333835</v>
      </c>
      <c r="R111" s="38">
        <v>183939</v>
      </c>
    </row>
    <row r="112" spans="1:18">
      <c r="A112" s="35">
        <v>297</v>
      </c>
      <c r="B112" s="13" t="s">
        <v>118</v>
      </c>
      <c r="C112" s="15">
        <v>121543</v>
      </c>
      <c r="D112" s="15">
        <v>161692644.12</v>
      </c>
      <c r="E112" s="15">
        <v>22099038.43830866</v>
      </c>
      <c r="F112" s="245">
        <f>Yhteenveto[[#This Row],[Ikärakenne, laskennallinen kustannus]]+Yhteenveto[[#This Row],[Muut laskennalliset kustannukset ]]</f>
        <v>183791682.55830866</v>
      </c>
      <c r="G112" s="360">
        <v>1333.3</v>
      </c>
      <c r="H112" s="17">
        <v>162053281.90000001</v>
      </c>
      <c r="I112" s="381">
        <v>21738400.658308655</v>
      </c>
      <c r="J112" s="36">
        <v>4906152.7117217677</v>
      </c>
      <c r="K112" s="37">
        <v>-34348232.464400038</v>
      </c>
      <c r="L112" s="245">
        <f>SUM(Yhteenveto[[#This Row],[Valtionosuus omarahoitusosuuden jälkeen (välisumma)]:[Valtionosuuteen tehtävät vähennykset ja lisäykset, netto]])</f>
        <v>-7703679.0943696164</v>
      </c>
      <c r="M112" s="37">
        <v>25836695.552774001</v>
      </c>
      <c r="N112" s="337">
        <f>SUM(Yhteenveto[[#This Row],[Valtionosuus ennen verotuloihin perustuvaa valtionosuuksien tasausta]]+Yhteenveto[[#This Row],[Verotuloihin perustuva valtionosuuksien tasaus]])</f>
        <v>18133016.458404385</v>
      </c>
      <c r="O112" s="37">
        <v>-3116010.1625960013</v>
      </c>
      <c r="P112" s="257">
        <v>18268470.084132515</v>
      </c>
      <c r="Q112" s="382">
        <f>SUM(Yhteenveto[[#This Row],[Kunnan  peruspalvelujen valtionosuus ]:[Veroperustemuutoksista johtuvien veromenetysten korvaus]])</f>
        <v>33285476.379940897</v>
      </c>
      <c r="R112" s="38">
        <v>2773790</v>
      </c>
    </row>
    <row r="113" spans="1:18">
      <c r="A113" s="35">
        <v>300</v>
      </c>
      <c r="B113" s="13" t="s">
        <v>119</v>
      </c>
      <c r="C113" s="15">
        <v>3528</v>
      </c>
      <c r="D113" s="15">
        <v>4734844.67</v>
      </c>
      <c r="E113" s="15">
        <v>644057.05075442581</v>
      </c>
      <c r="F113" s="245">
        <f>Yhteenveto[[#This Row],[Ikärakenne, laskennallinen kustannus]]+Yhteenveto[[#This Row],[Muut laskennalliset kustannukset ]]</f>
        <v>5378901.720754426</v>
      </c>
      <c r="G113" s="360">
        <v>1333.3</v>
      </c>
      <c r="H113" s="17">
        <v>4703882.3999999994</v>
      </c>
      <c r="I113" s="381">
        <v>675019.32075442653</v>
      </c>
      <c r="J113" s="36">
        <v>188715.96227843827</v>
      </c>
      <c r="K113" s="37">
        <v>2101462.65031737</v>
      </c>
      <c r="L113" s="245">
        <f>SUM(Yhteenveto[[#This Row],[Valtionosuus omarahoitusosuuden jälkeen (välisumma)]:[Valtionosuuteen tehtävät vähennykset ja lisäykset, netto]])</f>
        <v>2965197.9333502348</v>
      </c>
      <c r="M113" s="37">
        <v>1748979.6572459983</v>
      </c>
      <c r="N113" s="337">
        <f>SUM(Yhteenveto[[#This Row],[Valtionosuus ennen verotuloihin perustuvaa valtionosuuksien tasausta]]+Yhteenveto[[#This Row],[Verotuloihin perustuva valtionosuuksien tasaus]])</f>
        <v>4714177.5905962326</v>
      </c>
      <c r="O113" s="37">
        <v>405549.8124</v>
      </c>
      <c r="P113" s="257">
        <v>726665.54775327188</v>
      </c>
      <c r="Q113" s="382">
        <f>SUM(Yhteenveto[[#This Row],[Kunnan  peruspalvelujen valtionosuus ]:[Veroperustemuutoksista johtuvien veromenetysten korvaus]])</f>
        <v>5846392.9507495044</v>
      </c>
      <c r="R113" s="38">
        <v>487199</v>
      </c>
    </row>
    <row r="114" spans="1:18">
      <c r="A114" s="35">
        <v>301</v>
      </c>
      <c r="B114" s="13" t="s">
        <v>120</v>
      </c>
      <c r="C114" s="15">
        <v>20197</v>
      </c>
      <c r="D114" s="15">
        <v>27446293.860000003</v>
      </c>
      <c r="E114" s="15">
        <v>3318981.1662834752</v>
      </c>
      <c r="F114" s="245">
        <f>Yhteenveto[[#This Row],[Ikärakenne, laskennallinen kustannus]]+Yhteenveto[[#This Row],[Muut laskennalliset kustannukset ]]</f>
        <v>30765275.02628348</v>
      </c>
      <c r="G114" s="360">
        <v>1333.3</v>
      </c>
      <c r="H114" s="17">
        <v>26928660.099999998</v>
      </c>
      <c r="I114" s="381">
        <v>3836614.9262834825</v>
      </c>
      <c r="J114" s="36">
        <v>581495.17444317322</v>
      </c>
      <c r="K114" s="37">
        <v>-1141563.0994861214</v>
      </c>
      <c r="L114" s="245">
        <f>SUM(Yhteenveto[[#This Row],[Valtionosuus omarahoitusosuuden jälkeen (välisumma)]:[Valtionosuuteen tehtävät vähennykset ja lisäykset, netto]])</f>
        <v>3276547.0012405342</v>
      </c>
      <c r="M114" s="37">
        <v>10494407.140179636</v>
      </c>
      <c r="N114" s="337">
        <f>SUM(Yhteenveto[[#This Row],[Valtionosuus ennen verotuloihin perustuvaa valtionosuuksien tasausta]]+Yhteenveto[[#This Row],[Verotuloihin perustuva valtionosuuksien tasaus]])</f>
        <v>13770954.141420171</v>
      </c>
      <c r="O114" s="37">
        <v>332637.29192000011</v>
      </c>
      <c r="P114" s="257">
        <v>4148595.3164982274</v>
      </c>
      <c r="Q114" s="382">
        <f>SUM(Yhteenveto[[#This Row],[Kunnan  peruspalvelujen valtionosuus ]:[Veroperustemuutoksista johtuvien veromenetysten korvaus]])</f>
        <v>18252186.749838397</v>
      </c>
      <c r="R114" s="38">
        <v>1521015</v>
      </c>
    </row>
    <row r="115" spans="1:18">
      <c r="A115" s="35">
        <v>304</v>
      </c>
      <c r="B115" s="13" t="s">
        <v>121</v>
      </c>
      <c r="C115" s="15">
        <v>971</v>
      </c>
      <c r="D115" s="15">
        <v>792579.22000000009</v>
      </c>
      <c r="E115" s="15">
        <v>619965.25346691662</v>
      </c>
      <c r="F115" s="245">
        <f>Yhteenveto[[#This Row],[Ikärakenne, laskennallinen kustannus]]+Yhteenveto[[#This Row],[Muut laskennalliset kustannukset ]]</f>
        <v>1412544.4734669167</v>
      </c>
      <c r="G115" s="360">
        <v>1333.3</v>
      </c>
      <c r="H115" s="17">
        <v>1294634.3</v>
      </c>
      <c r="I115" s="381">
        <v>117910.17346691666</v>
      </c>
      <c r="J115" s="36">
        <v>151018.41095215364</v>
      </c>
      <c r="K115" s="37">
        <v>-458666.74793958105</v>
      </c>
      <c r="L115" s="245">
        <f>SUM(Yhteenveto[[#This Row],[Valtionosuus omarahoitusosuuden jälkeen (välisumma)]:[Valtionosuuteen tehtävät vähennykset ja lisäykset, netto]])</f>
        <v>-189738.16352051077</v>
      </c>
      <c r="M115" s="37">
        <v>-56793.199002026122</v>
      </c>
      <c r="N115" s="337">
        <f>SUM(Yhteenveto[[#This Row],[Valtionosuus ennen verotuloihin perustuvaa valtionosuuksien tasausta]]+Yhteenveto[[#This Row],[Verotuloihin perustuva valtionosuuksien tasaus]])</f>
        <v>-246531.36252253689</v>
      </c>
      <c r="O115" s="37">
        <v>-205681.27200000003</v>
      </c>
      <c r="P115" s="257">
        <v>170547.05302309635</v>
      </c>
      <c r="Q115" s="382">
        <f>SUM(Yhteenveto[[#This Row],[Kunnan  peruspalvelujen valtionosuus ]:[Veroperustemuutoksista johtuvien veromenetysten korvaus]])</f>
        <v>-281665.58149944054</v>
      </c>
      <c r="R115" s="38">
        <v>-23472</v>
      </c>
    </row>
    <row r="116" spans="1:18">
      <c r="A116" s="35">
        <v>305</v>
      </c>
      <c r="B116" s="13" t="s">
        <v>122</v>
      </c>
      <c r="C116" s="15">
        <v>15165</v>
      </c>
      <c r="D116" s="15">
        <v>20728242.68</v>
      </c>
      <c r="E116" s="15">
        <v>5631876.615786206</v>
      </c>
      <c r="F116" s="245">
        <f>Yhteenveto[[#This Row],[Ikärakenne, laskennallinen kustannus]]+Yhteenveto[[#This Row],[Muut laskennalliset kustannukset ]]</f>
        <v>26360119.295786206</v>
      </c>
      <c r="G116" s="360">
        <v>1333.3</v>
      </c>
      <c r="H116" s="17">
        <v>20219494.5</v>
      </c>
      <c r="I116" s="381">
        <v>6140624.7957862057</v>
      </c>
      <c r="J116" s="36">
        <v>1275079.0419022259</v>
      </c>
      <c r="K116" s="37">
        <v>3509935.7924279822</v>
      </c>
      <c r="L116" s="245">
        <f>SUM(Yhteenveto[[#This Row],[Valtionosuus omarahoitusosuuden jälkeen (välisumma)]:[Valtionosuuteen tehtävät vähennykset ja lisäykset, netto]])</f>
        <v>10925639.630116414</v>
      </c>
      <c r="M116" s="37">
        <v>4131991.39208125</v>
      </c>
      <c r="N116" s="337">
        <f>SUM(Yhteenveto[[#This Row],[Valtionosuus ennen verotuloihin perustuvaa valtionosuuksien tasausta]]+Yhteenveto[[#This Row],[Verotuloihin perustuva valtionosuuksien tasaus]])</f>
        <v>15057631.022197664</v>
      </c>
      <c r="O116" s="37">
        <v>-89352.117799999993</v>
      </c>
      <c r="P116" s="257">
        <v>2677688.75059355</v>
      </c>
      <c r="Q116" s="382">
        <f>SUM(Yhteenveto[[#This Row],[Kunnan  peruspalvelujen valtionosuus ]:[Veroperustemuutoksista johtuvien veromenetysten korvaus]])</f>
        <v>17645967.654991213</v>
      </c>
      <c r="R116" s="38">
        <v>1470498</v>
      </c>
    </row>
    <row r="117" spans="1:18">
      <c r="A117" s="35">
        <v>309</v>
      </c>
      <c r="B117" s="13" t="s">
        <v>123</v>
      </c>
      <c r="C117" s="15">
        <v>6506</v>
      </c>
      <c r="D117" s="15">
        <v>8187592.6400000006</v>
      </c>
      <c r="E117" s="15">
        <v>1598267.1587116455</v>
      </c>
      <c r="F117" s="245">
        <f>Yhteenveto[[#This Row],[Ikärakenne, laskennallinen kustannus]]+Yhteenveto[[#This Row],[Muut laskennalliset kustannukset ]]</f>
        <v>9785859.7987116463</v>
      </c>
      <c r="G117" s="360">
        <v>1333.3</v>
      </c>
      <c r="H117" s="17">
        <v>8674449.7999999989</v>
      </c>
      <c r="I117" s="381">
        <v>1111409.9987116475</v>
      </c>
      <c r="J117" s="36">
        <v>347451.39678563131</v>
      </c>
      <c r="K117" s="37">
        <v>-1489391.8782569603</v>
      </c>
      <c r="L117" s="245">
        <f>SUM(Yhteenveto[[#This Row],[Valtionosuus omarahoitusosuuden jälkeen (välisumma)]:[Valtionosuuteen tehtävät vähennykset ja lisäykset, netto]])</f>
        <v>-30530.48275968153</v>
      </c>
      <c r="M117" s="37">
        <v>3650981.166739685</v>
      </c>
      <c r="N117" s="337">
        <f>SUM(Yhteenveto[[#This Row],[Valtionosuus ennen verotuloihin perustuvaa valtionosuuksien tasausta]]+Yhteenveto[[#This Row],[Verotuloihin perustuva valtionosuuksien tasaus]])</f>
        <v>3620450.6839800035</v>
      </c>
      <c r="O117" s="37">
        <v>23981.243960000036</v>
      </c>
      <c r="P117" s="257">
        <v>1211381.5070953295</v>
      </c>
      <c r="Q117" s="382">
        <f>SUM(Yhteenveto[[#This Row],[Kunnan  peruspalvelujen valtionosuus ]:[Veroperustemuutoksista johtuvien veromenetysten korvaus]])</f>
        <v>4855813.435035333</v>
      </c>
      <c r="R117" s="38">
        <v>404651</v>
      </c>
    </row>
    <row r="118" spans="1:18">
      <c r="A118" s="35">
        <v>312</v>
      </c>
      <c r="B118" s="13" t="s">
        <v>124</v>
      </c>
      <c r="C118" s="15">
        <v>1232</v>
      </c>
      <c r="D118" s="15">
        <v>1698750.1300000001</v>
      </c>
      <c r="E118" s="15">
        <v>480343.42403249006</v>
      </c>
      <c r="F118" s="245">
        <f>Yhteenveto[[#This Row],[Ikärakenne, laskennallinen kustannus]]+Yhteenveto[[#This Row],[Muut laskennalliset kustannukset ]]</f>
        <v>2179093.5540324901</v>
      </c>
      <c r="G118" s="360">
        <v>1333.3</v>
      </c>
      <c r="H118" s="17">
        <v>1642625.5999999999</v>
      </c>
      <c r="I118" s="381">
        <v>536467.95403249026</v>
      </c>
      <c r="J118" s="36">
        <v>188632.01919805777</v>
      </c>
      <c r="K118" s="37">
        <v>17789.496456352892</v>
      </c>
      <c r="L118" s="245">
        <f>SUM(Yhteenveto[[#This Row],[Valtionosuus omarahoitusosuuden jälkeen (välisumma)]:[Valtionosuuteen tehtävät vähennykset ja lisäykset, netto]])</f>
        <v>742889.46968690085</v>
      </c>
      <c r="M118" s="37">
        <v>115310.36473516865</v>
      </c>
      <c r="N118" s="337">
        <f>SUM(Yhteenveto[[#This Row],[Valtionosuus ennen verotuloihin perustuvaa valtionosuuksien tasausta]]+Yhteenveto[[#This Row],[Verotuloihin perustuva valtionosuuksien tasaus]])</f>
        <v>858199.83442206949</v>
      </c>
      <c r="O118" s="37">
        <v>62747.6924</v>
      </c>
      <c r="P118" s="257">
        <v>276653.58201367676</v>
      </c>
      <c r="Q118" s="382">
        <f>SUM(Yhteenveto[[#This Row],[Kunnan  peruspalvelujen valtionosuus ]:[Veroperustemuutoksista johtuvien veromenetysten korvaus]])</f>
        <v>1197601.1088357461</v>
      </c>
      <c r="R118" s="38">
        <v>99800</v>
      </c>
    </row>
    <row r="119" spans="1:18">
      <c r="A119" s="35">
        <v>316</v>
      </c>
      <c r="B119" s="13" t="s">
        <v>125</v>
      </c>
      <c r="C119" s="15">
        <v>4245</v>
      </c>
      <c r="D119" s="15">
        <v>5194893.2699999996</v>
      </c>
      <c r="E119" s="15">
        <v>899159.69141714834</v>
      </c>
      <c r="F119" s="245">
        <f>Yhteenveto[[#This Row],[Ikärakenne, laskennallinen kustannus]]+Yhteenveto[[#This Row],[Muut laskennalliset kustannukset ]]</f>
        <v>6094052.9614171479</v>
      </c>
      <c r="G119" s="360">
        <v>1333.3</v>
      </c>
      <c r="H119" s="17">
        <v>5659858.5</v>
      </c>
      <c r="I119" s="381">
        <v>434194.46141714789</v>
      </c>
      <c r="J119" s="36">
        <v>115386.63653885617</v>
      </c>
      <c r="K119" s="37">
        <v>-1092032.0764471509</v>
      </c>
      <c r="L119" s="245">
        <f>SUM(Yhteenveto[[#This Row],[Valtionosuus omarahoitusosuuden jälkeen (välisumma)]:[Valtionosuuteen tehtävät vähennykset ja lisäykset, netto]])</f>
        <v>-542450.97849114682</v>
      </c>
      <c r="M119" s="37">
        <v>1852537.0103839973</v>
      </c>
      <c r="N119" s="337">
        <f>SUM(Yhteenveto[[#This Row],[Valtionosuus ennen verotuloihin perustuvaa valtionosuuksien tasausta]]+Yhteenveto[[#This Row],[Verotuloihin perustuva valtionosuuksien tasaus]])</f>
        <v>1310086.0318928505</v>
      </c>
      <c r="O119" s="37">
        <v>-242495.23880000005</v>
      </c>
      <c r="P119" s="257">
        <v>789631.24842244585</v>
      </c>
      <c r="Q119" s="382">
        <f>SUM(Yhteenveto[[#This Row],[Kunnan  peruspalvelujen valtionosuus ]:[Veroperustemuutoksista johtuvien veromenetysten korvaus]])</f>
        <v>1857222.0415152963</v>
      </c>
      <c r="R119" s="38">
        <v>154769</v>
      </c>
    </row>
    <row r="120" spans="1:18">
      <c r="A120" s="35">
        <v>317</v>
      </c>
      <c r="B120" s="13" t="s">
        <v>126</v>
      </c>
      <c r="C120" s="15">
        <v>2533</v>
      </c>
      <c r="D120" s="15">
        <v>4194268.64</v>
      </c>
      <c r="E120" s="15">
        <v>789989.82311335101</v>
      </c>
      <c r="F120" s="245">
        <f>Yhteenveto[[#This Row],[Ikärakenne, laskennallinen kustannus]]+Yhteenveto[[#This Row],[Muut laskennalliset kustannukset ]]</f>
        <v>4984258.4631133508</v>
      </c>
      <c r="G120" s="360">
        <v>1333.3</v>
      </c>
      <c r="H120" s="17">
        <v>3377248.9</v>
      </c>
      <c r="I120" s="381">
        <v>1607009.5631133509</v>
      </c>
      <c r="J120" s="36">
        <v>356634.30257661542</v>
      </c>
      <c r="K120" s="37">
        <v>1368673.7423545255</v>
      </c>
      <c r="L120" s="245">
        <f>SUM(Yhteenveto[[#This Row],[Valtionosuus omarahoitusosuuden jälkeen (välisumma)]:[Valtionosuuteen tehtävät vähennykset ja lisäykset, netto]])</f>
        <v>3332317.6080444921</v>
      </c>
      <c r="M120" s="37">
        <v>1467843.7029193118</v>
      </c>
      <c r="N120" s="337">
        <f>SUM(Yhteenveto[[#This Row],[Valtionosuus ennen verotuloihin perustuvaa valtionosuuksien tasausta]]+Yhteenveto[[#This Row],[Verotuloihin perustuva valtionosuuksien tasaus]])</f>
        <v>4800161.3109638039</v>
      </c>
      <c r="O120" s="37">
        <v>-30583.910880000007</v>
      </c>
      <c r="P120" s="257">
        <v>553287.67301045591</v>
      </c>
      <c r="Q120" s="382">
        <f>SUM(Yhteenveto[[#This Row],[Kunnan  peruspalvelujen valtionosuus ]:[Veroperustemuutoksista johtuvien veromenetysten korvaus]])</f>
        <v>5322865.0730942599</v>
      </c>
      <c r="R120" s="38">
        <v>443572</v>
      </c>
    </row>
    <row r="121" spans="1:18">
      <c r="A121" s="35">
        <v>320</v>
      </c>
      <c r="B121" s="13" t="s">
        <v>127</v>
      </c>
      <c r="C121" s="15">
        <v>7105</v>
      </c>
      <c r="D121" s="15">
        <v>6626797.7200000007</v>
      </c>
      <c r="E121" s="15">
        <v>3585027.4243044681</v>
      </c>
      <c r="F121" s="245">
        <f>Yhteenveto[[#This Row],[Ikärakenne, laskennallinen kustannus]]+Yhteenveto[[#This Row],[Muut laskennalliset kustannukset ]]</f>
        <v>10211825.144304469</v>
      </c>
      <c r="G121" s="360">
        <v>1333.3</v>
      </c>
      <c r="H121" s="17">
        <v>9473096.5</v>
      </c>
      <c r="I121" s="381">
        <v>738728.64430446923</v>
      </c>
      <c r="J121" s="36">
        <v>1132411.5060117228</v>
      </c>
      <c r="K121" s="37">
        <v>1545253.8407356911</v>
      </c>
      <c r="L121" s="245">
        <f>SUM(Yhteenveto[[#This Row],[Valtionosuus omarahoitusosuuden jälkeen (välisumma)]:[Valtionosuuteen tehtävät vähennykset ja lisäykset, netto]])</f>
        <v>3416393.9910518834</v>
      </c>
      <c r="M121" s="37">
        <v>2157515.446323853</v>
      </c>
      <c r="N121" s="337">
        <f>SUM(Yhteenveto[[#This Row],[Valtionosuus ennen verotuloihin perustuvaa valtionosuuksien tasausta]]+Yhteenveto[[#This Row],[Verotuloihin perustuva valtionosuuksien tasaus]])</f>
        <v>5573909.4373757364</v>
      </c>
      <c r="O121" s="37">
        <v>125197.296</v>
      </c>
      <c r="P121" s="257">
        <v>1286893.6895942071</v>
      </c>
      <c r="Q121" s="382">
        <f>SUM(Yhteenveto[[#This Row],[Kunnan  peruspalvelujen valtionosuus ]:[Veroperustemuutoksista johtuvien veromenetysten korvaus]])</f>
        <v>6986000.4229699438</v>
      </c>
      <c r="R121" s="38">
        <v>582167</v>
      </c>
    </row>
    <row r="122" spans="1:18">
      <c r="A122" s="35">
        <v>322</v>
      </c>
      <c r="B122" s="13" t="s">
        <v>128</v>
      </c>
      <c r="C122" s="15">
        <v>6614</v>
      </c>
      <c r="D122" s="15">
        <v>7582365.4199999999</v>
      </c>
      <c r="E122" s="15">
        <v>5368182.8231477095</v>
      </c>
      <c r="F122" s="245">
        <f>Yhteenveto[[#This Row],[Ikärakenne, laskennallinen kustannus]]+Yhteenveto[[#This Row],[Muut laskennalliset kustannukset ]]</f>
        <v>12950548.243147708</v>
      </c>
      <c r="G122" s="360">
        <v>1333.3</v>
      </c>
      <c r="H122" s="17">
        <v>8818446.1999999993</v>
      </c>
      <c r="I122" s="381">
        <v>4132102.0431477092</v>
      </c>
      <c r="J122" s="36">
        <v>961913.0285466963</v>
      </c>
      <c r="K122" s="37">
        <v>2238633.8287209924</v>
      </c>
      <c r="L122" s="245">
        <f>SUM(Yhteenveto[[#This Row],[Valtionosuus omarahoitusosuuden jälkeen (välisumma)]:[Valtionosuuteen tehtävät vähennykset ja lisäykset, netto]])</f>
        <v>7332648.9004153982</v>
      </c>
      <c r="M122" s="37">
        <v>2114314.2615498537</v>
      </c>
      <c r="N122" s="337">
        <f>SUM(Yhteenveto[[#This Row],[Valtionosuus ennen verotuloihin perustuvaa valtionosuuksien tasausta]]+Yhteenveto[[#This Row],[Verotuloihin perustuva valtionosuuksien tasaus]])</f>
        <v>9446963.161965251</v>
      </c>
      <c r="O122" s="37">
        <v>153634.96752000003</v>
      </c>
      <c r="P122" s="257">
        <v>1195488.0545006925</v>
      </c>
      <c r="Q122" s="382">
        <f>SUM(Yhteenveto[[#This Row],[Kunnan  peruspalvelujen valtionosuus ]:[Veroperustemuutoksista johtuvien veromenetysten korvaus]])</f>
        <v>10796086.183985945</v>
      </c>
      <c r="R122" s="38">
        <v>899674</v>
      </c>
    </row>
    <row r="123" spans="1:18">
      <c r="A123" s="35">
        <v>398</v>
      </c>
      <c r="B123" s="13" t="s">
        <v>129</v>
      </c>
      <c r="C123" s="15">
        <v>120027</v>
      </c>
      <c r="D123" s="15">
        <v>160372338.41</v>
      </c>
      <c r="E123" s="15">
        <v>31134345.607092787</v>
      </c>
      <c r="F123" s="245">
        <f>Yhteenveto[[#This Row],[Ikärakenne, laskennallinen kustannus]]+Yhteenveto[[#This Row],[Muut laskennalliset kustannukset ]]</f>
        <v>191506684.01709279</v>
      </c>
      <c r="G123" s="360">
        <v>1333.3</v>
      </c>
      <c r="H123" s="17">
        <v>160031999.09999999</v>
      </c>
      <c r="I123" s="381">
        <v>31474684.9170928</v>
      </c>
      <c r="J123" s="36">
        <v>4042295.488712938</v>
      </c>
      <c r="K123" s="37">
        <v>17040009.267814677</v>
      </c>
      <c r="L123" s="245">
        <f>SUM(Yhteenveto[[#This Row],[Valtionosuus omarahoitusosuuden jälkeen (välisumma)]:[Valtionosuuteen tehtävät vähennykset ja lisäykset, netto]])</f>
        <v>52556989.673620418</v>
      </c>
      <c r="M123" s="37">
        <v>24627973.518786993</v>
      </c>
      <c r="N123" s="337">
        <f>SUM(Yhteenveto[[#This Row],[Valtionosuus ennen verotuloihin perustuvaa valtionosuuksien tasausta]]+Yhteenveto[[#This Row],[Verotuloihin perustuva valtionosuuksien tasaus]])</f>
        <v>77184963.192407414</v>
      </c>
      <c r="O123" s="37">
        <v>-7600496.821340004</v>
      </c>
      <c r="P123" s="257">
        <v>17372625.406894326</v>
      </c>
      <c r="Q123" s="382">
        <f>SUM(Yhteenveto[[#This Row],[Kunnan  peruspalvelujen valtionosuus ]:[Veroperustemuutoksista johtuvien veromenetysten korvaus]])</f>
        <v>86957091.777961731</v>
      </c>
      <c r="R123" s="38">
        <v>7246425</v>
      </c>
    </row>
    <row r="124" spans="1:18">
      <c r="A124" s="35">
        <v>399</v>
      </c>
      <c r="B124" s="13" t="s">
        <v>130</v>
      </c>
      <c r="C124" s="15">
        <v>7916</v>
      </c>
      <c r="D124" s="15">
        <v>13916957.810000001</v>
      </c>
      <c r="E124" s="15">
        <v>1048543.7870272434</v>
      </c>
      <c r="F124" s="245">
        <f>Yhteenveto[[#This Row],[Ikärakenne, laskennallinen kustannus]]+Yhteenveto[[#This Row],[Muut laskennalliset kustannukset ]]</f>
        <v>14965501.597027244</v>
      </c>
      <c r="G124" s="360">
        <v>1333.3</v>
      </c>
      <c r="H124" s="17">
        <v>10554402.799999999</v>
      </c>
      <c r="I124" s="381">
        <v>4411098.7970272452</v>
      </c>
      <c r="J124" s="36">
        <v>200506.46233912962</v>
      </c>
      <c r="K124" s="37">
        <v>-1777574.9102148169</v>
      </c>
      <c r="L124" s="245">
        <f>SUM(Yhteenveto[[#This Row],[Valtionosuus omarahoitusosuuden jälkeen (välisumma)]:[Valtionosuuteen tehtävät vähennykset ja lisäykset, netto]])</f>
        <v>2834030.3491515573</v>
      </c>
      <c r="M124" s="37">
        <v>3239648.1205215999</v>
      </c>
      <c r="N124" s="337">
        <f>SUM(Yhteenveto[[#This Row],[Valtionosuus ennen verotuloihin perustuvaa valtionosuuksien tasausta]]+Yhteenveto[[#This Row],[Verotuloihin perustuva valtionosuuksien tasaus]])</f>
        <v>6073678.4696731567</v>
      </c>
      <c r="O124" s="37">
        <v>-58659.404507999992</v>
      </c>
      <c r="P124" s="257">
        <v>1293269.5635984368</v>
      </c>
      <c r="Q124" s="382">
        <f>SUM(Yhteenveto[[#This Row],[Kunnan  peruspalvelujen valtionosuus ]:[Veroperustemuutoksista johtuvien veromenetysten korvaus]])</f>
        <v>7308288.6287635937</v>
      </c>
      <c r="R124" s="38">
        <v>609024</v>
      </c>
    </row>
    <row r="125" spans="1:18">
      <c r="A125" s="35">
        <v>400</v>
      </c>
      <c r="B125" s="13" t="s">
        <v>131</v>
      </c>
      <c r="C125" s="15">
        <v>8456</v>
      </c>
      <c r="D125" s="15">
        <v>12552902.639999999</v>
      </c>
      <c r="E125" s="15">
        <v>2352825.711674761</v>
      </c>
      <c r="F125" s="245">
        <f>Yhteenveto[[#This Row],[Ikärakenne, laskennallinen kustannus]]+Yhteenveto[[#This Row],[Muut laskennalliset kustannukset ]]</f>
        <v>14905728.35167476</v>
      </c>
      <c r="G125" s="360">
        <v>1333.3</v>
      </c>
      <c r="H125" s="17">
        <v>11274384.799999999</v>
      </c>
      <c r="I125" s="381">
        <v>3631343.5516747609</v>
      </c>
      <c r="J125" s="36">
        <v>212065.40855252522</v>
      </c>
      <c r="K125" s="37">
        <v>1581051.4446147426</v>
      </c>
      <c r="L125" s="245">
        <f>SUM(Yhteenveto[[#This Row],[Valtionosuus omarahoitusosuuden jälkeen (välisumma)]:[Valtionosuuteen tehtävät vähennykset ja lisäykset, netto]])</f>
        <v>5424460.4048420284</v>
      </c>
      <c r="M125" s="37">
        <v>2795757.0209206981</v>
      </c>
      <c r="N125" s="337">
        <f>SUM(Yhteenveto[[#This Row],[Valtionosuus ennen verotuloihin perustuvaa valtionosuuksien tasausta]]+Yhteenveto[[#This Row],[Verotuloihin perustuva valtionosuuksien tasaus]])</f>
        <v>8220217.425762726</v>
      </c>
      <c r="O125" s="37">
        <v>295748.80291999993</v>
      </c>
      <c r="P125" s="257">
        <v>1587050.7869401849</v>
      </c>
      <c r="Q125" s="382">
        <f>SUM(Yhteenveto[[#This Row],[Kunnan  peruspalvelujen valtionosuus ]:[Veroperustemuutoksista johtuvien veromenetysten korvaus]])</f>
        <v>10103017.015622912</v>
      </c>
      <c r="R125" s="38">
        <v>841918</v>
      </c>
    </row>
    <row r="126" spans="1:18">
      <c r="A126" s="35">
        <v>402</v>
      </c>
      <c r="B126" s="13" t="s">
        <v>132</v>
      </c>
      <c r="C126" s="15">
        <v>9247</v>
      </c>
      <c r="D126" s="15">
        <v>12853329.039999999</v>
      </c>
      <c r="E126" s="15">
        <v>2001364.8724475489</v>
      </c>
      <c r="F126" s="245">
        <f>Yhteenveto[[#This Row],[Ikärakenne, laskennallinen kustannus]]+Yhteenveto[[#This Row],[Muut laskennalliset kustannukset ]]</f>
        <v>14854693.912447548</v>
      </c>
      <c r="G126" s="360">
        <v>1333.3</v>
      </c>
      <c r="H126" s="17">
        <v>12329025.1</v>
      </c>
      <c r="I126" s="381">
        <v>2525668.8124475479</v>
      </c>
      <c r="J126" s="36">
        <v>497121.11094031751</v>
      </c>
      <c r="K126" s="37">
        <v>-2334651.0727130859</v>
      </c>
      <c r="L126" s="245">
        <f>SUM(Yhteenveto[[#This Row],[Valtionosuus omarahoitusosuuden jälkeen (välisumma)]:[Valtionosuuteen tehtävät vähennykset ja lisäykset, netto]])</f>
        <v>688138.85067477962</v>
      </c>
      <c r="M126" s="37">
        <v>4805330.331861781</v>
      </c>
      <c r="N126" s="337">
        <f>SUM(Yhteenveto[[#This Row],[Valtionosuus ennen verotuloihin perustuvaa valtionosuuksien tasausta]]+Yhteenveto[[#This Row],[Verotuloihin perustuva valtionosuuksien tasaus]])</f>
        <v>5493469.182536561</v>
      </c>
      <c r="O126" s="37">
        <v>284957.98835999996</v>
      </c>
      <c r="P126" s="257">
        <v>1801085.1794016678</v>
      </c>
      <c r="Q126" s="382">
        <f>SUM(Yhteenveto[[#This Row],[Kunnan  peruspalvelujen valtionosuus ]:[Veroperustemuutoksista johtuvien veromenetysten korvaus]])</f>
        <v>7579512.3502982287</v>
      </c>
      <c r="R126" s="38">
        <v>631626</v>
      </c>
    </row>
    <row r="127" spans="1:18">
      <c r="A127" s="35">
        <v>403</v>
      </c>
      <c r="B127" s="13" t="s">
        <v>133</v>
      </c>
      <c r="C127" s="15">
        <v>2866</v>
      </c>
      <c r="D127" s="15">
        <v>3763048.5399999996</v>
      </c>
      <c r="E127" s="15">
        <v>713878.72029540397</v>
      </c>
      <c r="F127" s="245">
        <f>Yhteenveto[[#This Row],[Ikärakenne, laskennallinen kustannus]]+Yhteenveto[[#This Row],[Muut laskennalliset kustannukset ]]</f>
        <v>4476927.2602954032</v>
      </c>
      <c r="G127" s="360">
        <v>1333.3</v>
      </c>
      <c r="H127" s="17">
        <v>3821237.8</v>
      </c>
      <c r="I127" s="381">
        <v>655689.46029540338</v>
      </c>
      <c r="J127" s="36">
        <v>252934.04847512647</v>
      </c>
      <c r="K127" s="37">
        <v>664502.52826698183</v>
      </c>
      <c r="L127" s="245">
        <f>SUM(Yhteenveto[[#This Row],[Valtionosuus omarahoitusosuuden jälkeen (välisumma)]:[Valtionosuuteen tehtävät vähennykset ja lisäykset, netto]])</f>
        <v>1573126.0370375118</v>
      </c>
      <c r="M127" s="37">
        <v>1374505.4499194603</v>
      </c>
      <c r="N127" s="337">
        <f>SUM(Yhteenveto[[#This Row],[Valtionosuus ennen verotuloihin perustuvaa valtionosuuksien tasausta]]+Yhteenveto[[#This Row],[Verotuloihin perustuva valtionosuuksien tasaus]])</f>
        <v>2947631.4869569722</v>
      </c>
      <c r="O127" s="37">
        <v>-85029.830199999997</v>
      </c>
      <c r="P127" s="257">
        <v>641977.46692697261</v>
      </c>
      <c r="Q127" s="382">
        <f>SUM(Yhteenveto[[#This Row],[Kunnan  peruspalvelujen valtionosuus ]:[Veroperustemuutoksista johtuvien veromenetysten korvaus]])</f>
        <v>3504579.1236839443</v>
      </c>
      <c r="R127" s="38">
        <v>292048</v>
      </c>
    </row>
    <row r="128" spans="1:18">
      <c r="A128" s="35">
        <v>405</v>
      </c>
      <c r="B128" s="13" t="s">
        <v>134</v>
      </c>
      <c r="C128" s="15">
        <v>72634</v>
      </c>
      <c r="D128" s="15">
        <v>91954931.269999996</v>
      </c>
      <c r="E128" s="15">
        <v>17523707.73047097</v>
      </c>
      <c r="F128" s="245">
        <f>Yhteenveto[[#This Row],[Ikärakenne, laskennallinen kustannus]]+Yhteenveto[[#This Row],[Muut laskennalliset kustannukset ]]</f>
        <v>109478639.00047097</v>
      </c>
      <c r="G128" s="360">
        <v>1333.3</v>
      </c>
      <c r="H128" s="17">
        <v>96842912.200000003</v>
      </c>
      <c r="I128" s="381">
        <v>12635726.800470963</v>
      </c>
      <c r="J128" s="36">
        <v>2529504.8378781984</v>
      </c>
      <c r="K128" s="37">
        <v>-4641990.3006115174</v>
      </c>
      <c r="L128" s="245">
        <f>SUM(Yhteenveto[[#This Row],[Valtionosuus omarahoitusosuuden jälkeen (välisumma)]:[Valtionosuuteen tehtävät vähennykset ja lisäykset, netto]])</f>
        <v>10523241.337737642</v>
      </c>
      <c r="M128" s="37">
        <v>8215046.7996852733</v>
      </c>
      <c r="N128" s="337">
        <f>SUM(Yhteenveto[[#This Row],[Valtionosuus ennen verotuloihin perustuvaa valtionosuuksien tasausta]]+Yhteenveto[[#This Row],[Verotuloihin perustuva valtionosuuksien tasaus]])</f>
        <v>18738288.137422916</v>
      </c>
      <c r="O128" s="37">
        <v>-2004022.6839639999</v>
      </c>
      <c r="P128" s="257">
        <v>11014263.827326549</v>
      </c>
      <c r="Q128" s="382">
        <f>SUM(Yhteenveto[[#This Row],[Kunnan  peruspalvelujen valtionosuus ]:[Veroperustemuutoksista johtuvien veromenetysten korvaus]])</f>
        <v>27748529.280785464</v>
      </c>
      <c r="R128" s="38">
        <v>2312377</v>
      </c>
    </row>
    <row r="129" spans="1:18">
      <c r="A129" s="35">
        <v>407</v>
      </c>
      <c r="B129" s="13" t="s">
        <v>135</v>
      </c>
      <c r="C129" s="15">
        <v>2580</v>
      </c>
      <c r="D129" s="15">
        <v>3570174.01</v>
      </c>
      <c r="E129" s="15">
        <v>1090925.0167611458</v>
      </c>
      <c r="F129" s="245">
        <f>Yhteenveto[[#This Row],[Ikärakenne, laskennallinen kustannus]]+Yhteenveto[[#This Row],[Muut laskennalliset kustannukset ]]</f>
        <v>4661099.0267611453</v>
      </c>
      <c r="G129" s="360">
        <v>1333.3</v>
      </c>
      <c r="H129" s="17">
        <v>3439914</v>
      </c>
      <c r="I129" s="381">
        <v>1221185.0267611453</v>
      </c>
      <c r="J129" s="36">
        <v>100863.6351034375</v>
      </c>
      <c r="K129" s="37">
        <v>91718.694139987725</v>
      </c>
      <c r="L129" s="245">
        <f>SUM(Yhteenveto[[#This Row],[Valtionosuus omarahoitusosuuden jälkeen (välisumma)]:[Valtionosuuteen tehtävät vähennykset ja lisäykset, netto]])</f>
        <v>1413767.3560045706</v>
      </c>
      <c r="M129" s="37">
        <v>1201928.2867305146</v>
      </c>
      <c r="N129" s="337">
        <f>SUM(Yhteenveto[[#This Row],[Valtionosuus ennen verotuloihin perustuvaa valtionosuuksien tasausta]]+Yhteenveto[[#This Row],[Verotuloihin perustuva valtionosuuksien tasaus]])</f>
        <v>2615695.6427350855</v>
      </c>
      <c r="O129" s="37">
        <v>-922987.25588000007</v>
      </c>
      <c r="P129" s="257">
        <v>548179.11327810609</v>
      </c>
      <c r="Q129" s="382">
        <f>SUM(Yhteenveto[[#This Row],[Kunnan  peruspalvelujen valtionosuus ]:[Veroperustemuutoksista johtuvien veromenetysten korvaus]])</f>
        <v>2240887.5001331912</v>
      </c>
      <c r="R129" s="38">
        <v>186741</v>
      </c>
    </row>
    <row r="130" spans="1:18">
      <c r="A130" s="35">
        <v>408</v>
      </c>
      <c r="B130" s="13" t="s">
        <v>136</v>
      </c>
      <c r="C130" s="15">
        <v>14203</v>
      </c>
      <c r="D130" s="15">
        <v>23164115.18</v>
      </c>
      <c r="E130" s="15">
        <v>2039748.9294988201</v>
      </c>
      <c r="F130" s="245">
        <f>Yhteenveto[[#This Row],[Ikärakenne, laskennallinen kustannus]]+Yhteenveto[[#This Row],[Muut laskennalliset kustannukset ]]</f>
        <v>25203864.109498821</v>
      </c>
      <c r="G130" s="360">
        <v>1333.3</v>
      </c>
      <c r="H130" s="17">
        <v>18936859.899999999</v>
      </c>
      <c r="I130" s="381">
        <v>6267004.2094988227</v>
      </c>
      <c r="J130" s="36">
        <v>386039.8127477144</v>
      </c>
      <c r="K130" s="37">
        <v>-911610.08246134163</v>
      </c>
      <c r="L130" s="245">
        <f>SUM(Yhteenveto[[#This Row],[Valtionosuus omarahoitusosuuden jälkeen (välisumma)]:[Valtionosuuteen tehtävät vähennykset ja lisäykset, netto]])</f>
        <v>5741433.9397851955</v>
      </c>
      <c r="M130" s="37">
        <v>6496186.0011025062</v>
      </c>
      <c r="N130" s="337">
        <f>SUM(Yhteenveto[[#This Row],[Valtionosuus ennen verotuloihin perustuvaa valtionosuuksien tasausta]]+Yhteenveto[[#This Row],[Verotuloihin perustuva valtionosuuksien tasaus]])</f>
        <v>12237619.940887701</v>
      </c>
      <c r="O130" s="37">
        <v>8167.6331199999549</v>
      </c>
      <c r="P130" s="257">
        <v>2476075.4574523903</v>
      </c>
      <c r="Q130" s="382">
        <f>SUM(Yhteenveto[[#This Row],[Kunnan  peruspalvelujen valtionosuus ]:[Veroperustemuutoksista johtuvien veromenetysten korvaus]])</f>
        <v>14721863.031460091</v>
      </c>
      <c r="R130" s="38">
        <v>1226822</v>
      </c>
    </row>
    <row r="131" spans="1:18">
      <c r="A131" s="35">
        <v>410</v>
      </c>
      <c r="B131" s="13" t="s">
        <v>137</v>
      </c>
      <c r="C131" s="15">
        <v>18788</v>
      </c>
      <c r="D131" s="15">
        <v>37615467.68</v>
      </c>
      <c r="E131" s="15">
        <v>2377551.0314824702</v>
      </c>
      <c r="F131" s="245">
        <f>Yhteenveto[[#This Row],[Ikärakenne, laskennallinen kustannus]]+Yhteenveto[[#This Row],[Muut laskennalliset kustannukset ]]</f>
        <v>39993018.711482473</v>
      </c>
      <c r="G131" s="360">
        <v>1333.3</v>
      </c>
      <c r="H131" s="17">
        <v>25050040.399999999</v>
      </c>
      <c r="I131" s="381">
        <v>14942978.311482474</v>
      </c>
      <c r="J131" s="36">
        <v>476355.49836613907</v>
      </c>
      <c r="K131" s="37">
        <v>-3828657.6786860516</v>
      </c>
      <c r="L131" s="245">
        <f>SUM(Yhteenveto[[#This Row],[Valtionosuus omarahoitusosuuden jälkeen (välisumma)]:[Valtionosuuteen tehtävät vähennykset ja lisäykset, netto]])</f>
        <v>11590676.131162561</v>
      </c>
      <c r="M131" s="37">
        <v>7853224.5494835442</v>
      </c>
      <c r="N131" s="337">
        <f>SUM(Yhteenveto[[#This Row],[Valtionosuus ennen verotuloihin perustuvaa valtionosuuksien tasausta]]+Yhteenveto[[#This Row],[Verotuloihin perustuva valtionosuuksien tasaus]])</f>
        <v>19443900.680646107</v>
      </c>
      <c r="O131" s="37">
        <v>263078.27044000011</v>
      </c>
      <c r="P131" s="257">
        <v>2616877.2512611006</v>
      </c>
      <c r="Q131" s="382">
        <f>SUM(Yhteenveto[[#This Row],[Kunnan  peruspalvelujen valtionosuus ]:[Veroperustemuutoksista johtuvien veromenetysten korvaus]])</f>
        <v>22323856.202347208</v>
      </c>
      <c r="R131" s="38">
        <v>1860321</v>
      </c>
    </row>
    <row r="132" spans="1:18">
      <c r="A132" s="35">
        <v>416</v>
      </c>
      <c r="B132" s="13" t="s">
        <v>138</v>
      </c>
      <c r="C132" s="15">
        <v>2917</v>
      </c>
      <c r="D132" s="15">
        <v>4518440.16</v>
      </c>
      <c r="E132" s="15">
        <v>506129.84510079917</v>
      </c>
      <c r="F132" s="245">
        <f>Yhteenveto[[#This Row],[Ikärakenne, laskennallinen kustannus]]+Yhteenveto[[#This Row],[Muut laskennalliset kustannukset ]]</f>
        <v>5024570.0051007997</v>
      </c>
      <c r="G132" s="360">
        <v>1333.3</v>
      </c>
      <c r="H132" s="17">
        <v>3889236.1</v>
      </c>
      <c r="I132" s="381">
        <v>1135333.9051007996</v>
      </c>
      <c r="J132" s="36">
        <v>64147.186483222438</v>
      </c>
      <c r="K132" s="37">
        <v>-775723.66965143254</v>
      </c>
      <c r="L132" s="245">
        <f>SUM(Yhteenveto[[#This Row],[Valtionosuus omarahoitusosuuden jälkeen (välisumma)]:[Valtionosuuteen tehtävät vähennykset ja lisäykset, netto]])</f>
        <v>423757.42193258961</v>
      </c>
      <c r="M132" s="37">
        <v>1233214.8035275855</v>
      </c>
      <c r="N132" s="337">
        <f>SUM(Yhteenveto[[#This Row],[Valtionosuus ennen verotuloihin perustuvaa valtionosuuksien tasausta]]+Yhteenveto[[#This Row],[Verotuloihin perustuva valtionosuuksien tasaus]])</f>
        <v>1656972.225460175</v>
      </c>
      <c r="O132" s="37">
        <v>864.45751999999629</v>
      </c>
      <c r="P132" s="257">
        <v>501226.04438732733</v>
      </c>
      <c r="Q132" s="382">
        <f>SUM(Yhteenveto[[#This Row],[Kunnan  peruspalvelujen valtionosuus ]:[Veroperustemuutoksista johtuvien veromenetysten korvaus]])</f>
        <v>2159062.7273675022</v>
      </c>
      <c r="R132" s="38">
        <v>179922</v>
      </c>
    </row>
    <row r="133" spans="1:18">
      <c r="A133" s="35">
        <v>418</v>
      </c>
      <c r="B133" s="13" t="s">
        <v>139</v>
      </c>
      <c r="C133" s="15">
        <v>24164</v>
      </c>
      <c r="D133" s="15">
        <v>48912328.630000003</v>
      </c>
      <c r="E133" s="15">
        <v>2715893.8773888368</v>
      </c>
      <c r="F133" s="245">
        <f>Yhteenveto[[#This Row],[Ikärakenne, laskennallinen kustannus]]+Yhteenveto[[#This Row],[Muut laskennalliset kustannukset ]]</f>
        <v>51628222.507388838</v>
      </c>
      <c r="G133" s="360">
        <v>1333.3</v>
      </c>
      <c r="H133" s="17">
        <v>32217861.199999999</v>
      </c>
      <c r="I133" s="381">
        <v>19410361.307388838</v>
      </c>
      <c r="J133" s="36">
        <v>1003083.8987175378</v>
      </c>
      <c r="K133" s="37">
        <v>-37421.381232933607</v>
      </c>
      <c r="L133" s="245">
        <f>SUM(Yhteenveto[[#This Row],[Valtionosuus omarahoitusosuuden jälkeen (välisumma)]:[Valtionosuuteen tehtävät vähennykset ja lisäykset, netto]])</f>
        <v>20376023.824873444</v>
      </c>
      <c r="M133" s="37">
        <v>3041836.5003385241</v>
      </c>
      <c r="N133" s="337">
        <f>SUM(Yhteenveto[[#This Row],[Valtionosuus ennen verotuloihin perustuvaa valtionosuuksien tasausta]]+Yhteenveto[[#This Row],[Verotuloihin perustuva valtionosuuksien tasaus]])</f>
        <v>23417860.325211968</v>
      </c>
      <c r="O133" s="37">
        <v>-285624.2168279998</v>
      </c>
      <c r="P133" s="257">
        <v>2691715.0868854178</v>
      </c>
      <c r="Q133" s="382">
        <f>SUM(Yhteenveto[[#This Row],[Kunnan  peruspalvelujen valtionosuus ]:[Veroperustemuutoksista johtuvien veromenetysten korvaus]])</f>
        <v>25823951.195269387</v>
      </c>
      <c r="R133" s="38">
        <v>2151996</v>
      </c>
    </row>
    <row r="134" spans="1:18">
      <c r="A134" s="35">
        <v>420</v>
      </c>
      <c r="B134" s="39" t="s">
        <v>140</v>
      </c>
      <c r="C134" s="15">
        <v>9280</v>
      </c>
      <c r="D134" s="15">
        <v>11638307.1</v>
      </c>
      <c r="E134" s="15">
        <v>1947433.5821149535</v>
      </c>
      <c r="F134" s="245">
        <f>Yhteenveto[[#This Row],[Ikärakenne, laskennallinen kustannus]]+Yhteenveto[[#This Row],[Muut laskennalliset kustannukset ]]</f>
        <v>13585740.682114953</v>
      </c>
      <c r="G134" s="360">
        <v>1333.3</v>
      </c>
      <c r="H134" s="17">
        <v>12373024</v>
      </c>
      <c r="I134" s="381">
        <v>1212716.6821149532</v>
      </c>
      <c r="J134" s="36">
        <v>249125.01817869121</v>
      </c>
      <c r="K134" s="37">
        <v>1158984.930116558</v>
      </c>
      <c r="L134" s="245">
        <f>SUM(Yhteenveto[[#This Row],[Valtionosuus omarahoitusosuuden jälkeen (välisumma)]:[Valtionosuuteen tehtävät vähennykset ja lisäykset, netto]])</f>
        <v>2620826.6304102023</v>
      </c>
      <c r="M134" s="37">
        <v>2303474.0368871503</v>
      </c>
      <c r="N134" s="337">
        <f>SUM(Yhteenveto[[#This Row],[Valtionosuus ennen verotuloihin perustuvaa valtionosuuksien tasausta]]+Yhteenveto[[#This Row],[Verotuloihin perustuva valtionosuuksien tasaus]])</f>
        <v>4924300.6672973521</v>
      </c>
      <c r="O134" s="37">
        <v>-105180.63308</v>
      </c>
      <c r="P134" s="257">
        <v>1656933.5195961169</v>
      </c>
      <c r="Q134" s="382">
        <f>SUM(Yhteenveto[[#This Row],[Kunnan  peruspalvelujen valtionosuus ]:[Veroperustemuutoksista johtuvien veromenetysten korvaus]])</f>
        <v>6476053.5538134687</v>
      </c>
      <c r="R134" s="38">
        <v>539671</v>
      </c>
    </row>
    <row r="135" spans="1:18">
      <c r="A135" s="35">
        <v>421</v>
      </c>
      <c r="B135" s="13" t="s">
        <v>141</v>
      </c>
      <c r="C135" s="15">
        <v>719</v>
      </c>
      <c r="D135" s="15">
        <v>1006270.0099999999</v>
      </c>
      <c r="E135" s="15">
        <v>421285.75555765018</v>
      </c>
      <c r="F135" s="245">
        <f>Yhteenveto[[#This Row],[Ikärakenne, laskennallinen kustannus]]+Yhteenveto[[#This Row],[Muut laskennalliset kustannukset ]]</f>
        <v>1427555.76555765</v>
      </c>
      <c r="G135" s="360">
        <v>1333.3</v>
      </c>
      <c r="H135" s="17">
        <v>958642.7</v>
      </c>
      <c r="I135" s="381">
        <v>468913.06555765006</v>
      </c>
      <c r="J135" s="36">
        <v>229794.21547769679</v>
      </c>
      <c r="K135" s="37">
        <v>221396.13795630005</v>
      </c>
      <c r="L135" s="245">
        <f>SUM(Yhteenveto[[#This Row],[Valtionosuus omarahoitusosuuden jälkeen (välisumma)]:[Valtionosuuteen tehtävät vähennykset ja lisäykset, netto]])</f>
        <v>920103.41899164696</v>
      </c>
      <c r="M135" s="37">
        <v>81255.564991889245</v>
      </c>
      <c r="N135" s="337">
        <f>SUM(Yhteenveto[[#This Row],[Valtionosuus ennen verotuloihin perustuvaa valtionosuuksien tasausta]]+Yhteenveto[[#This Row],[Verotuloihin perustuva valtionosuuksien tasaus]])</f>
        <v>1001358.9839835363</v>
      </c>
      <c r="O135" s="37">
        <v>0</v>
      </c>
      <c r="P135" s="257">
        <v>161838.84185241431</v>
      </c>
      <c r="Q135" s="382">
        <f>SUM(Yhteenveto[[#This Row],[Kunnan  peruspalvelujen valtionosuus ]:[Veroperustemuutoksista johtuvien veromenetysten korvaus]])</f>
        <v>1163197.8258359507</v>
      </c>
      <c r="R135" s="38">
        <v>96934</v>
      </c>
    </row>
    <row r="136" spans="1:18">
      <c r="A136" s="35">
        <v>422</v>
      </c>
      <c r="B136" s="13" t="s">
        <v>142</v>
      </c>
      <c r="C136" s="15">
        <v>10543</v>
      </c>
      <c r="D136" s="15">
        <v>9936386.6699999999</v>
      </c>
      <c r="E136" s="15">
        <v>4711182.496060146</v>
      </c>
      <c r="F136" s="245">
        <f>Yhteenveto[[#This Row],[Ikärakenne, laskennallinen kustannus]]+Yhteenveto[[#This Row],[Muut laskennalliset kustannukset ]]</f>
        <v>14647569.166060146</v>
      </c>
      <c r="G136" s="360">
        <v>1333.3</v>
      </c>
      <c r="H136" s="17">
        <v>14056981.9</v>
      </c>
      <c r="I136" s="381">
        <v>590587.26606014557</v>
      </c>
      <c r="J136" s="36">
        <v>1440483.4540393469</v>
      </c>
      <c r="K136" s="37">
        <v>2976438.7217967641</v>
      </c>
      <c r="L136" s="245">
        <f>SUM(Yhteenveto[[#This Row],[Valtionosuus omarahoitusosuuden jälkeen (välisumma)]:[Valtionosuuteen tehtävät vähennykset ja lisäykset, netto]])</f>
        <v>5007509.4418962561</v>
      </c>
      <c r="M136" s="37">
        <v>2348589.23582118</v>
      </c>
      <c r="N136" s="337">
        <f>SUM(Yhteenveto[[#This Row],[Valtionosuus ennen verotuloihin perustuvaa valtionosuuksien tasausta]]+Yhteenveto[[#This Row],[Verotuloihin perustuva valtionosuuksien tasaus]])</f>
        <v>7356098.6777174361</v>
      </c>
      <c r="O136" s="37">
        <v>146957.77839999998</v>
      </c>
      <c r="P136" s="257">
        <v>1987324.9683087613</v>
      </c>
      <c r="Q136" s="382">
        <f>SUM(Yhteenveto[[#This Row],[Kunnan  peruspalvelujen valtionosuus ]:[Veroperustemuutoksista johtuvien veromenetysten korvaus]])</f>
        <v>9490381.424426198</v>
      </c>
      <c r="R136" s="38">
        <v>790865</v>
      </c>
    </row>
    <row r="137" spans="1:18">
      <c r="A137" s="35">
        <v>423</v>
      </c>
      <c r="B137" s="13" t="s">
        <v>143</v>
      </c>
      <c r="C137" s="15">
        <v>20291</v>
      </c>
      <c r="D137" s="15">
        <v>35837642.200000003</v>
      </c>
      <c r="E137" s="15">
        <v>2563911.8086251528</v>
      </c>
      <c r="F137" s="245">
        <f>Yhteenveto[[#This Row],[Ikärakenne, laskennallinen kustannus]]+Yhteenveto[[#This Row],[Muut laskennalliset kustannukset ]]</f>
        <v>38401554.008625157</v>
      </c>
      <c r="G137" s="360">
        <v>1333.3</v>
      </c>
      <c r="H137" s="17">
        <v>27053990.300000001</v>
      </c>
      <c r="I137" s="381">
        <v>11347563.708625156</v>
      </c>
      <c r="J137" s="36">
        <v>763957.21925557195</v>
      </c>
      <c r="K137" s="37">
        <v>-706259.67208706029</v>
      </c>
      <c r="L137" s="245">
        <f>SUM(Yhteenveto[[#This Row],[Valtionosuus omarahoitusosuuden jälkeen (välisumma)]:[Valtionosuuteen tehtävät vähennykset ja lisäykset, netto]])</f>
        <v>11405261.255793668</v>
      </c>
      <c r="M137" s="37">
        <v>3007148.6646558773</v>
      </c>
      <c r="N137" s="337">
        <f>SUM(Yhteenveto[[#This Row],[Valtionosuus ennen verotuloihin perustuvaa valtionosuuksien tasausta]]+Yhteenveto[[#This Row],[Verotuloihin perustuva valtionosuuksien tasaus]])</f>
        <v>14412409.920449546</v>
      </c>
      <c r="O137" s="37">
        <v>-719735.40759999957</v>
      </c>
      <c r="P137" s="257">
        <v>2375437.2761015869</v>
      </c>
      <c r="Q137" s="382">
        <f>SUM(Yhteenveto[[#This Row],[Kunnan  peruspalvelujen valtionosuus ]:[Veroperustemuutoksista johtuvien veromenetysten korvaus]])</f>
        <v>16068111.788951134</v>
      </c>
      <c r="R137" s="38">
        <v>1339009</v>
      </c>
    </row>
    <row r="138" spans="1:18">
      <c r="A138" s="35">
        <v>425</v>
      </c>
      <c r="B138" s="13" t="s">
        <v>144</v>
      </c>
      <c r="C138" s="15">
        <v>10218</v>
      </c>
      <c r="D138" s="15">
        <v>28809722.200000003</v>
      </c>
      <c r="E138" s="15">
        <v>1114836.0978290979</v>
      </c>
      <c r="F138" s="245">
        <f>Yhteenveto[[#This Row],[Ikärakenne, laskennallinen kustannus]]+Yhteenveto[[#This Row],[Muut laskennalliset kustannukset ]]</f>
        <v>29924558.297829099</v>
      </c>
      <c r="G138" s="360">
        <v>1333.3</v>
      </c>
      <c r="H138" s="17">
        <v>13623659.4</v>
      </c>
      <c r="I138" s="381">
        <v>16300898.897829099</v>
      </c>
      <c r="J138" s="36">
        <v>257837.88938664179</v>
      </c>
      <c r="K138" s="37">
        <v>-4574313.3130345251</v>
      </c>
      <c r="L138" s="245">
        <f>SUM(Yhteenveto[[#This Row],[Valtionosuus omarahoitusosuuden jälkeen (välisumma)]:[Valtionosuuteen tehtävät vähennykset ja lisäykset, netto]])</f>
        <v>11984423.474181214</v>
      </c>
      <c r="M138" s="37">
        <v>5577305.3340704218</v>
      </c>
      <c r="N138" s="337">
        <f>SUM(Yhteenveto[[#This Row],[Valtionosuus ennen verotuloihin perustuvaa valtionosuuksien tasausta]]+Yhteenveto[[#This Row],[Verotuloihin perustuva valtionosuuksien tasaus]])</f>
        <v>17561728.808251634</v>
      </c>
      <c r="O138" s="37">
        <v>166288.83708000003</v>
      </c>
      <c r="P138" s="257">
        <v>1149258.5149168395</v>
      </c>
      <c r="Q138" s="382">
        <f>SUM(Yhteenveto[[#This Row],[Kunnan  peruspalvelujen valtionosuus ]:[Veroperustemuutoksista johtuvien veromenetysten korvaus]])</f>
        <v>18877276.160248477</v>
      </c>
      <c r="R138" s="38">
        <v>1573107</v>
      </c>
    </row>
    <row r="139" spans="1:18">
      <c r="A139" s="35">
        <v>426</v>
      </c>
      <c r="B139" s="13" t="s">
        <v>145</v>
      </c>
      <c r="C139" s="15">
        <v>11979</v>
      </c>
      <c r="D139" s="15">
        <v>19753384.289999999</v>
      </c>
      <c r="E139" s="15">
        <v>2045031.7698077941</v>
      </c>
      <c r="F139" s="245">
        <f>Yhteenveto[[#This Row],[Ikärakenne, laskennallinen kustannus]]+Yhteenveto[[#This Row],[Muut laskennalliset kustannukset ]]</f>
        <v>21798416.059807792</v>
      </c>
      <c r="G139" s="360">
        <v>1333.3</v>
      </c>
      <c r="H139" s="17">
        <v>15971600.699999999</v>
      </c>
      <c r="I139" s="381">
        <v>5826815.3598077931</v>
      </c>
      <c r="J139" s="36">
        <v>333808.05545077566</v>
      </c>
      <c r="K139" s="37">
        <v>-1294003.0713292731</v>
      </c>
      <c r="L139" s="245">
        <f>SUM(Yhteenveto[[#This Row],[Valtionosuus omarahoitusosuuden jälkeen (välisumma)]:[Valtionosuuteen tehtävät vähennykset ja lisäykset, netto]])</f>
        <v>4866620.3439292954</v>
      </c>
      <c r="M139" s="37">
        <v>6244138.5366944773</v>
      </c>
      <c r="N139" s="337">
        <f>SUM(Yhteenveto[[#This Row],[Valtionosuus ennen verotuloihin perustuvaa valtionosuuksien tasausta]]+Yhteenveto[[#This Row],[Verotuloihin perustuva valtionosuuksien tasaus]])</f>
        <v>11110758.880623773</v>
      </c>
      <c r="O139" s="37">
        <v>-1192343.276448</v>
      </c>
      <c r="P139" s="257">
        <v>2053540.2610497479</v>
      </c>
      <c r="Q139" s="382">
        <f>SUM(Yhteenveto[[#This Row],[Kunnan  peruspalvelujen valtionosuus ]:[Veroperustemuutoksista johtuvien veromenetysten korvaus]])</f>
        <v>11971955.86522552</v>
      </c>
      <c r="R139" s="38">
        <v>997663</v>
      </c>
    </row>
    <row r="140" spans="1:18">
      <c r="A140" s="35">
        <v>430</v>
      </c>
      <c r="B140" s="13" t="s">
        <v>146</v>
      </c>
      <c r="C140" s="15">
        <v>15628</v>
      </c>
      <c r="D140" s="15">
        <v>20239713.489999998</v>
      </c>
      <c r="E140" s="15">
        <v>2994336.080726421</v>
      </c>
      <c r="F140" s="245">
        <f>Yhteenveto[[#This Row],[Ikärakenne, laskennallinen kustannus]]+Yhteenveto[[#This Row],[Muut laskennalliset kustannukset ]]</f>
        <v>23234049.570726421</v>
      </c>
      <c r="G140" s="360">
        <v>1333.3</v>
      </c>
      <c r="H140" s="17">
        <v>20836812.399999999</v>
      </c>
      <c r="I140" s="381">
        <v>2397237.1707264222</v>
      </c>
      <c r="J140" s="36">
        <v>408808.44868026744</v>
      </c>
      <c r="K140" s="37">
        <v>438211.09907053597</v>
      </c>
      <c r="L140" s="245">
        <f>SUM(Yhteenveto[[#This Row],[Valtionosuus omarahoitusosuuden jälkeen (välisumma)]:[Valtionosuuteen tehtävät vähennykset ja lisäykset, netto]])</f>
        <v>3244256.7184772259</v>
      </c>
      <c r="M140" s="37">
        <v>5978376.1900533978</v>
      </c>
      <c r="N140" s="337">
        <f>SUM(Yhteenveto[[#This Row],[Valtionosuus ennen verotuloihin perustuvaa valtionosuuksien tasausta]]+Yhteenveto[[#This Row],[Verotuloihin perustuva valtionosuuksien tasaus]])</f>
        <v>9222632.9085306227</v>
      </c>
      <c r="O140" s="37">
        <v>266088.96731999994</v>
      </c>
      <c r="P140" s="257">
        <v>2968843.116450124</v>
      </c>
      <c r="Q140" s="382">
        <f>SUM(Yhteenveto[[#This Row],[Kunnan  peruspalvelujen valtionosuus ]:[Veroperustemuutoksista johtuvien veromenetysten korvaus]])</f>
        <v>12457564.992300747</v>
      </c>
      <c r="R140" s="38">
        <v>1038131</v>
      </c>
    </row>
    <row r="141" spans="1:18">
      <c r="A141" s="35">
        <v>433</v>
      </c>
      <c r="B141" s="13" t="s">
        <v>147</v>
      </c>
      <c r="C141" s="15">
        <v>7799</v>
      </c>
      <c r="D141" s="15">
        <v>11685724.360000001</v>
      </c>
      <c r="E141" s="15">
        <v>1334349.0525266009</v>
      </c>
      <c r="F141" s="245">
        <f>Yhteenveto[[#This Row],[Ikärakenne, laskennallinen kustannus]]+Yhteenveto[[#This Row],[Muut laskennalliset kustannukset ]]</f>
        <v>13020073.412526602</v>
      </c>
      <c r="G141" s="360">
        <v>1333.3</v>
      </c>
      <c r="H141" s="17">
        <v>10398406.699999999</v>
      </c>
      <c r="I141" s="381">
        <v>2621666.7125266027</v>
      </c>
      <c r="J141" s="36">
        <v>156717.81203300605</v>
      </c>
      <c r="K141" s="37">
        <v>1185902.3972853287</v>
      </c>
      <c r="L141" s="245">
        <f>SUM(Yhteenveto[[#This Row],[Valtionosuus omarahoitusosuuden jälkeen (välisumma)]:[Valtionosuuteen tehtävät vähennykset ja lisäykset, netto]])</f>
        <v>3964286.9218449374</v>
      </c>
      <c r="M141" s="37">
        <v>2398068.7761908011</v>
      </c>
      <c r="N141" s="337">
        <f>SUM(Yhteenveto[[#This Row],[Valtionosuus ennen verotuloihin perustuvaa valtionosuuksien tasausta]]+Yhteenveto[[#This Row],[Verotuloihin perustuva valtionosuuksien tasaus]])</f>
        <v>6362355.6980357384</v>
      </c>
      <c r="O141" s="37">
        <v>-42581.985079999955</v>
      </c>
      <c r="P141" s="257">
        <v>1409300.2884130573</v>
      </c>
      <c r="Q141" s="382">
        <f>SUM(Yhteenveto[[#This Row],[Kunnan  peruspalvelujen valtionosuus ]:[Veroperustemuutoksista johtuvien veromenetysten korvaus]])</f>
        <v>7729074.0013687955</v>
      </c>
      <c r="R141" s="38">
        <v>644090</v>
      </c>
    </row>
    <row r="142" spans="1:18">
      <c r="A142" s="35">
        <v>434</v>
      </c>
      <c r="B142" s="13" t="s">
        <v>148</v>
      </c>
      <c r="C142" s="15">
        <v>14643</v>
      </c>
      <c r="D142" s="15">
        <v>18620549.399999999</v>
      </c>
      <c r="E142" s="15">
        <v>5421882.0320058633</v>
      </c>
      <c r="F142" s="245">
        <f>Yhteenveto[[#This Row],[Ikärakenne, laskennallinen kustannus]]+Yhteenveto[[#This Row],[Muut laskennalliset kustannukset ]]</f>
        <v>24042431.43200586</v>
      </c>
      <c r="G142" s="360">
        <v>1333.3</v>
      </c>
      <c r="H142" s="17">
        <v>19523511.899999999</v>
      </c>
      <c r="I142" s="381">
        <v>4518919.5320058614</v>
      </c>
      <c r="J142" s="36">
        <v>423027.97408118669</v>
      </c>
      <c r="K142" s="37">
        <v>3488968.5657061161</v>
      </c>
      <c r="L142" s="245">
        <f>SUM(Yhteenveto[[#This Row],[Valtionosuus omarahoitusosuuden jälkeen (välisumma)]:[Valtionosuuteen tehtävät vähennykset ja lisäykset, netto]])</f>
        <v>8430916.0717931651</v>
      </c>
      <c r="M142" s="37">
        <v>1721957.0575787968</v>
      </c>
      <c r="N142" s="337">
        <f>SUM(Yhteenveto[[#This Row],[Valtionosuus ennen verotuloihin perustuvaa valtionosuuksien tasausta]]+Yhteenveto[[#This Row],[Verotuloihin perustuva valtionosuuksien tasaus]])</f>
        <v>10152873.129371962</v>
      </c>
      <c r="O142" s="37">
        <v>734908.1275200001</v>
      </c>
      <c r="P142" s="257">
        <v>2503273.0452013826</v>
      </c>
      <c r="Q142" s="382">
        <f>SUM(Yhteenveto[[#This Row],[Kunnan  peruspalvelujen valtionosuus ]:[Veroperustemuutoksista johtuvien veromenetysten korvaus]])</f>
        <v>13391054.302093346</v>
      </c>
      <c r="R142" s="38">
        <v>1115921</v>
      </c>
    </row>
    <row r="143" spans="1:18">
      <c r="A143" s="35">
        <v>435</v>
      </c>
      <c r="B143" s="13" t="s">
        <v>149</v>
      </c>
      <c r="C143" s="15">
        <v>703</v>
      </c>
      <c r="D143" s="15">
        <v>527693.89</v>
      </c>
      <c r="E143" s="15">
        <v>332751.91341447667</v>
      </c>
      <c r="F143" s="245">
        <f>Yhteenveto[[#This Row],[Ikärakenne, laskennallinen kustannus]]+Yhteenveto[[#This Row],[Muut laskennalliset kustannukset ]]</f>
        <v>860445.80341447669</v>
      </c>
      <c r="G143" s="360">
        <v>1333.3</v>
      </c>
      <c r="H143" s="17">
        <v>937309.9</v>
      </c>
      <c r="I143" s="381">
        <v>-76864.096585523337</v>
      </c>
      <c r="J143" s="36">
        <v>206162.13451476936</v>
      </c>
      <c r="K143" s="37">
        <v>421407.89977666538</v>
      </c>
      <c r="L143" s="245">
        <f>SUM(Yhteenveto[[#This Row],[Valtionosuus omarahoitusosuuden jälkeen (välisumma)]:[Valtionosuuteen tehtävät vähennykset ja lisäykset, netto]])</f>
        <v>550705.93770591146</v>
      </c>
      <c r="M143" s="37">
        <v>1126.8331733726504</v>
      </c>
      <c r="N143" s="337">
        <f>SUM(Yhteenveto[[#This Row],[Valtionosuus ennen verotuloihin perustuvaa valtionosuuksien tasausta]]+Yhteenveto[[#This Row],[Verotuloihin perustuva valtionosuuksien tasaus]])</f>
        <v>551832.77087928413</v>
      </c>
      <c r="O143" s="37">
        <v>-62524.125800000002</v>
      </c>
      <c r="P143" s="257">
        <v>142368.87117015765</v>
      </c>
      <c r="Q143" s="382">
        <f>SUM(Yhteenveto[[#This Row],[Kunnan  peruspalvelujen valtionosuus ]:[Veroperustemuutoksista johtuvien veromenetysten korvaus]])</f>
        <v>631677.51624944177</v>
      </c>
      <c r="R143" s="38">
        <v>52640</v>
      </c>
    </row>
    <row r="144" spans="1:18">
      <c r="A144" s="35">
        <v>436</v>
      </c>
      <c r="B144" s="13" t="s">
        <v>150</v>
      </c>
      <c r="C144" s="15">
        <v>2018</v>
      </c>
      <c r="D144" s="15">
        <v>4839851.9200000009</v>
      </c>
      <c r="E144" s="15">
        <v>349779.27647555125</v>
      </c>
      <c r="F144" s="245">
        <f>Yhteenveto[[#This Row],[Ikärakenne, laskennallinen kustannus]]+Yhteenveto[[#This Row],[Muut laskennalliset kustannukset ]]</f>
        <v>5189631.1964755524</v>
      </c>
      <c r="G144" s="360">
        <v>1333.3</v>
      </c>
      <c r="H144" s="17">
        <v>2690599.4</v>
      </c>
      <c r="I144" s="381">
        <v>2499031.7964755525</v>
      </c>
      <c r="J144" s="36">
        <v>41008.182000996268</v>
      </c>
      <c r="K144" s="37">
        <v>135999.05049593304</v>
      </c>
      <c r="L144" s="245">
        <f>SUM(Yhteenveto[[#This Row],[Valtionosuus omarahoitusosuuden jälkeen (välisumma)]:[Valtionosuuteen tehtävät vähennykset ja lisäykset, netto]])</f>
        <v>2676039.0289724814</v>
      </c>
      <c r="M144" s="37">
        <v>1448685.3670480491</v>
      </c>
      <c r="N144" s="337">
        <f>SUM(Yhteenveto[[#This Row],[Valtionosuus ennen verotuloihin perustuvaa valtionosuuksien tasausta]]+Yhteenveto[[#This Row],[Verotuloihin perustuva valtionosuuksien tasaus]])</f>
        <v>4124724.3960205307</v>
      </c>
      <c r="O144" s="37">
        <v>-42328.609599999996</v>
      </c>
      <c r="P144" s="257">
        <v>310927.53175347287</v>
      </c>
      <c r="Q144" s="382">
        <f>SUM(Yhteenveto[[#This Row],[Kunnan  peruspalvelujen valtionosuus ]:[Veroperustemuutoksista johtuvien veromenetysten korvaus]])</f>
        <v>4393323.3181740036</v>
      </c>
      <c r="R144" s="38">
        <v>366111</v>
      </c>
    </row>
    <row r="145" spans="1:18">
      <c r="A145" s="35">
        <v>440</v>
      </c>
      <c r="B145" s="13" t="s">
        <v>151</v>
      </c>
      <c r="C145" s="15">
        <v>5622</v>
      </c>
      <c r="D145" s="15">
        <v>14777584.989999998</v>
      </c>
      <c r="E145" s="15">
        <v>2602587.4846119201</v>
      </c>
      <c r="F145" s="245">
        <f>Yhteenveto[[#This Row],[Ikärakenne, laskennallinen kustannus]]+Yhteenveto[[#This Row],[Muut laskennalliset kustannukset ]]</f>
        <v>17380172.474611919</v>
      </c>
      <c r="G145" s="360">
        <v>1333.3</v>
      </c>
      <c r="H145" s="17">
        <v>7495812.5999999996</v>
      </c>
      <c r="I145" s="381">
        <v>9884359.8746119197</v>
      </c>
      <c r="J145" s="36">
        <v>230510.96177288104</v>
      </c>
      <c r="K145" s="37">
        <v>-3120741.6144962809</v>
      </c>
      <c r="L145" s="245">
        <f>SUM(Yhteenveto[[#This Row],[Valtionosuus omarahoitusosuuden jälkeen (välisumma)]:[Valtionosuuteen tehtävät vähennykset ja lisäykset, netto]])</f>
        <v>6994129.2218885198</v>
      </c>
      <c r="M145" s="37">
        <v>3244910.6717826747</v>
      </c>
      <c r="N145" s="337">
        <f>SUM(Yhteenveto[[#This Row],[Valtionosuus ennen verotuloihin perustuvaa valtionosuuksien tasausta]]+Yhteenveto[[#This Row],[Verotuloihin perustuva valtionosuuksien tasaus]])</f>
        <v>10239039.893671194</v>
      </c>
      <c r="O145" s="37">
        <v>-178927.80220000003</v>
      </c>
      <c r="P145" s="257">
        <v>741963.83884445217</v>
      </c>
      <c r="Q145" s="382">
        <f>SUM(Yhteenveto[[#This Row],[Kunnan  peruspalvelujen valtionosuus ]:[Veroperustemuutoksista johtuvien veromenetysten korvaus]])</f>
        <v>10802075.930315645</v>
      </c>
      <c r="R145" s="38">
        <v>900173</v>
      </c>
    </row>
    <row r="146" spans="1:18">
      <c r="A146" s="35">
        <v>441</v>
      </c>
      <c r="B146" s="13" t="s">
        <v>152</v>
      </c>
      <c r="C146" s="15">
        <v>4473</v>
      </c>
      <c r="D146" s="15">
        <v>5027711.5199999996</v>
      </c>
      <c r="E146" s="15">
        <v>1247326.8513186481</v>
      </c>
      <c r="F146" s="245">
        <f>Yhteenveto[[#This Row],[Ikärakenne, laskennallinen kustannus]]+Yhteenveto[[#This Row],[Muut laskennalliset kustannukset ]]</f>
        <v>6275038.3713186476</v>
      </c>
      <c r="G146" s="360">
        <v>1333.3</v>
      </c>
      <c r="H146" s="17">
        <v>5963850.8999999994</v>
      </c>
      <c r="I146" s="381">
        <v>311187.4713186482</v>
      </c>
      <c r="J146" s="36">
        <v>299048.76240648614</v>
      </c>
      <c r="K146" s="37">
        <v>-1212394.4124061714</v>
      </c>
      <c r="L146" s="245">
        <f>SUM(Yhteenveto[[#This Row],[Valtionosuus omarahoitusosuuden jälkeen (välisumma)]:[Valtionosuuteen tehtävät vähennykset ja lisäykset, netto]])</f>
        <v>-602158.17868103716</v>
      </c>
      <c r="M146" s="37">
        <v>730367.86912425864</v>
      </c>
      <c r="N146" s="337">
        <f>SUM(Yhteenveto[[#This Row],[Valtionosuus ennen verotuloihin perustuvaa valtionosuuksien tasausta]]+Yhteenveto[[#This Row],[Verotuloihin perustuva valtionosuuksien tasaus]])</f>
        <v>128209.69044322148</v>
      </c>
      <c r="O146" s="37">
        <v>-49572.167439999976</v>
      </c>
      <c r="P146" s="257">
        <v>867619.4905997155</v>
      </c>
      <c r="Q146" s="382">
        <f>SUM(Yhteenveto[[#This Row],[Kunnan  peruspalvelujen valtionosuus ]:[Veroperustemuutoksista johtuvien veromenetysten korvaus]])</f>
        <v>946257.01360293699</v>
      </c>
      <c r="R146" s="38">
        <v>78855</v>
      </c>
    </row>
    <row r="147" spans="1:18">
      <c r="A147" s="35">
        <v>444</v>
      </c>
      <c r="B147" s="13" t="s">
        <v>153</v>
      </c>
      <c r="C147" s="15">
        <v>45988</v>
      </c>
      <c r="D147" s="15">
        <v>68025124.479999989</v>
      </c>
      <c r="E147" s="15">
        <v>10242999.574691266</v>
      </c>
      <c r="F147" s="245">
        <f>Yhteenveto[[#This Row],[Ikärakenne, laskennallinen kustannus]]+Yhteenveto[[#This Row],[Muut laskennalliset kustannukset ]]</f>
        <v>78268124.054691255</v>
      </c>
      <c r="G147" s="360">
        <v>1333.3</v>
      </c>
      <c r="H147" s="17">
        <v>61315800.399999999</v>
      </c>
      <c r="I147" s="381">
        <v>16952323.654691257</v>
      </c>
      <c r="J147" s="36">
        <v>1284043.3339751945</v>
      </c>
      <c r="K147" s="37">
        <v>582720.22233630996</v>
      </c>
      <c r="L147" s="245">
        <f>SUM(Yhteenveto[[#This Row],[Valtionosuus omarahoitusosuuden jälkeen (välisumma)]:[Valtionosuuteen tehtävät vähennykset ja lisäykset, netto]])</f>
        <v>18819087.211002763</v>
      </c>
      <c r="M147" s="37">
        <v>5985403.8693991983</v>
      </c>
      <c r="N147" s="337">
        <f>SUM(Yhteenveto[[#This Row],[Valtionosuus ennen verotuloihin perustuvaa valtionosuuksien tasausta]]+Yhteenveto[[#This Row],[Verotuloihin perustuva valtionosuuksien tasaus]])</f>
        <v>24804491.080401961</v>
      </c>
      <c r="O147" s="37">
        <v>2686956.048316001</v>
      </c>
      <c r="P147" s="257">
        <v>6792359.6021953076</v>
      </c>
      <c r="Q147" s="382">
        <f>SUM(Yhteenveto[[#This Row],[Kunnan  peruspalvelujen valtionosuus ]:[Veroperustemuutoksista johtuvien veromenetysten korvaus]])</f>
        <v>34283806.730913267</v>
      </c>
      <c r="R147" s="38">
        <v>2856984</v>
      </c>
    </row>
    <row r="148" spans="1:18">
      <c r="A148" s="35">
        <v>445</v>
      </c>
      <c r="B148" s="13" t="s">
        <v>154</v>
      </c>
      <c r="C148" s="15">
        <v>15086</v>
      </c>
      <c r="D148" s="15">
        <v>21026763.039999999</v>
      </c>
      <c r="E148" s="15">
        <v>10867263.019301018</v>
      </c>
      <c r="F148" s="245">
        <f>Yhteenveto[[#This Row],[Ikärakenne, laskennallinen kustannus]]+Yhteenveto[[#This Row],[Muut laskennalliset kustannukset ]]</f>
        <v>31894026.059301019</v>
      </c>
      <c r="G148" s="360">
        <v>1333.3</v>
      </c>
      <c r="H148" s="17">
        <v>20114163.800000001</v>
      </c>
      <c r="I148" s="381">
        <v>11779862.259301018</v>
      </c>
      <c r="J148" s="36">
        <v>443059.79055349372</v>
      </c>
      <c r="K148" s="37">
        <v>-4794303.7931396374</v>
      </c>
      <c r="L148" s="245">
        <f>SUM(Yhteenveto[[#This Row],[Valtionosuus omarahoitusosuuden jälkeen (välisumma)]:[Valtionosuuteen tehtävät vähennykset ja lisäykset, netto]])</f>
        <v>7428618.2567148739</v>
      </c>
      <c r="M148" s="37">
        <v>260940.14627840091</v>
      </c>
      <c r="N148" s="337">
        <f>SUM(Yhteenveto[[#This Row],[Valtionosuus ennen verotuloihin perustuvaa valtionosuuksien tasausta]]+Yhteenveto[[#This Row],[Verotuloihin perustuva valtionosuuksien tasaus]])</f>
        <v>7689558.4029932749</v>
      </c>
      <c r="O148" s="37">
        <v>-100575.16112000009</v>
      </c>
      <c r="P148" s="257">
        <v>2077241.7311711833</v>
      </c>
      <c r="Q148" s="382">
        <f>SUM(Yhteenveto[[#This Row],[Kunnan  peruspalvelujen valtionosuus ]:[Veroperustemuutoksista johtuvien veromenetysten korvaus]])</f>
        <v>9666224.9730444588</v>
      </c>
      <c r="R148" s="38">
        <v>805518</v>
      </c>
    </row>
    <row r="149" spans="1:18">
      <c r="A149" s="35">
        <v>475</v>
      </c>
      <c r="B149" s="13" t="s">
        <v>155</v>
      </c>
      <c r="C149" s="15">
        <v>5487</v>
      </c>
      <c r="D149" s="15">
        <v>7741077.9500000002</v>
      </c>
      <c r="E149" s="15">
        <v>4600867.5864835018</v>
      </c>
      <c r="F149" s="245">
        <f>Yhteenveto[[#This Row],[Ikärakenne, laskennallinen kustannus]]+Yhteenveto[[#This Row],[Muut laskennalliset kustannukset ]]</f>
        <v>12341945.536483502</v>
      </c>
      <c r="G149" s="360">
        <v>1333.3</v>
      </c>
      <c r="H149" s="17">
        <v>7315817.0999999996</v>
      </c>
      <c r="I149" s="381">
        <v>5026128.4364835024</v>
      </c>
      <c r="J149" s="36">
        <v>158557.51812021621</v>
      </c>
      <c r="K149" s="37">
        <v>-2157478.4260808211</v>
      </c>
      <c r="L149" s="245">
        <f>SUM(Yhteenveto[[#This Row],[Valtionosuus omarahoitusosuuden jälkeen (välisumma)]:[Valtionosuuteen tehtävät vähennykset ja lisäykset, netto]])</f>
        <v>3027207.5285228975</v>
      </c>
      <c r="M149" s="37">
        <v>1839959.3371377883</v>
      </c>
      <c r="N149" s="337">
        <f>SUM(Yhteenveto[[#This Row],[Valtionosuus ennen verotuloihin perustuvaa valtionosuuksien tasausta]]+Yhteenveto[[#This Row],[Verotuloihin perustuva valtionosuuksien tasaus]])</f>
        <v>4867166.865660686</v>
      </c>
      <c r="O149" s="37">
        <v>555607.71432000003</v>
      </c>
      <c r="P149" s="257">
        <v>1092302.0901408978</v>
      </c>
      <c r="Q149" s="382">
        <f>SUM(Yhteenveto[[#This Row],[Kunnan  peruspalvelujen valtionosuus ]:[Veroperustemuutoksista johtuvien veromenetysten korvaus]])</f>
        <v>6515076.6701215841</v>
      </c>
      <c r="R149" s="38">
        <v>542923</v>
      </c>
    </row>
    <row r="150" spans="1:18">
      <c r="A150" s="35">
        <v>480</v>
      </c>
      <c r="B150" s="13" t="s">
        <v>156</v>
      </c>
      <c r="C150" s="15">
        <v>1990</v>
      </c>
      <c r="D150" s="15">
        <v>2832754.75</v>
      </c>
      <c r="E150" s="15">
        <v>389810.72374647699</v>
      </c>
      <c r="F150" s="245">
        <f>Yhteenveto[[#This Row],[Ikärakenne, laskennallinen kustannus]]+Yhteenveto[[#This Row],[Muut laskennalliset kustannukset ]]</f>
        <v>3222565.4737464772</v>
      </c>
      <c r="G150" s="360">
        <v>1333.3</v>
      </c>
      <c r="H150" s="17">
        <v>2653267</v>
      </c>
      <c r="I150" s="381">
        <v>569298.47374647716</v>
      </c>
      <c r="J150" s="36">
        <v>36516.864087247384</v>
      </c>
      <c r="K150" s="37">
        <v>221539.55640824803</v>
      </c>
      <c r="L150" s="245">
        <f>SUM(Yhteenveto[[#This Row],[Valtionosuus omarahoitusosuuden jälkeen (välisumma)]:[Valtionosuuteen tehtävät vähennykset ja lisäykset, netto]])</f>
        <v>827354.89424197259</v>
      </c>
      <c r="M150" s="37">
        <v>902189.08122629905</v>
      </c>
      <c r="N150" s="337">
        <f>SUM(Yhteenveto[[#This Row],[Valtionosuus ennen verotuloihin perustuvaa valtionosuuksien tasausta]]+Yhteenveto[[#This Row],[Verotuloihin perustuva valtionosuuksien tasaus]])</f>
        <v>1729543.9754682716</v>
      </c>
      <c r="O150" s="37">
        <v>-660266.69200000004</v>
      </c>
      <c r="P150" s="257">
        <v>393434.68439251935</v>
      </c>
      <c r="Q150" s="382">
        <f>SUM(Yhteenveto[[#This Row],[Kunnan  peruspalvelujen valtionosuus ]:[Veroperustemuutoksista johtuvien veromenetysten korvaus]])</f>
        <v>1462711.9678607909</v>
      </c>
      <c r="R150" s="38">
        <v>121892</v>
      </c>
    </row>
    <row r="151" spans="1:18">
      <c r="A151" s="35">
        <v>481</v>
      </c>
      <c r="B151" s="13" t="s">
        <v>157</v>
      </c>
      <c r="C151" s="15">
        <v>9612</v>
      </c>
      <c r="D151" s="15">
        <v>17560330.650000002</v>
      </c>
      <c r="E151" s="15">
        <v>1015797.742397778</v>
      </c>
      <c r="F151" s="245">
        <f>Yhteenveto[[#This Row],[Ikärakenne, laskennallinen kustannus]]+Yhteenveto[[#This Row],[Muut laskennalliset kustannukset ]]</f>
        <v>18576128.39239778</v>
      </c>
      <c r="G151" s="360">
        <v>1333.3</v>
      </c>
      <c r="H151" s="17">
        <v>12815679.6</v>
      </c>
      <c r="I151" s="381">
        <v>5760448.7923977803</v>
      </c>
      <c r="J151" s="36">
        <v>266637.89735666011</v>
      </c>
      <c r="K151" s="37">
        <v>178031.98954303574</v>
      </c>
      <c r="L151" s="245">
        <f>SUM(Yhteenveto[[#This Row],[Valtionosuus omarahoitusosuuden jälkeen (välisumma)]:[Valtionosuuteen tehtävät vähennykset ja lisäykset, netto]])</f>
        <v>6205118.6792974761</v>
      </c>
      <c r="M151" s="37">
        <v>1081626.9094580193</v>
      </c>
      <c r="N151" s="337">
        <f>SUM(Yhteenveto[[#This Row],[Valtionosuus ennen verotuloihin perustuvaa valtionosuuksien tasausta]]+Yhteenveto[[#This Row],[Verotuloihin perustuva valtionosuuksien tasaus]])</f>
        <v>7286745.5887554958</v>
      </c>
      <c r="O151" s="37">
        <v>-196828.03463999991</v>
      </c>
      <c r="P151" s="257">
        <v>1226281.1846537383</v>
      </c>
      <c r="Q151" s="382">
        <f>SUM(Yhteenveto[[#This Row],[Kunnan  peruspalvelujen valtionosuus ]:[Veroperustemuutoksista johtuvien veromenetysten korvaus]])</f>
        <v>8316198.7387692342</v>
      </c>
      <c r="R151" s="38">
        <v>693016</v>
      </c>
    </row>
    <row r="152" spans="1:18">
      <c r="A152" s="35">
        <v>483</v>
      </c>
      <c r="B152" s="13" t="s">
        <v>158</v>
      </c>
      <c r="C152" s="15">
        <v>1076</v>
      </c>
      <c r="D152" s="15">
        <v>2396139.3499999996</v>
      </c>
      <c r="E152" s="15">
        <v>272653.38632515445</v>
      </c>
      <c r="F152" s="245">
        <f>Yhteenveto[[#This Row],[Ikärakenne, laskennallinen kustannus]]+Yhteenveto[[#This Row],[Muut laskennalliset kustannukset ]]</f>
        <v>2668792.7363251541</v>
      </c>
      <c r="G152" s="360">
        <v>1333.3</v>
      </c>
      <c r="H152" s="17">
        <v>1434630.8</v>
      </c>
      <c r="I152" s="381">
        <v>1234161.936325154</v>
      </c>
      <c r="J152" s="36">
        <v>52124.829488672229</v>
      </c>
      <c r="K152" s="37">
        <v>-268780.57204292226</v>
      </c>
      <c r="L152" s="245">
        <f>SUM(Yhteenveto[[#This Row],[Valtionosuus omarahoitusosuuden jälkeen (välisumma)]:[Valtionosuuteen tehtävät vähennykset ja lisäykset, netto]])</f>
        <v>1017506.1937709041</v>
      </c>
      <c r="M152" s="37">
        <v>880179.69198841031</v>
      </c>
      <c r="N152" s="337">
        <f>SUM(Yhteenveto[[#This Row],[Valtionosuus ennen verotuloihin perustuvaa valtionosuuksien tasausta]]+Yhteenveto[[#This Row],[Verotuloihin perustuva valtionosuuksien tasaus]])</f>
        <v>1897685.8857593145</v>
      </c>
      <c r="O152" s="37">
        <v>35919.700400000009</v>
      </c>
      <c r="P152" s="257">
        <v>223998.96008818748</v>
      </c>
      <c r="Q152" s="382">
        <f>SUM(Yhteenveto[[#This Row],[Kunnan  peruspalvelujen valtionosuus ]:[Veroperustemuutoksista johtuvien veromenetysten korvaus]])</f>
        <v>2157604.5462475019</v>
      </c>
      <c r="R152" s="38">
        <v>179801</v>
      </c>
    </row>
    <row r="153" spans="1:18">
      <c r="A153" s="35">
        <v>484</v>
      </c>
      <c r="B153" s="13" t="s">
        <v>159</v>
      </c>
      <c r="C153" s="15">
        <v>3055</v>
      </c>
      <c r="D153" s="15">
        <v>4081828.8299999996</v>
      </c>
      <c r="E153" s="15">
        <v>733886.54513164773</v>
      </c>
      <c r="F153" s="245">
        <f>Yhteenveto[[#This Row],[Ikärakenne, laskennallinen kustannus]]+Yhteenveto[[#This Row],[Muut laskennalliset kustannukset ]]</f>
        <v>4815715.3751316471</v>
      </c>
      <c r="G153" s="360">
        <v>1333.3</v>
      </c>
      <c r="H153" s="17">
        <v>4073231.5</v>
      </c>
      <c r="I153" s="381">
        <v>742483.8751316471</v>
      </c>
      <c r="J153" s="36">
        <v>242066.16090685624</v>
      </c>
      <c r="K153" s="37">
        <v>-137377.07947240554</v>
      </c>
      <c r="L153" s="245">
        <f>SUM(Yhteenveto[[#This Row],[Valtionosuus omarahoitusosuuden jälkeen (välisumma)]:[Valtionosuuteen tehtävät vähennykset ja lisäykset, netto]])</f>
        <v>847172.95656609768</v>
      </c>
      <c r="M153" s="37">
        <v>-9852.0113335249243</v>
      </c>
      <c r="N153" s="337">
        <f>SUM(Yhteenveto[[#This Row],[Valtionosuus ennen verotuloihin perustuvaa valtionosuuksien tasausta]]+Yhteenveto[[#This Row],[Verotuloihin perustuva valtionosuuksien tasaus]])</f>
        <v>837320.94523257273</v>
      </c>
      <c r="O153" s="37">
        <v>62673.170199999993</v>
      </c>
      <c r="P153" s="257">
        <v>567884.41845139652</v>
      </c>
      <c r="Q153" s="382">
        <f>SUM(Yhteenveto[[#This Row],[Kunnan  peruspalvelujen valtionosuus ]:[Veroperustemuutoksista johtuvien veromenetysten korvaus]])</f>
        <v>1467878.5338839693</v>
      </c>
      <c r="R153" s="38">
        <v>122324</v>
      </c>
    </row>
    <row r="154" spans="1:18">
      <c r="A154" s="35">
        <v>489</v>
      </c>
      <c r="B154" s="13" t="s">
        <v>160</v>
      </c>
      <c r="C154" s="15">
        <v>1835</v>
      </c>
      <c r="D154" s="15">
        <v>1745118.25</v>
      </c>
      <c r="E154" s="15">
        <v>666833.21382071311</v>
      </c>
      <c r="F154" s="245">
        <f>Yhteenveto[[#This Row],[Ikärakenne, laskennallinen kustannus]]+Yhteenveto[[#This Row],[Muut laskennalliset kustannukset ]]</f>
        <v>2411951.4638207131</v>
      </c>
      <c r="G154" s="360">
        <v>1333.3</v>
      </c>
      <c r="H154" s="17">
        <v>2446605.5</v>
      </c>
      <c r="I154" s="381">
        <v>-34654.036179286893</v>
      </c>
      <c r="J154" s="36">
        <v>236468.56779721362</v>
      </c>
      <c r="K154" s="37">
        <v>993881.42610234022</v>
      </c>
      <c r="L154" s="245">
        <f>SUM(Yhteenveto[[#This Row],[Valtionosuus omarahoitusosuuden jälkeen (välisumma)]:[Valtionosuuteen tehtävät vähennykset ja lisäykset, netto]])</f>
        <v>1195695.9577202669</v>
      </c>
      <c r="M154" s="37">
        <v>751280.78922182741</v>
      </c>
      <c r="N154" s="337">
        <f>SUM(Yhteenveto[[#This Row],[Valtionosuus ennen verotuloihin perustuvaa valtionosuuksien tasausta]]+Yhteenveto[[#This Row],[Verotuloihin perustuva valtionosuuksien tasaus]])</f>
        <v>1946976.7469420943</v>
      </c>
      <c r="O154" s="37">
        <v>-1425535.1638</v>
      </c>
      <c r="P154" s="257">
        <v>406497.37762876862</v>
      </c>
      <c r="Q154" s="382">
        <f>SUM(Yhteenveto[[#This Row],[Kunnan  peruspalvelujen valtionosuus ]:[Veroperustemuutoksista johtuvien veromenetysten korvaus]])</f>
        <v>927938.96077086288</v>
      </c>
      <c r="R154" s="38">
        <v>89830</v>
      </c>
    </row>
    <row r="155" spans="1:18">
      <c r="A155" s="35">
        <v>491</v>
      </c>
      <c r="B155" s="13" t="s">
        <v>161</v>
      </c>
      <c r="C155" s="15">
        <v>52122</v>
      </c>
      <c r="D155" s="15">
        <v>67515500.819999993</v>
      </c>
      <c r="E155" s="15">
        <v>10095436.174109435</v>
      </c>
      <c r="F155" s="245">
        <f>Yhteenveto[[#This Row],[Ikärakenne, laskennallinen kustannus]]+Yhteenveto[[#This Row],[Muut laskennalliset kustannukset ]]</f>
        <v>77610936.994109422</v>
      </c>
      <c r="G155" s="360">
        <v>1333.3</v>
      </c>
      <c r="H155" s="17">
        <v>69494262.599999994</v>
      </c>
      <c r="I155" s="381">
        <v>8116674.3941094279</v>
      </c>
      <c r="J155" s="36">
        <v>1626855.0105814859</v>
      </c>
      <c r="K155" s="37">
        <v>-16977042.664922133</v>
      </c>
      <c r="L155" s="245">
        <f>SUM(Yhteenveto[[#This Row],[Valtionosuus omarahoitusosuuden jälkeen (välisumma)]:[Valtionosuuteen tehtävät vähennykset ja lisäykset, netto]])</f>
        <v>-7233513.2602312192</v>
      </c>
      <c r="M155" s="37">
        <v>9761391.5914877076</v>
      </c>
      <c r="N155" s="337">
        <f>SUM(Yhteenveto[[#This Row],[Valtionosuus ennen verotuloihin perustuvaa valtionosuuksien tasausta]]+Yhteenveto[[#This Row],[Verotuloihin perustuva valtionosuuksien tasaus]])</f>
        <v>2527878.3312564883</v>
      </c>
      <c r="O155" s="37">
        <v>184625.76961199986</v>
      </c>
      <c r="P155" s="257">
        <v>8558838.7241685335</v>
      </c>
      <c r="Q155" s="382">
        <f>SUM(Yhteenveto[[#This Row],[Kunnan  peruspalvelujen valtionosuus ]:[Veroperustemuutoksista johtuvien veromenetysten korvaus]])</f>
        <v>11271342.825037021</v>
      </c>
      <c r="R155" s="38">
        <v>939279</v>
      </c>
    </row>
    <row r="156" spans="1:18">
      <c r="A156" s="35">
        <v>494</v>
      </c>
      <c r="B156" s="13" t="s">
        <v>162</v>
      </c>
      <c r="C156" s="15">
        <v>8909</v>
      </c>
      <c r="D156" s="15">
        <v>18837046.82</v>
      </c>
      <c r="E156" s="15">
        <v>1520809.8570998763</v>
      </c>
      <c r="F156" s="245">
        <f>Yhteenveto[[#This Row],[Ikärakenne, laskennallinen kustannus]]+Yhteenveto[[#This Row],[Muut laskennalliset kustannukset ]]</f>
        <v>20357856.677099876</v>
      </c>
      <c r="G156" s="360">
        <v>1333.3</v>
      </c>
      <c r="H156" s="17">
        <v>11878369.699999999</v>
      </c>
      <c r="I156" s="381">
        <v>8479486.9770998769</v>
      </c>
      <c r="J156" s="36">
        <v>306443.05133152695</v>
      </c>
      <c r="K156" s="37">
        <v>-3207288.1149090114</v>
      </c>
      <c r="L156" s="245">
        <f>SUM(Yhteenveto[[#This Row],[Valtionosuus omarahoitusosuuden jälkeen (välisumma)]:[Valtionosuuteen tehtävät vähennykset ja lisäykset, netto]])</f>
        <v>5578641.9135223925</v>
      </c>
      <c r="M156" s="37">
        <v>4842794.5964950034</v>
      </c>
      <c r="N156" s="337">
        <f>SUM(Yhteenveto[[#This Row],[Valtionosuus ennen verotuloihin perustuvaa valtionosuuksien tasausta]]+Yhteenveto[[#This Row],[Verotuloihin perustuva valtionosuuksien tasaus]])</f>
        <v>10421436.510017395</v>
      </c>
      <c r="O156" s="37">
        <v>73125.653971999971</v>
      </c>
      <c r="P156" s="257">
        <v>1308588.5530612459</v>
      </c>
      <c r="Q156" s="382">
        <f>SUM(Yhteenveto[[#This Row],[Kunnan  peruspalvelujen valtionosuus ]:[Veroperustemuutoksista johtuvien veromenetysten korvaus]])</f>
        <v>11803150.717050642</v>
      </c>
      <c r="R156" s="38">
        <v>983596</v>
      </c>
    </row>
    <row r="157" spans="1:18">
      <c r="A157" s="35">
        <v>495</v>
      </c>
      <c r="B157" s="13" t="s">
        <v>163</v>
      </c>
      <c r="C157" s="15">
        <v>1488</v>
      </c>
      <c r="D157" s="15">
        <v>1801535.27</v>
      </c>
      <c r="E157" s="15">
        <v>725195.64401599846</v>
      </c>
      <c r="F157" s="245">
        <f>Yhteenveto[[#This Row],[Ikärakenne, laskennallinen kustannus]]+Yhteenveto[[#This Row],[Muut laskennalliset kustannukset ]]</f>
        <v>2526730.9140159986</v>
      </c>
      <c r="G157" s="360">
        <v>1333.3</v>
      </c>
      <c r="H157" s="17">
        <v>1983950.4</v>
      </c>
      <c r="I157" s="381">
        <v>542780.51401599869</v>
      </c>
      <c r="J157" s="36">
        <v>124640.96471037771</v>
      </c>
      <c r="K157" s="37">
        <v>398401.56138586497</v>
      </c>
      <c r="L157" s="245">
        <f>SUM(Yhteenveto[[#This Row],[Valtionosuus omarahoitusosuuden jälkeen (välisumma)]:[Valtionosuuteen tehtävät vähennykset ja lisäykset, netto]])</f>
        <v>1065823.0401122414</v>
      </c>
      <c r="M157" s="37">
        <v>60621.830158674013</v>
      </c>
      <c r="N157" s="337">
        <f>SUM(Yhteenveto[[#This Row],[Valtionosuus ennen verotuloihin perustuvaa valtionosuuksien tasausta]]+Yhteenveto[[#This Row],[Verotuloihin perustuva valtionosuuksien tasaus]])</f>
        <v>1126444.8702709153</v>
      </c>
      <c r="O157" s="37">
        <v>-157912.54179999998</v>
      </c>
      <c r="P157" s="257">
        <v>318999.22537172388</v>
      </c>
      <c r="Q157" s="382">
        <f>SUM(Yhteenveto[[#This Row],[Kunnan  peruspalvelujen valtionosuus ]:[Veroperustemuutoksista johtuvien veromenetysten korvaus]])</f>
        <v>1287531.5538426391</v>
      </c>
      <c r="R157" s="38">
        <v>107294</v>
      </c>
    </row>
    <row r="158" spans="1:18">
      <c r="A158" s="35">
        <v>498</v>
      </c>
      <c r="B158" s="13" t="s">
        <v>164</v>
      </c>
      <c r="C158" s="15">
        <v>2321</v>
      </c>
      <c r="D158" s="15">
        <v>3241285.5100000002</v>
      </c>
      <c r="E158" s="15">
        <v>1822691.8626496522</v>
      </c>
      <c r="F158" s="245">
        <f>Yhteenveto[[#This Row],[Ikärakenne, laskennallinen kustannus]]+Yhteenveto[[#This Row],[Muut laskennalliset kustannukset ]]</f>
        <v>5063977.3726496529</v>
      </c>
      <c r="G158" s="360">
        <v>1333.3</v>
      </c>
      <c r="H158" s="17">
        <v>3094589.3</v>
      </c>
      <c r="I158" s="381">
        <v>1969388.0726496531</v>
      </c>
      <c r="J158" s="36">
        <v>860289.47804930387</v>
      </c>
      <c r="K158" s="37">
        <v>-27700.479075485593</v>
      </c>
      <c r="L158" s="245">
        <f>SUM(Yhteenveto[[#This Row],[Valtionosuus omarahoitusosuuden jälkeen (välisumma)]:[Valtionosuuteen tehtävät vähennykset ja lisäykset, netto]])</f>
        <v>2801977.0716234716</v>
      </c>
      <c r="M158" s="37">
        <v>24257.819500420323</v>
      </c>
      <c r="N158" s="337">
        <f>SUM(Yhteenveto[[#This Row],[Valtionosuus ennen verotuloihin perustuvaa valtionosuuksien tasausta]]+Yhteenveto[[#This Row],[Verotuloihin perustuva valtionosuuksien tasaus]])</f>
        <v>2826234.8911238918</v>
      </c>
      <c r="O158" s="37">
        <v>62345.272519999984</v>
      </c>
      <c r="P158" s="257">
        <v>439528.89818308549</v>
      </c>
      <c r="Q158" s="382">
        <f>SUM(Yhteenveto[[#This Row],[Kunnan  peruspalvelujen valtionosuus ]:[Veroperustemuutoksista johtuvien veromenetysten korvaus]])</f>
        <v>3328109.0618269774</v>
      </c>
      <c r="R158" s="38">
        <v>277342</v>
      </c>
    </row>
    <row r="159" spans="1:18">
      <c r="A159" s="35">
        <v>499</v>
      </c>
      <c r="B159" s="13" t="s">
        <v>165</v>
      </c>
      <c r="C159" s="15">
        <v>19536</v>
      </c>
      <c r="D159" s="15">
        <v>34703446.200000003</v>
      </c>
      <c r="E159" s="15">
        <v>6917120.4751776764</v>
      </c>
      <c r="F159" s="245">
        <f>Yhteenveto[[#This Row],[Ikärakenne, laskennallinen kustannus]]+Yhteenveto[[#This Row],[Muut laskennalliset kustannukset ]]</f>
        <v>41620566.675177678</v>
      </c>
      <c r="G159" s="360">
        <v>1333.3</v>
      </c>
      <c r="H159" s="17">
        <v>26047348.800000001</v>
      </c>
      <c r="I159" s="381">
        <v>15573217.875177678</v>
      </c>
      <c r="J159" s="36">
        <v>544801.71077441401</v>
      </c>
      <c r="K159" s="37">
        <v>3011138.6580816964</v>
      </c>
      <c r="L159" s="245">
        <f>SUM(Yhteenveto[[#This Row],[Valtionosuus omarahoitusosuuden jälkeen (välisumma)]:[Valtionosuuteen tehtävät vähennykset ja lisäykset, netto]])</f>
        <v>19129158.244033787</v>
      </c>
      <c r="M159" s="37">
        <v>4380947.2949338881</v>
      </c>
      <c r="N159" s="337">
        <f>SUM(Yhteenveto[[#This Row],[Valtionosuus ennen verotuloihin perustuvaa valtionosuuksien tasausta]]+Yhteenveto[[#This Row],[Verotuloihin perustuva valtionosuuksien tasaus]])</f>
        <v>23510105.538967676</v>
      </c>
      <c r="O159" s="37">
        <v>337108.62391999993</v>
      </c>
      <c r="P159" s="257">
        <v>2785268.5131835104</v>
      </c>
      <c r="Q159" s="382">
        <f>SUM(Yhteenveto[[#This Row],[Kunnan  peruspalvelujen valtionosuus ]:[Veroperustemuutoksista johtuvien veromenetysten korvaus]])</f>
        <v>26632482.676071189</v>
      </c>
      <c r="R159" s="38">
        <v>2219374</v>
      </c>
    </row>
    <row r="160" spans="1:18">
      <c r="A160" s="35">
        <v>500</v>
      </c>
      <c r="B160" s="13" t="s">
        <v>166</v>
      </c>
      <c r="C160" s="15">
        <v>10426</v>
      </c>
      <c r="D160" s="15">
        <v>20411849.170000002</v>
      </c>
      <c r="E160" s="15">
        <v>1078118.8535813498</v>
      </c>
      <c r="F160" s="245">
        <f>Yhteenveto[[#This Row],[Ikärakenne, laskennallinen kustannus]]+Yhteenveto[[#This Row],[Muut laskennalliset kustannukset ]]</f>
        <v>21489968.023581352</v>
      </c>
      <c r="G160" s="360">
        <v>1333.3</v>
      </c>
      <c r="H160" s="17">
        <v>13900985.799999999</v>
      </c>
      <c r="I160" s="381">
        <v>7588982.2235813532</v>
      </c>
      <c r="J160" s="36">
        <v>379031.75210136856</v>
      </c>
      <c r="K160" s="37">
        <v>2935691.8430057322</v>
      </c>
      <c r="L160" s="245">
        <f>SUM(Yhteenveto[[#This Row],[Valtionosuus omarahoitusosuuden jälkeen (välisumma)]:[Valtionosuuteen tehtävät vähennykset ja lisäykset, netto]])</f>
        <v>10903705.818688454</v>
      </c>
      <c r="M160" s="37">
        <v>1620851.0189331735</v>
      </c>
      <c r="N160" s="337">
        <f>SUM(Yhteenveto[[#This Row],[Valtionosuus ennen verotuloihin perustuvaa valtionosuuksien tasausta]]+Yhteenveto[[#This Row],[Verotuloihin perustuva valtionosuuksien tasaus]])</f>
        <v>12524556.837621627</v>
      </c>
      <c r="O160" s="37">
        <v>-171724.48634800001</v>
      </c>
      <c r="P160" s="257">
        <v>1001681.5999984578</v>
      </c>
      <c r="Q160" s="382">
        <f>SUM(Yhteenveto[[#This Row],[Kunnan  peruspalvelujen valtionosuus ]:[Veroperustemuutoksista johtuvien veromenetysten korvaus]])</f>
        <v>13354513.951272085</v>
      </c>
      <c r="R160" s="38">
        <v>1112876</v>
      </c>
    </row>
    <row r="161" spans="1:18">
      <c r="A161" s="35">
        <v>503</v>
      </c>
      <c r="B161" s="13" t="s">
        <v>167</v>
      </c>
      <c r="C161" s="15">
        <v>7594</v>
      </c>
      <c r="D161" s="15">
        <v>10620278.48</v>
      </c>
      <c r="E161" s="15">
        <v>1276146.1017857017</v>
      </c>
      <c r="F161" s="245">
        <f>Yhteenveto[[#This Row],[Ikärakenne, laskennallinen kustannus]]+Yhteenveto[[#This Row],[Muut laskennalliset kustannukset ]]</f>
        <v>11896424.581785701</v>
      </c>
      <c r="G161" s="360">
        <v>1333.3</v>
      </c>
      <c r="H161" s="17">
        <v>10125080.199999999</v>
      </c>
      <c r="I161" s="381">
        <v>1771344.381785702</v>
      </c>
      <c r="J161" s="36">
        <v>196597.06941436976</v>
      </c>
      <c r="K161" s="37">
        <v>-2022513.6853067398</v>
      </c>
      <c r="L161" s="245">
        <f>SUM(Yhteenveto[[#This Row],[Valtionosuus omarahoitusosuuden jälkeen (välisumma)]:[Valtionosuuteen tehtävät vähennykset ja lisäykset, netto]])</f>
        <v>-54572.234106668038</v>
      </c>
      <c r="M161" s="37">
        <v>3037032.2982142814</v>
      </c>
      <c r="N161" s="337">
        <f>SUM(Yhteenveto[[#This Row],[Valtionosuus ennen verotuloihin perustuvaa valtionosuuksien tasausta]]+Yhteenveto[[#This Row],[Verotuloihin perustuva valtionosuuksien tasaus]])</f>
        <v>2982460.0641076136</v>
      </c>
      <c r="O161" s="37">
        <v>139848.36052000007</v>
      </c>
      <c r="P161" s="257">
        <v>1388487.7720409078</v>
      </c>
      <c r="Q161" s="382">
        <f>SUM(Yhteenveto[[#This Row],[Kunnan  peruspalvelujen valtionosuus ]:[Veroperustemuutoksista johtuvien veromenetysten korvaus]])</f>
        <v>4510796.1966685215</v>
      </c>
      <c r="R161" s="38">
        <v>375899</v>
      </c>
    </row>
    <row r="162" spans="1:18">
      <c r="A162" s="35">
        <v>504</v>
      </c>
      <c r="B162" s="13" t="s">
        <v>168</v>
      </c>
      <c r="C162" s="15">
        <v>1816</v>
      </c>
      <c r="D162" s="15">
        <v>2424346.91</v>
      </c>
      <c r="E162" s="15">
        <v>538956.54947569827</v>
      </c>
      <c r="F162" s="245">
        <f>Yhteenveto[[#This Row],[Ikärakenne, laskennallinen kustannus]]+Yhteenveto[[#This Row],[Muut laskennalliset kustannukset ]]</f>
        <v>2963303.4594756984</v>
      </c>
      <c r="G162" s="360">
        <v>1333.3</v>
      </c>
      <c r="H162" s="17">
        <v>2421272.7999999998</v>
      </c>
      <c r="I162" s="381">
        <v>542030.6594756986</v>
      </c>
      <c r="J162" s="36">
        <v>46641.992334987357</v>
      </c>
      <c r="K162" s="37">
        <v>-226198.99657730159</v>
      </c>
      <c r="L162" s="245">
        <f>SUM(Yhteenveto[[#This Row],[Valtionosuus omarahoitusosuuden jälkeen (välisumma)]:[Valtionosuuteen tehtävät vähennykset ja lisäykset, netto]])</f>
        <v>362473.6552333844</v>
      </c>
      <c r="M162" s="37">
        <v>726185.50603969302</v>
      </c>
      <c r="N162" s="337">
        <f>SUM(Yhteenveto[[#This Row],[Valtionosuus ennen verotuloihin perustuvaa valtionosuuksien tasausta]]+Yhteenveto[[#This Row],[Verotuloihin perustuva valtionosuuksien tasaus]])</f>
        <v>1088659.1612730774</v>
      </c>
      <c r="O162" s="37">
        <v>-933092.46620000014</v>
      </c>
      <c r="P162" s="257">
        <v>379710.69621190929</v>
      </c>
      <c r="Q162" s="382">
        <f>SUM(Yhteenveto[[#This Row],[Kunnan  peruspalvelujen valtionosuus ]:[Veroperustemuutoksista johtuvien veromenetysten korvaus]])</f>
        <v>535277.39128498652</v>
      </c>
      <c r="R162" s="38">
        <v>44607</v>
      </c>
    </row>
    <row r="163" spans="1:18">
      <c r="A163" s="35">
        <v>505</v>
      </c>
      <c r="B163" s="13" t="s">
        <v>169</v>
      </c>
      <c r="C163" s="15">
        <v>20837</v>
      </c>
      <c r="D163" s="15">
        <v>36969020.659999996</v>
      </c>
      <c r="E163" s="15">
        <v>3399959.2006189507</v>
      </c>
      <c r="F163" s="245">
        <f>Yhteenveto[[#This Row],[Ikärakenne, laskennallinen kustannus]]+Yhteenveto[[#This Row],[Muut laskennalliset kustannukset ]]</f>
        <v>40368979.860618949</v>
      </c>
      <c r="G163" s="360">
        <v>1333.3</v>
      </c>
      <c r="H163" s="17">
        <v>27781972.099999998</v>
      </c>
      <c r="I163" s="381">
        <v>12587007.760618951</v>
      </c>
      <c r="J163" s="36">
        <v>580055.86807323364</v>
      </c>
      <c r="K163" s="37">
        <v>-5136262.0046154596</v>
      </c>
      <c r="L163" s="245">
        <f>SUM(Yhteenveto[[#This Row],[Valtionosuus omarahoitusosuuden jälkeen (välisumma)]:[Valtionosuuteen tehtävät vähennykset ja lisäykset, netto]])</f>
        <v>8030801.6240767259</v>
      </c>
      <c r="M163" s="37">
        <v>3781866.4582214472</v>
      </c>
      <c r="N163" s="337">
        <f>SUM(Yhteenveto[[#This Row],[Valtionosuus ennen verotuloihin perustuvaa valtionosuuksien tasausta]]+Yhteenveto[[#This Row],[Verotuloihin perustuva valtionosuuksien tasaus]])</f>
        <v>11812668.082298173</v>
      </c>
      <c r="O163" s="37">
        <v>-1421014.6471479996</v>
      </c>
      <c r="P163" s="257">
        <v>3016089.1845610105</v>
      </c>
      <c r="Q163" s="382">
        <f>SUM(Yhteenveto[[#This Row],[Kunnan  peruspalvelujen valtionosuus ]:[Veroperustemuutoksista johtuvien veromenetysten korvaus]])</f>
        <v>13407742.619711183</v>
      </c>
      <c r="R163" s="38">
        <v>1117312</v>
      </c>
    </row>
    <row r="164" spans="1:18">
      <c r="A164" s="35">
        <v>507</v>
      </c>
      <c r="B164" s="13" t="s">
        <v>170</v>
      </c>
      <c r="C164" s="15">
        <v>5635</v>
      </c>
      <c r="D164" s="15">
        <v>5866479.2599999998</v>
      </c>
      <c r="E164" s="15">
        <v>1502231.0070811382</v>
      </c>
      <c r="F164" s="245">
        <f>Yhteenveto[[#This Row],[Ikärakenne, laskennallinen kustannus]]+Yhteenveto[[#This Row],[Muut laskennalliset kustannukset ]]</f>
        <v>7368710.2670811377</v>
      </c>
      <c r="G164" s="360">
        <v>1333.3</v>
      </c>
      <c r="H164" s="17">
        <v>7513145.5</v>
      </c>
      <c r="I164" s="381">
        <v>-144435.23291886225</v>
      </c>
      <c r="J164" s="36">
        <v>392014.70373650704</v>
      </c>
      <c r="K164" s="37">
        <v>268248.63640255813</v>
      </c>
      <c r="L164" s="245">
        <f>SUM(Yhteenveto[[#This Row],[Valtionosuus omarahoitusosuuden jälkeen (välisumma)]:[Valtionosuuteen tehtävät vähennykset ja lisäykset, netto]])</f>
        <v>515828.10722020292</v>
      </c>
      <c r="M164" s="37">
        <v>483423.13692121301</v>
      </c>
      <c r="N164" s="337">
        <f>SUM(Yhteenveto[[#This Row],[Valtionosuus ennen verotuloihin perustuvaa valtionosuuksien tasausta]]+Yhteenveto[[#This Row],[Verotuloihin perustuva valtionosuuksien tasaus]])</f>
        <v>999251.24414141593</v>
      </c>
      <c r="O164" s="37">
        <v>118207.11364</v>
      </c>
      <c r="P164" s="257">
        <v>1081173.119823928</v>
      </c>
      <c r="Q164" s="382">
        <f>SUM(Yhteenveto[[#This Row],[Kunnan  peruspalvelujen valtionosuus ]:[Veroperustemuutoksista johtuvien veromenetysten korvaus]])</f>
        <v>2198631.4776053438</v>
      </c>
      <c r="R164" s="38">
        <v>183220</v>
      </c>
    </row>
    <row r="165" spans="1:18">
      <c r="A165" s="35">
        <v>508</v>
      </c>
      <c r="B165" s="13" t="s">
        <v>171</v>
      </c>
      <c r="C165" s="15">
        <v>9563</v>
      </c>
      <c r="D165" s="15">
        <v>10684290.190000001</v>
      </c>
      <c r="E165" s="15">
        <v>1640460.3696329861</v>
      </c>
      <c r="F165" s="245">
        <f>Yhteenveto[[#This Row],[Ikärakenne, laskennallinen kustannus]]+Yhteenveto[[#This Row],[Muut laskennalliset kustannukset ]]</f>
        <v>12324750.559632987</v>
      </c>
      <c r="G165" s="360">
        <v>1333.3</v>
      </c>
      <c r="H165" s="17">
        <v>12750347.9</v>
      </c>
      <c r="I165" s="381">
        <v>-425597.34036701359</v>
      </c>
      <c r="J165" s="36">
        <v>613561.60511956457</v>
      </c>
      <c r="K165" s="37">
        <v>-1475166.9555758925</v>
      </c>
      <c r="L165" s="245">
        <f>SUM(Yhteenveto[[#This Row],[Valtionosuus omarahoitusosuuden jälkeen (välisumma)]:[Valtionosuuteen tehtävät vähennykset ja lisäykset, netto]])</f>
        <v>-1287202.6908233415</v>
      </c>
      <c r="M165" s="37">
        <v>713970.86173865141</v>
      </c>
      <c r="N165" s="337">
        <f>SUM(Yhteenveto[[#This Row],[Valtionosuus ennen verotuloihin perustuvaa valtionosuuksien tasausta]]+Yhteenveto[[#This Row],[Verotuloihin perustuva valtionosuuksien tasaus]])</f>
        <v>-573231.82908469008</v>
      </c>
      <c r="O165" s="37">
        <v>268205.39779999992</v>
      </c>
      <c r="P165" s="257">
        <v>1625536.1056506336</v>
      </c>
      <c r="Q165" s="382">
        <f>SUM(Yhteenveto[[#This Row],[Kunnan  peruspalvelujen valtionosuus ]:[Veroperustemuutoksista johtuvien veromenetysten korvaus]])</f>
        <v>1320509.6743659433</v>
      </c>
      <c r="R165" s="38">
        <v>110042</v>
      </c>
    </row>
    <row r="166" spans="1:18">
      <c r="A166" s="35">
        <v>529</v>
      </c>
      <c r="B166" s="13" t="s">
        <v>172</v>
      </c>
      <c r="C166" s="15">
        <v>19579</v>
      </c>
      <c r="D166" s="15">
        <v>27365368.970000003</v>
      </c>
      <c r="E166" s="15">
        <v>3802114.9158182531</v>
      </c>
      <c r="F166" s="245">
        <f>Yhteenveto[[#This Row],[Ikärakenne, laskennallinen kustannus]]+Yhteenveto[[#This Row],[Muut laskennalliset kustannukset ]]</f>
        <v>31167483.885818254</v>
      </c>
      <c r="G166" s="360">
        <v>1333.3</v>
      </c>
      <c r="H166" s="17">
        <v>26104680.699999999</v>
      </c>
      <c r="I166" s="381">
        <v>5062803.1858182549</v>
      </c>
      <c r="J166" s="36">
        <v>646820.54976916243</v>
      </c>
      <c r="K166" s="37">
        <v>2784451.6249568104</v>
      </c>
      <c r="L166" s="245">
        <f>SUM(Yhteenveto[[#This Row],[Valtionosuus omarahoitusosuuden jälkeen (välisumma)]:[Valtionosuuteen tehtävät vähennykset ja lisäykset, netto]])</f>
        <v>8494075.3605442271</v>
      </c>
      <c r="M166" s="37">
        <v>-694911.0654141102</v>
      </c>
      <c r="N166" s="337">
        <f>SUM(Yhteenveto[[#This Row],[Valtionosuus ennen verotuloihin perustuvaa valtionosuuksien tasausta]]+Yhteenveto[[#This Row],[Verotuloihin perustuva valtionosuuksien tasaus]])</f>
        <v>7799164.2951301169</v>
      </c>
      <c r="O166" s="37">
        <v>-202596.0529200001</v>
      </c>
      <c r="P166" s="257">
        <v>2198663.5343960617</v>
      </c>
      <c r="Q166" s="382">
        <f>SUM(Yhteenveto[[#This Row],[Kunnan  peruspalvelujen valtionosuus ]:[Veroperustemuutoksista johtuvien veromenetysten korvaus]])</f>
        <v>9795231.7766061798</v>
      </c>
      <c r="R166" s="38">
        <v>816269</v>
      </c>
    </row>
    <row r="167" spans="1:18">
      <c r="A167" s="35">
        <v>531</v>
      </c>
      <c r="B167" s="13" t="s">
        <v>173</v>
      </c>
      <c r="C167" s="15">
        <v>5169</v>
      </c>
      <c r="D167" s="15">
        <v>7218418.6099999994</v>
      </c>
      <c r="E167" s="15">
        <v>664324.66750973708</v>
      </c>
      <c r="F167" s="245">
        <f>Yhteenveto[[#This Row],[Ikärakenne, laskennallinen kustannus]]+Yhteenveto[[#This Row],[Muut laskennalliset kustannukset ]]</f>
        <v>7882743.2775097368</v>
      </c>
      <c r="G167" s="360">
        <v>1333.3</v>
      </c>
      <c r="H167" s="17">
        <v>6891827.7000000002</v>
      </c>
      <c r="I167" s="381">
        <v>990915.57750973664</v>
      </c>
      <c r="J167" s="36">
        <v>130829.95560441073</v>
      </c>
      <c r="K167" s="37">
        <v>-1921815.7529339592</v>
      </c>
      <c r="L167" s="245">
        <f>SUM(Yhteenveto[[#This Row],[Valtionosuus omarahoitusosuuden jälkeen (välisumma)]:[Valtionosuuteen tehtävät vähennykset ja lisäykset, netto]])</f>
        <v>-800070.21981981187</v>
      </c>
      <c r="M167" s="37">
        <v>2288885.8760460755</v>
      </c>
      <c r="N167" s="337">
        <f>SUM(Yhteenveto[[#This Row],[Valtionosuus ennen verotuloihin perustuvaa valtionosuuksien tasausta]]+Yhteenveto[[#This Row],[Verotuloihin perustuva valtionosuuksien tasaus]])</f>
        <v>1488815.6562262636</v>
      </c>
      <c r="O167" s="37">
        <v>-65981.955880000009</v>
      </c>
      <c r="P167" s="257">
        <v>865812.65369527671</v>
      </c>
      <c r="Q167" s="382">
        <f>SUM(Yhteenveto[[#This Row],[Kunnan  peruspalvelujen valtionosuus ]:[Veroperustemuutoksista johtuvien veromenetysten korvaus]])</f>
        <v>2288646.3540415401</v>
      </c>
      <c r="R167" s="38">
        <v>190720</v>
      </c>
    </row>
    <row r="168" spans="1:18">
      <c r="A168" s="35">
        <v>535</v>
      </c>
      <c r="B168" s="13" t="s">
        <v>174</v>
      </c>
      <c r="C168" s="15">
        <v>10396</v>
      </c>
      <c r="D168" s="15">
        <v>20995323.77</v>
      </c>
      <c r="E168" s="15">
        <v>1285552.4564444176</v>
      </c>
      <c r="F168" s="245">
        <f>Yhteenveto[[#This Row],[Ikärakenne, laskennallinen kustannus]]+Yhteenveto[[#This Row],[Muut laskennalliset kustannukset ]]</f>
        <v>22280876.226444416</v>
      </c>
      <c r="G168" s="360">
        <v>1333.3</v>
      </c>
      <c r="H168" s="17">
        <v>13860986.799999999</v>
      </c>
      <c r="I168" s="381">
        <v>8419889.4264444169</v>
      </c>
      <c r="J168" s="36">
        <v>338589.56010226021</v>
      </c>
      <c r="K168" s="37">
        <v>-389908.05243758461</v>
      </c>
      <c r="L168" s="245">
        <f>SUM(Yhteenveto[[#This Row],[Valtionosuus omarahoitusosuuden jälkeen (välisumma)]:[Valtionosuuteen tehtävät vähennykset ja lisäykset, netto]])</f>
        <v>8368570.9341090918</v>
      </c>
      <c r="M168" s="37">
        <v>6634385.3480902072</v>
      </c>
      <c r="N168" s="337">
        <f>SUM(Yhteenveto[[#This Row],[Valtionosuus ennen verotuloihin perustuvaa valtionosuuksien tasausta]]+Yhteenveto[[#This Row],[Verotuloihin perustuva valtionosuuksien tasaus]])</f>
        <v>15002956.282199299</v>
      </c>
      <c r="O168" s="37">
        <v>-85029.830200000084</v>
      </c>
      <c r="P168" s="257">
        <v>1895340.8656949583</v>
      </c>
      <c r="Q168" s="382">
        <f>SUM(Yhteenveto[[#This Row],[Kunnan  peruspalvelujen valtionosuus ]:[Veroperustemuutoksista johtuvien veromenetysten korvaus]])</f>
        <v>16813267.317694258</v>
      </c>
      <c r="R168" s="38">
        <v>1401106</v>
      </c>
    </row>
    <row r="169" spans="1:18">
      <c r="A169" s="35">
        <v>536</v>
      </c>
      <c r="B169" s="13" t="s">
        <v>175</v>
      </c>
      <c r="C169" s="15">
        <v>34884</v>
      </c>
      <c r="D169" s="15">
        <v>58481584.450000003</v>
      </c>
      <c r="E169" s="15">
        <v>4431643.6860117996</v>
      </c>
      <c r="F169" s="245">
        <f>Yhteenveto[[#This Row],[Ikärakenne, laskennallinen kustannus]]+Yhteenveto[[#This Row],[Muut laskennalliset kustannukset ]]</f>
        <v>62913228.136011802</v>
      </c>
      <c r="G169" s="360">
        <v>1333.3</v>
      </c>
      <c r="H169" s="17">
        <v>46510837.199999996</v>
      </c>
      <c r="I169" s="381">
        <v>16402390.936011806</v>
      </c>
      <c r="J169" s="36">
        <v>1443319.5237535459</v>
      </c>
      <c r="K169" s="37">
        <v>-6288749.5718081845</v>
      </c>
      <c r="L169" s="245">
        <f>SUM(Yhteenveto[[#This Row],[Valtionosuus omarahoitusosuuden jälkeen (välisumma)]:[Valtionosuuteen tehtävät vähennykset ja lisäykset, netto]])</f>
        <v>11556960.887957167</v>
      </c>
      <c r="M169" s="37">
        <v>5532851.8476673188</v>
      </c>
      <c r="N169" s="337">
        <f>SUM(Yhteenveto[[#This Row],[Valtionosuus ennen verotuloihin perustuvaa valtionosuuksien tasausta]]+Yhteenveto[[#This Row],[Verotuloihin perustuva valtionosuuksien tasaus]])</f>
        <v>17089812.735624485</v>
      </c>
      <c r="O169" s="37">
        <v>-219032.66935199965</v>
      </c>
      <c r="P169" s="257">
        <v>4145007.254883951</v>
      </c>
      <c r="Q169" s="382">
        <f>SUM(Yhteenveto[[#This Row],[Kunnan  peruspalvelujen valtionosuus ]:[Veroperustemuutoksista johtuvien veromenetysten korvaus]])</f>
        <v>21015787.321156438</v>
      </c>
      <c r="R169" s="38">
        <v>1751315</v>
      </c>
    </row>
    <row r="170" spans="1:18">
      <c r="A170" s="35">
        <v>538</v>
      </c>
      <c r="B170" s="13" t="s">
        <v>176</v>
      </c>
      <c r="C170" s="15">
        <v>4689</v>
      </c>
      <c r="D170" s="15">
        <v>8354331.1200000001</v>
      </c>
      <c r="E170" s="15">
        <v>558452.56068035925</v>
      </c>
      <c r="F170" s="245">
        <f>Yhteenveto[[#This Row],[Ikärakenne, laskennallinen kustannus]]+Yhteenveto[[#This Row],[Muut laskennalliset kustannukset ]]</f>
        <v>8912783.6806803588</v>
      </c>
      <c r="G170" s="360">
        <v>1333.3</v>
      </c>
      <c r="H170" s="17">
        <v>6251843.7000000002</v>
      </c>
      <c r="I170" s="381">
        <v>2660939.9806803586</v>
      </c>
      <c r="J170" s="36">
        <v>116709.50797972713</v>
      </c>
      <c r="K170" s="37">
        <v>-481871.48991943232</v>
      </c>
      <c r="L170" s="245">
        <f>SUM(Yhteenveto[[#This Row],[Valtionosuus omarahoitusosuuden jälkeen (välisumma)]:[Valtionosuuteen tehtävät vähennykset ja lisäykset, netto]])</f>
        <v>2295777.9987406535</v>
      </c>
      <c r="M170" s="37">
        <v>1905713.5588014598</v>
      </c>
      <c r="N170" s="337">
        <f>SUM(Yhteenveto[[#This Row],[Valtionosuus ennen verotuloihin perustuvaa valtionosuuksien tasausta]]+Yhteenveto[[#This Row],[Verotuloihin perustuva valtionosuuksien tasaus]])</f>
        <v>4201491.5575421136</v>
      </c>
      <c r="O170" s="37">
        <v>13935.651400000002</v>
      </c>
      <c r="P170" s="257">
        <v>769306.48798882519</v>
      </c>
      <c r="Q170" s="382">
        <f>SUM(Yhteenveto[[#This Row],[Kunnan  peruspalvelujen valtionosuus ]:[Veroperustemuutoksista johtuvien veromenetysten korvaus]])</f>
        <v>4984733.6969309384</v>
      </c>
      <c r="R170" s="38">
        <v>415395</v>
      </c>
    </row>
    <row r="171" spans="1:18">
      <c r="A171" s="35">
        <v>541</v>
      </c>
      <c r="B171" s="13" t="s">
        <v>177</v>
      </c>
      <c r="C171" s="15">
        <v>9423</v>
      </c>
      <c r="D171" s="15">
        <v>10416023.770000001</v>
      </c>
      <c r="E171" s="15">
        <v>3130424.774481691</v>
      </c>
      <c r="F171" s="245">
        <f>Yhteenveto[[#This Row],[Ikärakenne, laskennallinen kustannus]]+Yhteenveto[[#This Row],[Muut laskennalliset kustannukset ]]</f>
        <v>13546448.544481693</v>
      </c>
      <c r="G171" s="360">
        <v>1333.3</v>
      </c>
      <c r="H171" s="17">
        <v>12563685.9</v>
      </c>
      <c r="I171" s="381">
        <v>982762.64448169246</v>
      </c>
      <c r="J171" s="36">
        <v>1274735.96302402</v>
      </c>
      <c r="K171" s="37">
        <v>6717248.1162591921</v>
      </c>
      <c r="L171" s="245">
        <f>SUM(Yhteenveto[[#This Row],[Valtionosuus omarahoitusosuuden jälkeen (välisumma)]:[Valtionosuuteen tehtävät vähennykset ja lisäykset, netto]])</f>
        <v>8974746.7237649038</v>
      </c>
      <c r="M171" s="37">
        <v>4049020.9846479823</v>
      </c>
      <c r="N171" s="337">
        <f>SUM(Yhteenveto[[#This Row],[Valtionosuus ennen verotuloihin perustuvaa valtionosuuksien tasausta]]+Yhteenveto[[#This Row],[Verotuloihin perustuva valtionosuuksien tasaus]])</f>
        <v>13023767.708412886</v>
      </c>
      <c r="O171" s="37">
        <v>-70751.376679999987</v>
      </c>
      <c r="P171" s="257">
        <v>1924874.0076779313</v>
      </c>
      <c r="Q171" s="382">
        <f>SUM(Yhteenveto[[#This Row],[Kunnan  peruspalvelujen valtionosuus ]:[Veroperustemuutoksista johtuvien veromenetysten korvaus]])</f>
        <v>14877890.339410817</v>
      </c>
      <c r="R171" s="38">
        <v>1239824</v>
      </c>
    </row>
    <row r="172" spans="1:18">
      <c r="A172" s="35">
        <v>543</v>
      </c>
      <c r="B172" s="13" t="s">
        <v>178</v>
      </c>
      <c r="C172" s="15">
        <v>44127</v>
      </c>
      <c r="D172" s="15">
        <v>79980616.899999991</v>
      </c>
      <c r="E172" s="15">
        <v>8685999.1581052542</v>
      </c>
      <c r="F172" s="245">
        <f>Yhteenveto[[#This Row],[Ikärakenne, laskennallinen kustannus]]+Yhteenveto[[#This Row],[Muut laskennalliset kustannukset ]]</f>
        <v>88666616.058105245</v>
      </c>
      <c r="G172" s="360">
        <v>1333.3</v>
      </c>
      <c r="H172" s="17">
        <v>58834529.100000001</v>
      </c>
      <c r="I172" s="381">
        <v>29832086.958105244</v>
      </c>
      <c r="J172" s="36">
        <v>1732642.9719503843</v>
      </c>
      <c r="K172" s="37">
        <v>551390.22782428516</v>
      </c>
      <c r="L172" s="245">
        <f>SUM(Yhteenveto[[#This Row],[Valtionosuus omarahoitusosuuden jälkeen (välisumma)]:[Valtionosuuteen tehtävät vähennykset ja lisäykset, netto]])</f>
        <v>32116120.157879915</v>
      </c>
      <c r="M172" s="37">
        <v>483776.21044264978</v>
      </c>
      <c r="N172" s="337">
        <f>SUM(Yhteenveto[[#This Row],[Valtionosuus ennen verotuloihin perustuvaa valtionosuuksien tasausta]]+Yhteenveto[[#This Row],[Verotuloihin perustuva valtionosuuksien tasaus]])</f>
        <v>32599896.368322566</v>
      </c>
      <c r="O172" s="37">
        <v>-273268.43606800004</v>
      </c>
      <c r="P172" s="257">
        <v>4879548.6052308148</v>
      </c>
      <c r="Q172" s="382">
        <f>SUM(Yhteenveto[[#This Row],[Kunnan  peruspalvelujen valtionosuus ]:[Veroperustemuutoksista johtuvien veromenetysten korvaus]])</f>
        <v>37206176.537485383</v>
      </c>
      <c r="R172" s="38">
        <v>3100515</v>
      </c>
    </row>
    <row r="173" spans="1:18">
      <c r="A173" s="35">
        <v>545</v>
      </c>
      <c r="B173" s="13" t="s">
        <v>179</v>
      </c>
      <c r="C173" s="15">
        <v>9562</v>
      </c>
      <c r="D173" s="15">
        <v>14029555.379999999</v>
      </c>
      <c r="E173" s="15">
        <v>6405283.518976083</v>
      </c>
      <c r="F173" s="245">
        <f>Yhteenveto[[#This Row],[Ikärakenne, laskennallinen kustannus]]+Yhteenveto[[#This Row],[Muut laskennalliset kustannukset ]]</f>
        <v>20434838.89897608</v>
      </c>
      <c r="G173" s="360">
        <v>1333.3</v>
      </c>
      <c r="H173" s="17">
        <v>12749014.6</v>
      </c>
      <c r="I173" s="381">
        <v>7685824.2989760805</v>
      </c>
      <c r="J173" s="36">
        <v>738928.98176019895</v>
      </c>
      <c r="K173" s="37">
        <v>919636.18779569375</v>
      </c>
      <c r="L173" s="245">
        <f>SUM(Yhteenveto[[#This Row],[Valtionosuus omarahoitusosuuden jälkeen (välisumma)]:[Valtionosuuteen tehtävät vähennykset ja lisäykset, netto]])</f>
        <v>9344389.4685319718</v>
      </c>
      <c r="M173" s="37">
        <v>2921332.3018036489</v>
      </c>
      <c r="N173" s="337">
        <f>SUM(Yhteenveto[[#This Row],[Valtionosuus ennen verotuloihin perustuvaa valtionosuuksien tasausta]]+Yhteenveto[[#This Row],[Verotuloihin perustuva valtionosuuksien tasaus]])</f>
        <v>12265721.77033562</v>
      </c>
      <c r="O173" s="37">
        <v>108727.88980000003</v>
      </c>
      <c r="P173" s="257">
        <v>2074604.3608763088</v>
      </c>
      <c r="Q173" s="382">
        <f>SUM(Yhteenveto[[#This Row],[Kunnan  peruspalvelujen valtionosuus ]:[Veroperustemuutoksista johtuvien veromenetysten korvaus]])</f>
        <v>14449054.02101193</v>
      </c>
      <c r="R173" s="38">
        <v>1204088</v>
      </c>
    </row>
    <row r="174" spans="1:18">
      <c r="A174" s="35">
        <v>560</v>
      </c>
      <c r="B174" s="13" t="s">
        <v>180</v>
      </c>
      <c r="C174" s="15">
        <v>15808</v>
      </c>
      <c r="D174" s="15">
        <v>24187711.000000004</v>
      </c>
      <c r="E174" s="15">
        <v>2992410.6779089412</v>
      </c>
      <c r="F174" s="245">
        <f>Yhteenveto[[#This Row],[Ikärakenne, laskennallinen kustannus]]+Yhteenveto[[#This Row],[Muut laskennalliset kustannukset ]]</f>
        <v>27180121.677908946</v>
      </c>
      <c r="G174" s="360">
        <v>1333.3</v>
      </c>
      <c r="H174" s="17">
        <v>21076806.399999999</v>
      </c>
      <c r="I174" s="381">
        <v>6103315.2779089473</v>
      </c>
      <c r="J174" s="36">
        <v>412845.06243557658</v>
      </c>
      <c r="K174" s="37">
        <v>-591151.74222604965</v>
      </c>
      <c r="L174" s="245">
        <f>SUM(Yhteenveto[[#This Row],[Valtionosuus omarahoitusosuuden jälkeen (välisumma)]:[Valtionosuuteen tehtävät vähennykset ja lisäykset, netto]])</f>
        <v>5925008.5981184747</v>
      </c>
      <c r="M174" s="37">
        <v>6067922.6970609417</v>
      </c>
      <c r="N174" s="337">
        <f>SUM(Yhteenveto[[#This Row],[Valtionosuus ennen verotuloihin perustuvaa valtionosuuksien tasausta]]+Yhteenveto[[#This Row],[Verotuloihin perustuva valtionosuuksien tasaus]])</f>
        <v>11992931.295179415</v>
      </c>
      <c r="O174" s="37">
        <v>267952.02232000011</v>
      </c>
      <c r="P174" s="257">
        <v>2704988.632914634</v>
      </c>
      <c r="Q174" s="382">
        <f>SUM(Yhteenveto[[#This Row],[Kunnan  peruspalvelujen valtionosuus ]:[Veroperustemuutoksista johtuvien veromenetysten korvaus]])</f>
        <v>14965871.95041405</v>
      </c>
      <c r="R174" s="38">
        <v>1247156</v>
      </c>
    </row>
    <row r="175" spans="1:18">
      <c r="A175" s="35">
        <v>561</v>
      </c>
      <c r="B175" s="13" t="s">
        <v>181</v>
      </c>
      <c r="C175" s="15">
        <v>1337</v>
      </c>
      <c r="D175" s="15">
        <v>2043791.12</v>
      </c>
      <c r="E175" s="15">
        <v>370010.52045346115</v>
      </c>
      <c r="F175" s="245">
        <f>Yhteenveto[[#This Row],[Ikärakenne, laskennallinen kustannus]]+Yhteenveto[[#This Row],[Muut laskennalliset kustannukset ]]</f>
        <v>2413801.6404534611</v>
      </c>
      <c r="G175" s="360">
        <v>1333.3</v>
      </c>
      <c r="H175" s="17">
        <v>1782622.0999999999</v>
      </c>
      <c r="I175" s="381">
        <v>631179.54045346123</v>
      </c>
      <c r="J175" s="36">
        <v>29077.099356882849</v>
      </c>
      <c r="K175" s="37">
        <v>627868.48077247234</v>
      </c>
      <c r="L175" s="245">
        <f>SUM(Yhteenveto[[#This Row],[Valtionosuus omarahoitusosuuden jälkeen (välisumma)]:[Valtionosuuteen tehtävät vähennykset ja lisäykset, netto]])</f>
        <v>1288125.1205828164</v>
      </c>
      <c r="M175" s="37">
        <v>430201.28518737591</v>
      </c>
      <c r="N175" s="337">
        <f>SUM(Yhteenveto[[#This Row],[Valtionosuus ennen verotuloihin perustuvaa valtionosuuksien tasausta]]+Yhteenveto[[#This Row],[Verotuloihin perustuva valtionosuuksien tasaus]])</f>
        <v>1718326.4057701924</v>
      </c>
      <c r="O175" s="37">
        <v>-556010.13419999997</v>
      </c>
      <c r="P175" s="257">
        <v>274739.03408670292</v>
      </c>
      <c r="Q175" s="382">
        <f>SUM(Yhteenveto[[#This Row],[Kunnan  peruspalvelujen valtionosuus ]:[Veroperustemuutoksista johtuvien veromenetysten korvaus]])</f>
        <v>1437055.3056568953</v>
      </c>
      <c r="R175" s="38">
        <v>119755</v>
      </c>
    </row>
    <row r="176" spans="1:18">
      <c r="A176" s="35">
        <v>562</v>
      </c>
      <c r="B176" s="13" t="s">
        <v>182</v>
      </c>
      <c r="C176" s="15">
        <v>8978</v>
      </c>
      <c r="D176" s="15">
        <v>12104900.380000001</v>
      </c>
      <c r="E176" s="15">
        <v>1577694.0021228886</v>
      </c>
      <c r="F176" s="245">
        <f>Yhteenveto[[#This Row],[Ikärakenne, laskennallinen kustannus]]+Yhteenveto[[#This Row],[Muut laskennalliset kustannukset ]]</f>
        <v>13682594.382122889</v>
      </c>
      <c r="G176" s="360">
        <v>1333.3</v>
      </c>
      <c r="H176" s="17">
        <v>11970367.4</v>
      </c>
      <c r="I176" s="381">
        <v>1712226.9821228888</v>
      </c>
      <c r="J176" s="36">
        <v>406058.05708658556</v>
      </c>
      <c r="K176" s="37">
        <v>-1371183.5915936462</v>
      </c>
      <c r="L176" s="245">
        <f>SUM(Yhteenveto[[#This Row],[Valtionosuus omarahoitusosuuden jälkeen (välisumma)]:[Valtionosuuteen tehtävät vähennykset ja lisäykset, netto]])</f>
        <v>747101.44761582813</v>
      </c>
      <c r="M176" s="37">
        <v>3188649.7488921038</v>
      </c>
      <c r="N176" s="337">
        <f>SUM(Yhteenveto[[#This Row],[Valtionosuus ennen verotuloihin perustuvaa valtionosuuksien tasausta]]+Yhteenveto[[#This Row],[Verotuloihin perustuva valtionosuuksien tasaus]])</f>
        <v>3935751.1965079317</v>
      </c>
      <c r="O176" s="37">
        <v>5832.1073719999986</v>
      </c>
      <c r="P176" s="257">
        <v>1647613.1023614616</v>
      </c>
      <c r="Q176" s="382">
        <f>SUM(Yhteenveto[[#This Row],[Kunnan  peruspalvelujen valtionosuus ]:[Veroperustemuutoksista johtuvien veromenetysten korvaus]])</f>
        <v>5589196.4062413927</v>
      </c>
      <c r="R176" s="38">
        <v>465766</v>
      </c>
    </row>
    <row r="177" spans="1:18">
      <c r="A177" s="35">
        <v>563</v>
      </c>
      <c r="B177" s="13" t="s">
        <v>183</v>
      </c>
      <c r="C177" s="15">
        <v>7102</v>
      </c>
      <c r="D177" s="15">
        <v>11483807.34</v>
      </c>
      <c r="E177" s="15">
        <v>1162740.7946707979</v>
      </c>
      <c r="F177" s="245">
        <f>Yhteenveto[[#This Row],[Ikärakenne, laskennallinen kustannus]]+Yhteenveto[[#This Row],[Muut laskennalliset kustannukset ]]</f>
        <v>12646548.134670798</v>
      </c>
      <c r="G177" s="360">
        <v>1333.3</v>
      </c>
      <c r="H177" s="17">
        <v>9469096.5999999996</v>
      </c>
      <c r="I177" s="381">
        <v>3177451.5346707981</v>
      </c>
      <c r="J177" s="36">
        <v>424678.25384492218</v>
      </c>
      <c r="K177" s="37">
        <v>-497293.7365907061</v>
      </c>
      <c r="L177" s="245">
        <f>SUM(Yhteenveto[[#This Row],[Valtionosuus omarahoitusosuuden jälkeen (välisumma)]:[Valtionosuuteen tehtävät vähennykset ja lisäykset, netto]])</f>
        <v>3104836.0519250142</v>
      </c>
      <c r="M177" s="37">
        <v>3279800.9082341599</v>
      </c>
      <c r="N177" s="337">
        <f>SUM(Yhteenveto[[#This Row],[Valtionosuus ennen verotuloihin perustuvaa valtionosuuksien tasausta]]+Yhteenveto[[#This Row],[Verotuloihin perustuva valtionosuuksien tasaus]])</f>
        <v>6384636.9601591742</v>
      </c>
      <c r="O177" s="37">
        <v>153128.21656000003</v>
      </c>
      <c r="P177" s="257">
        <v>1259181.6646857925</v>
      </c>
      <c r="Q177" s="382">
        <f>SUM(Yhteenveto[[#This Row],[Kunnan  peruspalvelujen valtionosuus ]:[Veroperustemuutoksista johtuvien veromenetysten korvaus]])</f>
        <v>7796946.8414049661</v>
      </c>
      <c r="R177" s="38">
        <v>649746</v>
      </c>
    </row>
    <row r="178" spans="1:18">
      <c r="A178" s="35">
        <v>564</v>
      </c>
      <c r="B178" s="13" t="s">
        <v>184</v>
      </c>
      <c r="C178" s="15">
        <v>209551</v>
      </c>
      <c r="D178" s="15">
        <v>333153352.07000005</v>
      </c>
      <c r="E178" s="15">
        <v>38341203.269427806</v>
      </c>
      <c r="F178" s="245">
        <f>Yhteenveto[[#This Row],[Ikärakenne, laskennallinen kustannus]]+Yhteenveto[[#This Row],[Muut laskennalliset kustannukset ]]</f>
        <v>371494555.33942783</v>
      </c>
      <c r="G178" s="360">
        <v>1333.3</v>
      </c>
      <c r="H178" s="17">
        <v>279394348.30000001</v>
      </c>
      <c r="I178" s="381">
        <v>92100207.039427817</v>
      </c>
      <c r="J178" s="36">
        <v>8810204.5561163593</v>
      </c>
      <c r="K178" s="37">
        <v>-51670178.797043286</v>
      </c>
      <c r="L178" s="245">
        <f>SUM(Yhteenveto[[#This Row],[Valtionosuus omarahoitusosuuden jälkeen (välisumma)]:[Valtionosuuteen tehtävät vähennykset ja lisäykset, netto]])</f>
        <v>49240232.798500888</v>
      </c>
      <c r="M178" s="37">
        <v>41525548.434289366</v>
      </c>
      <c r="N178" s="337">
        <f>SUM(Yhteenveto[[#This Row],[Valtionosuus ennen verotuloihin perustuvaa valtionosuuksien tasausta]]+Yhteenveto[[#This Row],[Verotuloihin perustuva valtionosuuksien tasaus]])</f>
        <v>90765781.232790262</v>
      </c>
      <c r="O178" s="37">
        <v>-12446569.665815994</v>
      </c>
      <c r="P178" s="257">
        <v>27928467.857892063</v>
      </c>
      <c r="Q178" s="382">
        <f>SUM(Yhteenveto[[#This Row],[Kunnan  peruspalvelujen valtionosuus ]:[Veroperustemuutoksista johtuvien veromenetysten korvaus]])</f>
        <v>106247679.42486633</v>
      </c>
      <c r="R178" s="38">
        <v>8853973</v>
      </c>
    </row>
    <row r="179" spans="1:18">
      <c r="A179" s="35">
        <v>576</v>
      </c>
      <c r="B179" s="13" t="s">
        <v>185</v>
      </c>
      <c r="C179" s="15">
        <v>2813</v>
      </c>
      <c r="D179" s="15">
        <v>2715045.26</v>
      </c>
      <c r="E179" s="15">
        <v>760276.06495075731</v>
      </c>
      <c r="F179" s="245">
        <f>Yhteenveto[[#This Row],[Ikärakenne, laskennallinen kustannus]]+Yhteenveto[[#This Row],[Muut laskennalliset kustannukset ]]</f>
        <v>3475321.324950757</v>
      </c>
      <c r="G179" s="360">
        <v>1333.3</v>
      </c>
      <c r="H179" s="17">
        <v>3750572.9</v>
      </c>
      <c r="I179" s="381">
        <v>-275251.57504924294</v>
      </c>
      <c r="J179" s="36">
        <v>343722.21298399684</v>
      </c>
      <c r="K179" s="37">
        <v>1417204.8920565364</v>
      </c>
      <c r="L179" s="245">
        <f>SUM(Yhteenveto[[#This Row],[Valtionosuus omarahoitusosuuden jälkeen (välisumma)]:[Valtionosuuteen tehtävät vähennykset ja lisäykset, netto]])</f>
        <v>1485675.5299912903</v>
      </c>
      <c r="M179" s="37">
        <v>492496.88378296106</v>
      </c>
      <c r="N179" s="337">
        <f>SUM(Yhteenveto[[#This Row],[Valtionosuus ennen verotuloihin perustuvaa valtionosuuksien tasausta]]+Yhteenveto[[#This Row],[Verotuloihin perustuva valtionosuuksien tasaus]])</f>
        <v>1978172.4137742515</v>
      </c>
      <c r="O179" s="37">
        <v>-61957.757080000003</v>
      </c>
      <c r="P179" s="257">
        <v>609441.69196395355</v>
      </c>
      <c r="Q179" s="382">
        <f>SUM(Yhteenveto[[#This Row],[Kunnan  peruspalvelujen valtionosuus ]:[Veroperustemuutoksista johtuvien veromenetysten korvaus]])</f>
        <v>2525656.348658205</v>
      </c>
      <c r="R179" s="38">
        <v>210472</v>
      </c>
    </row>
    <row r="180" spans="1:18">
      <c r="A180" s="35">
        <v>577</v>
      </c>
      <c r="B180" s="13" t="s">
        <v>186</v>
      </c>
      <c r="C180" s="15">
        <v>11041</v>
      </c>
      <c r="D180" s="15">
        <v>18897088.199999999</v>
      </c>
      <c r="E180" s="15">
        <v>1366417.519234898</v>
      </c>
      <c r="F180" s="245">
        <f>Yhteenveto[[#This Row],[Ikärakenne, laskennallinen kustannus]]+Yhteenveto[[#This Row],[Muut laskennalliset kustannukset ]]</f>
        <v>20263505.719234899</v>
      </c>
      <c r="G180" s="360">
        <v>1333.3</v>
      </c>
      <c r="H180" s="17">
        <v>14720965.299999999</v>
      </c>
      <c r="I180" s="381">
        <v>5542540.4192348998</v>
      </c>
      <c r="J180" s="36">
        <v>359742.02802427614</v>
      </c>
      <c r="K180" s="37">
        <v>-1919395.2195966532</v>
      </c>
      <c r="L180" s="245">
        <f>SUM(Yhteenveto[[#This Row],[Valtionosuus omarahoitusosuuden jälkeen (välisumma)]:[Valtionosuuteen tehtävät vähennykset ja lisäykset, netto]])</f>
        <v>3982887.2276625223</v>
      </c>
      <c r="M180" s="37">
        <v>3363892.2125994349</v>
      </c>
      <c r="N180" s="337">
        <f>SUM(Yhteenveto[[#This Row],[Valtionosuus ennen verotuloihin perustuvaa valtionosuuksien tasausta]]+Yhteenveto[[#This Row],[Verotuloihin perustuva valtionosuuksien tasaus]])</f>
        <v>7346779.4402619572</v>
      </c>
      <c r="O180" s="37">
        <v>245748.87805200013</v>
      </c>
      <c r="P180" s="257">
        <v>1549091.397714773</v>
      </c>
      <c r="Q180" s="382">
        <f>SUM(Yhteenveto[[#This Row],[Kunnan  peruspalvelujen valtionosuus ]:[Veroperustemuutoksista johtuvien veromenetysten korvaus]])</f>
        <v>9141619.7160287295</v>
      </c>
      <c r="R180" s="38">
        <v>761802</v>
      </c>
    </row>
    <row r="181" spans="1:18">
      <c r="A181" s="35">
        <v>578</v>
      </c>
      <c r="B181" s="13" t="s">
        <v>187</v>
      </c>
      <c r="C181" s="15">
        <v>3183</v>
      </c>
      <c r="D181" s="15">
        <v>3722552.5</v>
      </c>
      <c r="E181" s="15">
        <v>1054591.265374003</v>
      </c>
      <c r="F181" s="245">
        <f>Yhteenveto[[#This Row],[Ikärakenne, laskennallinen kustannus]]+Yhteenveto[[#This Row],[Muut laskennalliset kustannukset ]]</f>
        <v>4777143.765374003</v>
      </c>
      <c r="G181" s="360">
        <v>1333.3</v>
      </c>
      <c r="H181" s="17">
        <v>4243893.8999999994</v>
      </c>
      <c r="I181" s="381">
        <v>533249.86537400354</v>
      </c>
      <c r="J181" s="36">
        <v>276863.69726362068</v>
      </c>
      <c r="K181" s="37">
        <v>-922015.36360572197</v>
      </c>
      <c r="L181" s="245">
        <f>SUM(Yhteenveto[[#This Row],[Valtionosuus omarahoitusosuuden jälkeen (välisumma)]:[Valtionosuuteen tehtävät vähennykset ja lisäykset, netto]])</f>
        <v>-111901.80096809776</v>
      </c>
      <c r="M181" s="37">
        <v>1607901.1795095094</v>
      </c>
      <c r="N181" s="337">
        <f>SUM(Yhteenveto[[#This Row],[Valtionosuus ennen verotuloihin perustuvaa valtionosuuksien tasausta]]+Yhteenveto[[#This Row],[Verotuloihin perustuva valtionosuuksien tasaus]])</f>
        <v>1495999.3785414116</v>
      </c>
      <c r="O181" s="37">
        <v>273570.99619999999</v>
      </c>
      <c r="P181" s="257">
        <v>662713.05076691741</v>
      </c>
      <c r="Q181" s="382">
        <f>SUM(Yhteenveto[[#This Row],[Kunnan  peruspalvelujen valtionosuus ]:[Veroperustemuutoksista johtuvien veromenetysten korvaus]])</f>
        <v>2432283.4255083287</v>
      </c>
      <c r="R181" s="38">
        <v>202690</v>
      </c>
    </row>
    <row r="182" spans="1:18">
      <c r="A182" s="35">
        <v>580</v>
      </c>
      <c r="B182" s="13" t="s">
        <v>188</v>
      </c>
      <c r="C182" s="15">
        <v>4567</v>
      </c>
      <c r="D182" s="15">
        <v>4400121.4399999995</v>
      </c>
      <c r="E182" s="15">
        <v>1086805.703803889</v>
      </c>
      <c r="F182" s="245">
        <f>Yhteenveto[[#This Row],[Ikärakenne, laskennallinen kustannus]]+Yhteenveto[[#This Row],[Muut laskennalliset kustannukset ]]</f>
        <v>5486927.1438038889</v>
      </c>
      <c r="G182" s="360">
        <v>1333.3</v>
      </c>
      <c r="H182" s="17">
        <v>6089181.0999999996</v>
      </c>
      <c r="I182" s="381">
        <v>-602253.9561961107</v>
      </c>
      <c r="J182" s="36">
        <v>669403.73291615874</v>
      </c>
      <c r="K182" s="37">
        <v>-704526.47575889109</v>
      </c>
      <c r="L182" s="245">
        <f>SUM(Yhteenveto[[#This Row],[Valtionosuus omarahoitusosuuden jälkeen (välisumma)]:[Valtionosuuteen tehtävät vähennykset ja lisäykset, netto]])</f>
        <v>-637376.69903884304</v>
      </c>
      <c r="M182" s="37">
        <v>1665651.4678794798</v>
      </c>
      <c r="N182" s="337">
        <f>SUM(Yhteenveto[[#This Row],[Valtionosuus ennen verotuloihin perustuvaa valtionosuuksien tasausta]]+Yhteenveto[[#This Row],[Verotuloihin perustuva valtionosuuksien tasaus]])</f>
        <v>1028274.7688406367</v>
      </c>
      <c r="O182" s="37">
        <v>14904.440000000002</v>
      </c>
      <c r="P182" s="257">
        <v>972960.20689920534</v>
      </c>
      <c r="Q182" s="382">
        <f>SUM(Yhteenveto[[#This Row],[Kunnan  peruspalvelujen valtionosuus ]:[Veroperustemuutoksista johtuvien veromenetysten korvaus]])</f>
        <v>2016139.4157398422</v>
      </c>
      <c r="R182" s="38">
        <v>168012</v>
      </c>
    </row>
    <row r="183" spans="1:18">
      <c r="A183" s="35">
        <v>581</v>
      </c>
      <c r="B183" s="13" t="s">
        <v>189</v>
      </c>
      <c r="C183" s="15">
        <v>6286</v>
      </c>
      <c r="D183" s="15">
        <v>8125371.8999999994</v>
      </c>
      <c r="E183" s="15">
        <v>1437291.3000897095</v>
      </c>
      <c r="F183" s="245">
        <f>Yhteenveto[[#This Row],[Ikärakenne, laskennallinen kustannus]]+Yhteenveto[[#This Row],[Muut laskennalliset kustannukset ]]</f>
        <v>9562663.200089708</v>
      </c>
      <c r="G183" s="360">
        <v>1333.3</v>
      </c>
      <c r="H183" s="17">
        <v>8381123.7999999998</v>
      </c>
      <c r="I183" s="381">
        <v>1181539.4000897082</v>
      </c>
      <c r="J183" s="36">
        <v>507778.97763581283</v>
      </c>
      <c r="K183" s="37">
        <v>1075875.2244706913</v>
      </c>
      <c r="L183" s="245">
        <f>SUM(Yhteenveto[[#This Row],[Valtionosuus omarahoitusosuuden jälkeen (välisumma)]:[Valtionosuuteen tehtävät vähennykset ja lisäykset, netto]])</f>
        <v>2765193.6021962124</v>
      </c>
      <c r="M183" s="37">
        <v>1998778.757962455</v>
      </c>
      <c r="N183" s="337">
        <f>SUM(Yhteenveto[[#This Row],[Valtionosuus ennen verotuloihin perustuvaa valtionosuuksien tasausta]]+Yhteenveto[[#This Row],[Verotuloihin perustuva valtionosuuksien tasaus]])</f>
        <v>4763972.360158667</v>
      </c>
      <c r="O183" s="37">
        <v>101871.84739999998</v>
      </c>
      <c r="P183" s="257">
        <v>1195002.7952059824</v>
      </c>
      <c r="Q183" s="382">
        <f>SUM(Yhteenveto[[#This Row],[Kunnan  peruspalvelujen valtionosuus ]:[Veroperustemuutoksista johtuvien veromenetysten korvaus]])</f>
        <v>6060847.0027646497</v>
      </c>
      <c r="R183" s="38">
        <v>505071</v>
      </c>
    </row>
    <row r="184" spans="1:18">
      <c r="A184" s="35">
        <v>583</v>
      </c>
      <c r="B184" s="13" t="s">
        <v>190</v>
      </c>
      <c r="C184" s="15">
        <v>924</v>
      </c>
      <c r="D184" s="15">
        <v>865794.30999999994</v>
      </c>
      <c r="E184" s="15">
        <v>863776.71444102039</v>
      </c>
      <c r="F184" s="245">
        <f>Yhteenveto[[#This Row],[Ikärakenne, laskennallinen kustannus]]+Yhteenveto[[#This Row],[Muut laskennalliset kustannukset ]]</f>
        <v>1729571.0244410203</v>
      </c>
      <c r="G184" s="360">
        <v>1333.3</v>
      </c>
      <c r="H184" s="17">
        <v>1231969.2</v>
      </c>
      <c r="I184" s="381">
        <v>497601.82444102038</v>
      </c>
      <c r="J184" s="36">
        <v>333992.87998524908</v>
      </c>
      <c r="K184" s="37">
        <v>-742767.53252733347</v>
      </c>
      <c r="L184" s="245">
        <f>SUM(Yhteenveto[[#This Row],[Valtionosuus omarahoitusosuuden jälkeen (välisumma)]:[Valtionosuuteen tehtävät vähennykset ja lisäykset, netto]])</f>
        <v>88827.171898936038</v>
      </c>
      <c r="M184" s="37">
        <v>-16770.998943321913</v>
      </c>
      <c r="N184" s="337">
        <f>SUM(Yhteenveto[[#This Row],[Valtionosuus ennen verotuloihin perustuvaa valtionosuuksien tasausta]]+Yhteenveto[[#This Row],[Verotuloihin perustuva valtionosuuksien tasaus]])</f>
        <v>72056.172955614122</v>
      </c>
      <c r="O184" s="37">
        <v>89501.162200000006</v>
      </c>
      <c r="P184" s="257">
        <v>191744.82374025264</v>
      </c>
      <c r="Q184" s="382">
        <f>SUM(Yhteenveto[[#This Row],[Kunnan  peruspalvelujen valtionosuus ]:[Veroperustemuutoksista johtuvien veromenetysten korvaus]])</f>
        <v>353302.15889586677</v>
      </c>
      <c r="R184" s="38">
        <v>29442</v>
      </c>
    </row>
    <row r="185" spans="1:18">
      <c r="A185" s="35">
        <v>584</v>
      </c>
      <c r="B185" s="13" t="s">
        <v>191</v>
      </c>
      <c r="C185" s="15">
        <v>2676</v>
      </c>
      <c r="D185" s="15">
        <v>6247052.5700000003</v>
      </c>
      <c r="E185" s="15">
        <v>817283.27948213741</v>
      </c>
      <c r="F185" s="245">
        <f>Yhteenveto[[#This Row],[Ikärakenne, laskennallinen kustannus]]+Yhteenveto[[#This Row],[Muut laskennalliset kustannukset ]]</f>
        <v>7064335.8494821377</v>
      </c>
      <c r="G185" s="360">
        <v>1333.3</v>
      </c>
      <c r="H185" s="17">
        <v>3567910.8</v>
      </c>
      <c r="I185" s="381">
        <v>3496425.0494821379</v>
      </c>
      <c r="J185" s="36">
        <v>413183.31972188165</v>
      </c>
      <c r="K185" s="37">
        <v>-875782.62176708807</v>
      </c>
      <c r="L185" s="245">
        <f>SUM(Yhteenveto[[#This Row],[Valtionosuus omarahoitusosuuden jälkeen (välisumma)]:[Valtionosuuteen tehtävät vähennykset ja lisäykset, netto]])</f>
        <v>3033825.7474369314</v>
      </c>
      <c r="M185" s="37">
        <v>1714780.8151387733</v>
      </c>
      <c r="N185" s="337">
        <f>SUM(Yhteenveto[[#This Row],[Valtionosuus ennen verotuloihin perustuvaa valtionosuuksien tasausta]]+Yhteenveto[[#This Row],[Verotuloihin perustuva valtionosuuksien tasaus]])</f>
        <v>4748606.5625757044</v>
      </c>
      <c r="O185" s="37">
        <v>50675.096000000005</v>
      </c>
      <c r="P185" s="257">
        <v>510506.26975170051</v>
      </c>
      <c r="Q185" s="382">
        <f>SUM(Yhteenveto[[#This Row],[Kunnan  peruspalvelujen valtionosuus ]:[Veroperustemuutoksista johtuvien veromenetysten korvaus]])</f>
        <v>5309787.9283274049</v>
      </c>
      <c r="R185" s="38">
        <v>442482</v>
      </c>
    </row>
    <row r="186" spans="1:18">
      <c r="A186" s="35">
        <v>588</v>
      </c>
      <c r="B186" s="13" t="s">
        <v>192</v>
      </c>
      <c r="C186" s="15">
        <v>1644</v>
      </c>
      <c r="D186" s="15">
        <v>1692385.6099999999</v>
      </c>
      <c r="E186" s="15">
        <v>490559.92634705448</v>
      </c>
      <c r="F186" s="245">
        <f>Yhteenveto[[#This Row],[Ikärakenne, laskennallinen kustannus]]+Yhteenveto[[#This Row],[Muut laskennalliset kustannukset ]]</f>
        <v>2182945.5363470544</v>
      </c>
      <c r="G186" s="360">
        <v>1333.3</v>
      </c>
      <c r="H186" s="17">
        <v>2191945.1999999997</v>
      </c>
      <c r="I186" s="381">
        <v>-8999.6636529453099</v>
      </c>
      <c r="J186" s="36">
        <v>224856.95170726447</v>
      </c>
      <c r="K186" s="37">
        <v>-790546.0054169764</v>
      </c>
      <c r="L186" s="245">
        <f>SUM(Yhteenveto[[#This Row],[Valtionosuus omarahoitusosuuden jälkeen (välisumma)]:[Valtionosuuteen tehtävät vähennykset ja lisäykset, netto]])</f>
        <v>-574688.71736265719</v>
      </c>
      <c r="M186" s="37">
        <v>199981.16517767633</v>
      </c>
      <c r="N186" s="337">
        <f>SUM(Yhteenveto[[#This Row],[Valtionosuus ennen verotuloihin perustuvaa valtionosuuksien tasausta]]+Yhteenveto[[#This Row],[Verotuloihin perustuva valtionosuuksien tasaus]])</f>
        <v>-374707.55218498083</v>
      </c>
      <c r="O186" s="37">
        <v>-49125.034239999994</v>
      </c>
      <c r="P186" s="257">
        <v>370161.35410432197</v>
      </c>
      <c r="Q186" s="382">
        <f>SUM(Yhteenveto[[#This Row],[Kunnan  peruspalvelujen valtionosuus ]:[Veroperustemuutoksista johtuvien veromenetysten korvaus]])</f>
        <v>-53671.232320658863</v>
      </c>
      <c r="R186" s="38">
        <v>-4472</v>
      </c>
    </row>
    <row r="187" spans="1:18">
      <c r="A187" s="35">
        <v>592</v>
      </c>
      <c r="B187" s="13" t="s">
        <v>193</v>
      </c>
      <c r="C187" s="15">
        <v>3678</v>
      </c>
      <c r="D187" s="15">
        <v>6262239.7300000004</v>
      </c>
      <c r="E187" s="15">
        <v>756916.04851335334</v>
      </c>
      <c r="F187" s="245">
        <f>Yhteenveto[[#This Row],[Ikärakenne, laskennallinen kustannus]]+Yhteenveto[[#This Row],[Muut laskennalliset kustannukset ]]</f>
        <v>7019155.7785133533</v>
      </c>
      <c r="G187" s="360">
        <v>1333.3</v>
      </c>
      <c r="H187" s="17">
        <v>4903877.3999999994</v>
      </c>
      <c r="I187" s="381">
        <v>2115278.3785133539</v>
      </c>
      <c r="J187" s="36">
        <v>183385.18480098291</v>
      </c>
      <c r="K187" s="37">
        <v>857983.02797338786</v>
      </c>
      <c r="L187" s="245">
        <f>SUM(Yhteenveto[[#This Row],[Valtionosuus omarahoitusosuuden jälkeen (välisumma)]:[Valtionosuuteen tehtävät vähennykset ja lisäykset, netto]])</f>
        <v>3156646.5912877247</v>
      </c>
      <c r="M187" s="37">
        <v>1218230.8157067699</v>
      </c>
      <c r="N187" s="337">
        <f>SUM(Yhteenveto[[#This Row],[Valtionosuus ennen verotuloihin perustuvaa valtionosuuksien tasausta]]+Yhteenveto[[#This Row],[Verotuloihin perustuva valtionosuuksien tasaus]])</f>
        <v>4374877.4069944946</v>
      </c>
      <c r="O187" s="37">
        <v>109541.67222400002</v>
      </c>
      <c r="P187" s="257">
        <v>674960.15148133598</v>
      </c>
      <c r="Q187" s="382">
        <f>SUM(Yhteenveto[[#This Row],[Kunnan  peruspalvelujen valtionosuus ]:[Veroperustemuutoksista johtuvien veromenetysten korvaus]])</f>
        <v>5159379.2306998307</v>
      </c>
      <c r="R187" s="38">
        <v>429949</v>
      </c>
    </row>
    <row r="188" spans="1:18">
      <c r="A188" s="35">
        <v>593</v>
      </c>
      <c r="B188" s="13" t="s">
        <v>194</v>
      </c>
      <c r="C188" s="15">
        <v>17253</v>
      </c>
      <c r="D188" s="15">
        <v>19201801.120000001</v>
      </c>
      <c r="E188" s="15">
        <v>3369227.206571986</v>
      </c>
      <c r="F188" s="245">
        <f>Yhteenveto[[#This Row],[Ikärakenne, laskennallinen kustannus]]+Yhteenveto[[#This Row],[Muut laskennalliset kustannukset ]]</f>
        <v>22571028.326571986</v>
      </c>
      <c r="G188" s="360">
        <v>1333.3</v>
      </c>
      <c r="H188" s="17">
        <v>23003424.899999999</v>
      </c>
      <c r="I188" s="381">
        <v>-432396.57342801243</v>
      </c>
      <c r="J188" s="36">
        <v>572146.80940972059</v>
      </c>
      <c r="K188" s="37">
        <v>-3769756.6279014759</v>
      </c>
      <c r="L188" s="245">
        <f>SUM(Yhteenveto[[#This Row],[Valtionosuus omarahoitusosuuden jälkeen (välisumma)]:[Valtionosuuteen tehtävät vähennykset ja lisäykset, netto]])</f>
        <v>-3630006.3919197675</v>
      </c>
      <c r="M188" s="37">
        <v>5335069.9790926017</v>
      </c>
      <c r="N188" s="337">
        <f>SUM(Yhteenveto[[#This Row],[Valtionosuus ennen verotuloihin perustuvaa valtionosuuksien tasausta]]+Yhteenveto[[#This Row],[Verotuloihin perustuva valtionosuuksien tasaus]])</f>
        <v>1705063.5871728342</v>
      </c>
      <c r="O188" s="37">
        <v>-150549.74844000005</v>
      </c>
      <c r="P188" s="257">
        <v>3222417.474099562</v>
      </c>
      <c r="Q188" s="382">
        <f>SUM(Yhteenveto[[#This Row],[Kunnan  peruspalvelujen valtionosuus ]:[Veroperustemuutoksista johtuvien veromenetysten korvaus]])</f>
        <v>4776931.3128323965</v>
      </c>
      <c r="R188" s="38">
        <v>398078</v>
      </c>
    </row>
    <row r="189" spans="1:18">
      <c r="A189" s="35">
        <v>595</v>
      </c>
      <c r="B189" s="13" t="s">
        <v>195</v>
      </c>
      <c r="C189" s="15">
        <v>4269</v>
      </c>
      <c r="D189" s="15">
        <v>5352432.03</v>
      </c>
      <c r="E189" s="15">
        <v>1337021.8074765198</v>
      </c>
      <c r="F189" s="245">
        <f>Yhteenveto[[#This Row],[Ikärakenne, laskennallinen kustannus]]+Yhteenveto[[#This Row],[Muut laskennalliset kustannukset ]]</f>
        <v>6689453.8374765199</v>
      </c>
      <c r="G189" s="360">
        <v>1333.3</v>
      </c>
      <c r="H189" s="17">
        <v>5691857.7000000002</v>
      </c>
      <c r="I189" s="381">
        <v>997596.13747651968</v>
      </c>
      <c r="J189" s="36">
        <v>631548.96637144778</v>
      </c>
      <c r="K189" s="37">
        <v>349181.15070455667</v>
      </c>
      <c r="L189" s="245">
        <f>SUM(Yhteenveto[[#This Row],[Valtionosuus omarahoitusosuuden jälkeen (välisumma)]:[Valtionosuuteen tehtävät vähennykset ja lisäykset, netto]])</f>
        <v>1978326.2545525241</v>
      </c>
      <c r="M189" s="37">
        <v>1866719.3469847667</v>
      </c>
      <c r="N189" s="337">
        <f>SUM(Yhteenveto[[#This Row],[Valtionosuus ennen verotuloihin perustuvaa valtionosuuksien tasausta]]+Yhteenveto[[#This Row],[Verotuloihin perustuva valtionosuuksien tasaus]])</f>
        <v>3845045.601537291</v>
      </c>
      <c r="O189" s="37">
        <v>198944.46512000004</v>
      </c>
      <c r="P189" s="257">
        <v>915166.41684054595</v>
      </c>
      <c r="Q189" s="382">
        <f>SUM(Yhteenveto[[#This Row],[Kunnan  peruspalvelujen valtionosuus ]:[Veroperustemuutoksista johtuvien veromenetysten korvaus]])</f>
        <v>4959156.4834978366</v>
      </c>
      <c r="R189" s="38">
        <v>413263</v>
      </c>
    </row>
    <row r="190" spans="1:18">
      <c r="A190" s="35">
        <v>598</v>
      </c>
      <c r="B190" s="13" t="s">
        <v>196</v>
      </c>
      <c r="C190" s="15">
        <v>19097</v>
      </c>
      <c r="D190" s="15">
        <v>27546011.030000001</v>
      </c>
      <c r="E190" s="15">
        <v>8165131.7964833854</v>
      </c>
      <c r="F190" s="245">
        <f>Yhteenveto[[#This Row],[Ikärakenne, laskennallinen kustannus]]+Yhteenveto[[#This Row],[Muut laskennalliset kustannukset ]]</f>
        <v>35711142.826483384</v>
      </c>
      <c r="G190" s="360">
        <v>1333.3</v>
      </c>
      <c r="H190" s="17">
        <v>25462030.099999998</v>
      </c>
      <c r="I190" s="381">
        <v>10249112.726483386</v>
      </c>
      <c r="J190" s="36">
        <v>641673.99576806813</v>
      </c>
      <c r="K190" s="37">
        <v>-6577049.9937488753</v>
      </c>
      <c r="L190" s="245">
        <f>SUM(Yhteenveto[[#This Row],[Valtionosuus omarahoitusosuuden jälkeen (välisumma)]:[Valtionosuuteen tehtävät vähennykset ja lisäykset, netto]])</f>
        <v>4313736.728502579</v>
      </c>
      <c r="M190" s="37">
        <v>551768.72680174024</v>
      </c>
      <c r="N190" s="337">
        <f>SUM(Yhteenveto[[#This Row],[Valtionosuus ennen verotuloihin perustuvaa valtionosuuksien tasausta]]+Yhteenveto[[#This Row],[Verotuloihin perustuva valtionosuuksien tasaus]])</f>
        <v>4865505.455304319</v>
      </c>
      <c r="O190" s="37">
        <v>810876.05820000032</v>
      </c>
      <c r="P190" s="257">
        <v>2923880.375971437</v>
      </c>
      <c r="Q190" s="382">
        <f>SUM(Yhteenveto[[#This Row],[Kunnan  peruspalvelujen valtionosuus ]:[Veroperustemuutoksista johtuvien veromenetysten korvaus]])</f>
        <v>8600261.8894757554</v>
      </c>
      <c r="R190" s="38">
        <v>716689</v>
      </c>
    </row>
    <row r="191" spans="1:18">
      <c r="A191" s="35">
        <v>599</v>
      </c>
      <c r="B191" s="13" t="s">
        <v>197</v>
      </c>
      <c r="C191" s="15">
        <v>11172</v>
      </c>
      <c r="D191" s="15">
        <v>23879913.120000001</v>
      </c>
      <c r="E191" s="15">
        <v>4387637.9821039131</v>
      </c>
      <c r="F191" s="245">
        <f>Yhteenveto[[#This Row],[Ikärakenne, laskennallinen kustannus]]+Yhteenveto[[#This Row],[Muut laskennalliset kustannukset ]]</f>
        <v>28267551.102103915</v>
      </c>
      <c r="G191" s="360">
        <v>1333.3</v>
      </c>
      <c r="H191" s="17">
        <v>14895627.6</v>
      </c>
      <c r="I191" s="381">
        <v>13371923.502103915</v>
      </c>
      <c r="J191" s="36">
        <v>292100.12984731368</v>
      </c>
      <c r="K191" s="37">
        <v>-5299588.1427290225</v>
      </c>
      <c r="L191" s="245">
        <f>SUM(Yhteenveto[[#This Row],[Valtionosuus omarahoitusosuuden jälkeen (välisumma)]:[Valtionosuuteen tehtävät vähennykset ja lisäykset, netto]])</f>
        <v>8364435.4892222071</v>
      </c>
      <c r="M191" s="37">
        <v>5052877.3708824301</v>
      </c>
      <c r="N191" s="337">
        <f>SUM(Yhteenveto[[#This Row],[Valtionosuus ennen verotuloihin perustuvaa valtionosuuksien tasausta]]+Yhteenveto[[#This Row],[Verotuloihin perustuva valtionosuuksien tasaus]])</f>
        <v>13417312.860104637</v>
      </c>
      <c r="O191" s="37">
        <v>-293691.99020000012</v>
      </c>
      <c r="P191" s="257">
        <v>1924032.0732917667</v>
      </c>
      <c r="Q191" s="382">
        <f>SUM(Yhteenveto[[#This Row],[Kunnan  peruspalvelujen valtionosuus ]:[Veroperustemuutoksista johtuvien veromenetysten korvaus]])</f>
        <v>15047652.943196405</v>
      </c>
      <c r="R191" s="38">
        <v>1253971</v>
      </c>
    </row>
    <row r="192" spans="1:18">
      <c r="A192" s="35">
        <v>601</v>
      </c>
      <c r="B192" s="13" t="s">
        <v>198</v>
      </c>
      <c r="C192" s="15">
        <v>3873</v>
      </c>
      <c r="D192" s="15">
        <v>5202823.8100000005</v>
      </c>
      <c r="E192" s="15">
        <v>1217585.2014785465</v>
      </c>
      <c r="F192" s="245">
        <f>Yhteenveto[[#This Row],[Ikärakenne, laskennallinen kustannus]]+Yhteenveto[[#This Row],[Muut laskennalliset kustannukset ]]</f>
        <v>6420409.011478547</v>
      </c>
      <c r="G192" s="360">
        <v>1333.3</v>
      </c>
      <c r="H192" s="17">
        <v>5163870.8999999994</v>
      </c>
      <c r="I192" s="381">
        <v>1256538.1114785476</v>
      </c>
      <c r="J192" s="36">
        <v>618410.63448069186</v>
      </c>
      <c r="K192" s="37">
        <v>1789025.3818876566</v>
      </c>
      <c r="L192" s="245">
        <f>SUM(Yhteenveto[[#This Row],[Valtionosuus omarahoitusosuuden jälkeen (välisumma)]:[Valtionosuuteen tehtävät vähennykset ja lisäykset, netto]])</f>
        <v>3663974.1278468962</v>
      </c>
      <c r="M192" s="37">
        <v>1416109.7956984185</v>
      </c>
      <c r="N192" s="337">
        <f>SUM(Yhteenveto[[#This Row],[Valtionosuus ennen verotuloihin perustuvaa valtionosuuksien tasausta]]+Yhteenveto[[#This Row],[Verotuloihin perustuva valtionosuuksien tasaus]])</f>
        <v>5080083.9235453149</v>
      </c>
      <c r="O192" s="37">
        <v>-28869.900280000002</v>
      </c>
      <c r="P192" s="257">
        <v>823460.33243656938</v>
      </c>
      <c r="Q192" s="382">
        <f>SUM(Yhteenveto[[#This Row],[Kunnan  peruspalvelujen valtionosuus ]:[Veroperustemuutoksista johtuvien veromenetysten korvaus]])</f>
        <v>5874674.3557018843</v>
      </c>
      <c r="R192" s="38">
        <v>489557</v>
      </c>
    </row>
    <row r="193" spans="1:18">
      <c r="A193" s="35">
        <v>604</v>
      </c>
      <c r="B193" s="13" t="s">
        <v>199</v>
      </c>
      <c r="C193" s="15">
        <v>20206</v>
      </c>
      <c r="D193" s="15">
        <v>36429105.299999997</v>
      </c>
      <c r="E193" s="15">
        <v>2561564.4205710599</v>
      </c>
      <c r="F193" s="245">
        <f>Yhteenveto[[#This Row],[Ikärakenne, laskennallinen kustannus]]+Yhteenveto[[#This Row],[Muut laskennalliset kustannukset ]]</f>
        <v>38990669.720571056</v>
      </c>
      <c r="G193" s="360">
        <v>1333.3</v>
      </c>
      <c r="H193" s="17">
        <v>26940659.800000001</v>
      </c>
      <c r="I193" s="381">
        <v>12050009.920571055</v>
      </c>
      <c r="J193" s="36">
        <v>947032.49362037424</v>
      </c>
      <c r="K193" s="37">
        <v>5118679.2615862302</v>
      </c>
      <c r="L193" s="245">
        <f>SUM(Yhteenveto[[#This Row],[Valtionosuus omarahoitusosuuden jälkeen (välisumma)]:[Valtionosuuteen tehtävät vähennykset ja lisäykset, netto]])</f>
        <v>18115721.675777659</v>
      </c>
      <c r="M193" s="37">
        <v>-159103.43868960792</v>
      </c>
      <c r="N193" s="337">
        <f>SUM(Yhteenveto[[#This Row],[Valtionosuus ennen verotuloihin perustuvaa valtionosuuksien tasausta]]+Yhteenveto[[#This Row],[Verotuloihin perustuva valtionosuuksien tasaus]])</f>
        <v>17956618.237088051</v>
      </c>
      <c r="O193" s="37">
        <v>-922714.50462800008</v>
      </c>
      <c r="P193" s="257">
        <v>1985116.5373663541</v>
      </c>
      <c r="Q193" s="382">
        <f>SUM(Yhteenveto[[#This Row],[Kunnan  peruspalvelujen valtionosuus ]:[Veroperustemuutoksista johtuvien veromenetysten korvaus]])</f>
        <v>19019020.269826405</v>
      </c>
      <c r="R193" s="38">
        <v>1584918</v>
      </c>
    </row>
    <row r="194" spans="1:18">
      <c r="A194" s="35">
        <v>607</v>
      </c>
      <c r="B194" s="13" t="s">
        <v>200</v>
      </c>
      <c r="C194" s="15">
        <v>4161</v>
      </c>
      <c r="D194" s="15">
        <v>5050292.6499999994</v>
      </c>
      <c r="E194" s="15">
        <v>1158010.5474059365</v>
      </c>
      <c r="F194" s="245">
        <f>Yhteenveto[[#This Row],[Ikärakenne, laskennallinen kustannus]]+Yhteenveto[[#This Row],[Muut laskennalliset kustannukset ]]</f>
        <v>6208303.1974059362</v>
      </c>
      <c r="G194" s="360">
        <v>1333.3</v>
      </c>
      <c r="H194" s="17">
        <v>5547861.2999999998</v>
      </c>
      <c r="I194" s="381">
        <v>660441.89740593638</v>
      </c>
      <c r="J194" s="36">
        <v>267131.60752392432</v>
      </c>
      <c r="K194" s="37">
        <v>293402.56673736789</v>
      </c>
      <c r="L194" s="245">
        <f>SUM(Yhteenveto[[#This Row],[Valtionosuus omarahoitusosuuden jälkeen (välisumma)]:[Valtionosuuteen tehtävät vähennykset ja lisäykset, netto]])</f>
        <v>1220976.0716672286</v>
      </c>
      <c r="M194" s="37">
        <v>2452903.8428807072</v>
      </c>
      <c r="N194" s="337">
        <f>SUM(Yhteenveto[[#This Row],[Valtionosuus ennen verotuloihin perustuvaa valtionosuuksien tasausta]]+Yhteenveto[[#This Row],[Verotuloihin perustuva valtionosuuksien tasaus]])</f>
        <v>3673879.9145479361</v>
      </c>
      <c r="O194" s="37">
        <v>-44057.524640000003</v>
      </c>
      <c r="P194" s="257">
        <v>910050.90823956067</v>
      </c>
      <c r="Q194" s="382">
        <f>SUM(Yhteenveto[[#This Row],[Kunnan  peruspalvelujen valtionosuus ]:[Veroperustemuutoksista johtuvien veromenetysten korvaus]])</f>
        <v>4539873.2981474968</v>
      </c>
      <c r="R194" s="38">
        <v>378323</v>
      </c>
    </row>
    <row r="195" spans="1:18">
      <c r="A195" s="35">
        <v>608</v>
      </c>
      <c r="B195" s="13" t="s">
        <v>201</v>
      </c>
      <c r="C195" s="15">
        <v>2013</v>
      </c>
      <c r="D195" s="15">
        <v>2675903.5300000003</v>
      </c>
      <c r="E195" s="15">
        <v>438818.42689137597</v>
      </c>
      <c r="F195" s="245">
        <f>Yhteenveto[[#This Row],[Ikärakenne, laskennallinen kustannus]]+Yhteenveto[[#This Row],[Muut laskennalliset kustannukset ]]</f>
        <v>3114721.9568913761</v>
      </c>
      <c r="G195" s="360">
        <v>1333.3</v>
      </c>
      <c r="H195" s="17">
        <v>2683932.9</v>
      </c>
      <c r="I195" s="381">
        <v>430789.05689137615</v>
      </c>
      <c r="J195" s="36">
        <v>55680.836747861074</v>
      </c>
      <c r="K195" s="37">
        <v>216829.70033301626</v>
      </c>
      <c r="L195" s="245">
        <f>SUM(Yhteenveto[[#This Row],[Valtionosuus omarahoitusosuuden jälkeen (välisumma)]:[Valtionosuuteen tehtävät vähennykset ja lisäykset, netto]])</f>
        <v>703299.5939722535</v>
      </c>
      <c r="M195" s="37">
        <v>883440.71655893268</v>
      </c>
      <c r="N195" s="337">
        <f>SUM(Yhteenveto[[#This Row],[Valtionosuus ennen verotuloihin perustuvaa valtionosuuksien tasausta]]+Yhteenveto[[#This Row],[Verotuloihin perustuva valtionosuuksien tasaus]])</f>
        <v>1586740.3105311862</v>
      </c>
      <c r="O195" s="37">
        <v>-35770.655999999995</v>
      </c>
      <c r="P195" s="257">
        <v>407915.89224358916</v>
      </c>
      <c r="Q195" s="382">
        <f>SUM(Yhteenveto[[#This Row],[Kunnan  peruspalvelujen valtionosuus ]:[Veroperustemuutoksista johtuvien veromenetysten korvaus]])</f>
        <v>1958885.5467747753</v>
      </c>
      <c r="R195" s="38">
        <v>163240</v>
      </c>
    </row>
    <row r="196" spans="1:18">
      <c r="A196" s="35">
        <v>609</v>
      </c>
      <c r="B196" s="13" t="s">
        <v>202</v>
      </c>
      <c r="C196" s="15">
        <v>83482</v>
      </c>
      <c r="D196" s="15">
        <v>108856593.88999999</v>
      </c>
      <c r="E196" s="15">
        <v>14922935.052427096</v>
      </c>
      <c r="F196" s="245">
        <f>Yhteenveto[[#This Row],[Ikärakenne, laskennallinen kustannus]]+Yhteenveto[[#This Row],[Muut laskennalliset kustannukset ]]</f>
        <v>123779528.94242708</v>
      </c>
      <c r="G196" s="360">
        <v>1333.3</v>
      </c>
      <c r="H196" s="17">
        <v>111306550.59999999</v>
      </c>
      <c r="I196" s="381">
        <v>12472978.34242709</v>
      </c>
      <c r="J196" s="36">
        <v>2565259.4420434698</v>
      </c>
      <c r="K196" s="37">
        <v>-19297452.758037172</v>
      </c>
      <c r="L196" s="245">
        <f>SUM(Yhteenveto[[#This Row],[Valtionosuus omarahoitusosuuden jälkeen (välisumma)]:[Valtionosuuteen tehtävät vähennykset ja lisäykset, netto]])</f>
        <v>-4259214.9735666122</v>
      </c>
      <c r="M196" s="37">
        <v>24242978.423401158</v>
      </c>
      <c r="N196" s="337">
        <f>SUM(Yhteenveto[[#This Row],[Valtionosuus ennen verotuloihin perustuvaa valtionosuuksien tasausta]]+Yhteenveto[[#This Row],[Verotuloihin perustuva valtionosuuksien tasaus]])</f>
        <v>19983763.449834548</v>
      </c>
      <c r="O196" s="37">
        <v>-2953217.9071400044</v>
      </c>
      <c r="P196" s="257">
        <v>12988717.15409719</v>
      </c>
      <c r="Q196" s="382">
        <f>SUM(Yhteenveto[[#This Row],[Kunnan  peruspalvelujen valtionosuus ]:[Veroperustemuutoksista johtuvien veromenetysten korvaus]])</f>
        <v>30019262.696791731</v>
      </c>
      <c r="R196" s="38">
        <v>2501605</v>
      </c>
    </row>
    <row r="197" spans="1:18">
      <c r="A197" s="35">
        <v>611</v>
      </c>
      <c r="B197" s="13" t="s">
        <v>203</v>
      </c>
      <c r="C197" s="15">
        <v>5066</v>
      </c>
      <c r="D197" s="15">
        <v>9177905.9000000004</v>
      </c>
      <c r="E197" s="15">
        <v>783811.82341139903</v>
      </c>
      <c r="F197" s="245">
        <f>Yhteenveto[[#This Row],[Ikärakenne, laskennallinen kustannus]]+Yhteenveto[[#This Row],[Muut laskennalliset kustannukset ]]</f>
        <v>9961717.7234113999</v>
      </c>
      <c r="G197" s="360">
        <v>1333.3</v>
      </c>
      <c r="H197" s="17">
        <v>6754497.7999999998</v>
      </c>
      <c r="I197" s="381">
        <v>3207219.9234114001</v>
      </c>
      <c r="J197" s="36">
        <v>105981.85333194892</v>
      </c>
      <c r="K197" s="37">
        <v>-44458.16566379799</v>
      </c>
      <c r="L197" s="245">
        <f>SUM(Yhteenveto[[#This Row],[Valtionosuus omarahoitusosuuden jälkeen (välisumma)]:[Valtionosuuteen tehtävät vähennykset ja lisäykset, netto]])</f>
        <v>3268743.6110795513</v>
      </c>
      <c r="M197" s="37">
        <v>1424728.6116799673</v>
      </c>
      <c r="N197" s="337">
        <f>SUM(Yhteenveto[[#This Row],[Valtionosuus ennen verotuloihin perustuvaa valtionosuuksien tasausta]]+Yhteenveto[[#This Row],[Verotuloihin perustuva valtionosuuksien tasaus]])</f>
        <v>4693472.2227595188</v>
      </c>
      <c r="O197" s="37">
        <v>-49110.129799999966</v>
      </c>
      <c r="P197" s="257">
        <v>721387.36197038833</v>
      </c>
      <c r="Q197" s="382">
        <f>SUM(Yhteenveto[[#This Row],[Kunnan  peruspalvelujen valtionosuus ]:[Veroperustemuutoksista johtuvien veromenetysten korvaus]])</f>
        <v>5365749.4549299069</v>
      </c>
      <c r="R197" s="38">
        <v>447146</v>
      </c>
    </row>
    <row r="198" spans="1:18">
      <c r="A198" s="35">
        <v>614</v>
      </c>
      <c r="B198" s="13" t="s">
        <v>204</v>
      </c>
      <c r="C198" s="15">
        <v>3066</v>
      </c>
      <c r="D198" s="15">
        <v>2398338.2399999998</v>
      </c>
      <c r="E198" s="15">
        <v>2689035.0511375219</v>
      </c>
      <c r="F198" s="245">
        <f>Yhteenveto[[#This Row],[Ikärakenne, laskennallinen kustannus]]+Yhteenveto[[#This Row],[Muut laskennalliset kustannukset ]]</f>
        <v>5087373.2911375221</v>
      </c>
      <c r="G198" s="360">
        <v>1333.3</v>
      </c>
      <c r="H198" s="17">
        <v>4087897.8</v>
      </c>
      <c r="I198" s="381">
        <v>999475.49113752227</v>
      </c>
      <c r="J198" s="36">
        <v>1077311.0727817391</v>
      </c>
      <c r="K198" s="37">
        <v>-956700.89714640519</v>
      </c>
      <c r="L198" s="245">
        <f>SUM(Yhteenveto[[#This Row],[Valtionosuus omarahoitusosuuden jälkeen (välisumma)]:[Valtionosuuteen tehtävät vähennykset ja lisäykset, netto]])</f>
        <v>1120085.6667728561</v>
      </c>
      <c r="M198" s="37">
        <v>1510575.4321413089</v>
      </c>
      <c r="N198" s="337">
        <f>SUM(Yhteenveto[[#This Row],[Valtionosuus ennen verotuloihin perustuvaa valtionosuuksien tasausta]]+Yhteenveto[[#This Row],[Verotuloihin perustuva valtionosuuksien tasaus]])</f>
        <v>2630661.098914165</v>
      </c>
      <c r="O198" s="37">
        <v>-46978.794880000009</v>
      </c>
      <c r="P198" s="257">
        <v>731667.19472952653</v>
      </c>
      <c r="Q198" s="382">
        <f>SUM(Yhteenveto[[#This Row],[Kunnan  peruspalvelujen valtionosuus ]:[Veroperustemuutoksista johtuvien veromenetysten korvaus]])</f>
        <v>3315349.4987636916</v>
      </c>
      <c r="R198" s="38">
        <v>276279</v>
      </c>
    </row>
    <row r="199" spans="1:18">
      <c r="A199" s="35">
        <v>615</v>
      </c>
      <c r="B199" s="13" t="s">
        <v>205</v>
      </c>
      <c r="C199" s="15">
        <v>7702</v>
      </c>
      <c r="D199" s="15">
        <v>11039339.449999999</v>
      </c>
      <c r="E199" s="15">
        <v>5284634.4992629737</v>
      </c>
      <c r="F199" s="245">
        <f>Yhteenveto[[#This Row],[Ikärakenne, laskennallinen kustannus]]+Yhteenveto[[#This Row],[Muut laskennalliset kustannukset ]]</f>
        <v>16323973.949262973</v>
      </c>
      <c r="G199" s="360">
        <v>1333.3</v>
      </c>
      <c r="H199" s="17">
        <v>10269076.6</v>
      </c>
      <c r="I199" s="381">
        <v>6054897.3492629733</v>
      </c>
      <c r="J199" s="36">
        <v>2330887.1017524195</v>
      </c>
      <c r="K199" s="37">
        <v>2100591.405238647</v>
      </c>
      <c r="L199" s="245">
        <f>SUM(Yhteenveto[[#This Row],[Valtionosuus omarahoitusosuuden jälkeen (välisumma)]:[Valtionosuuteen tehtävät vähennykset ja lisäykset, netto]])</f>
        <v>10486375.856254039</v>
      </c>
      <c r="M199" s="37">
        <v>3185883.4508248381</v>
      </c>
      <c r="N199" s="337">
        <f>SUM(Yhteenveto[[#This Row],[Valtionosuus ennen verotuloihin perustuvaa valtionosuuksien tasausta]]+Yhteenveto[[#This Row],[Verotuloihin perustuva valtionosuuksien tasaus]])</f>
        <v>13672259.307078877</v>
      </c>
      <c r="O199" s="37">
        <v>63463.105519999997</v>
      </c>
      <c r="P199" s="257">
        <v>1523836.5746404219</v>
      </c>
      <c r="Q199" s="382">
        <f>SUM(Yhteenveto[[#This Row],[Kunnan  peruspalvelujen valtionosuus ]:[Veroperustemuutoksista johtuvien veromenetysten korvaus]])</f>
        <v>15259558.987239299</v>
      </c>
      <c r="R199" s="38">
        <v>1271630</v>
      </c>
    </row>
    <row r="200" spans="1:18">
      <c r="A200" s="35">
        <v>616</v>
      </c>
      <c r="B200" s="13" t="s">
        <v>206</v>
      </c>
      <c r="C200" s="15">
        <v>1848</v>
      </c>
      <c r="D200" s="15">
        <v>2657897.77</v>
      </c>
      <c r="E200" s="15">
        <v>371365.80689891824</v>
      </c>
      <c r="F200" s="245">
        <f>Yhteenveto[[#This Row],[Ikärakenne, laskennallinen kustannus]]+Yhteenveto[[#This Row],[Muut laskennalliset kustannukset ]]</f>
        <v>3029263.5768989185</v>
      </c>
      <c r="G200" s="360">
        <v>1333.3</v>
      </c>
      <c r="H200" s="17">
        <v>2463938.4</v>
      </c>
      <c r="I200" s="381">
        <v>565325.17689891858</v>
      </c>
      <c r="J200" s="36">
        <v>42024.059630889416</v>
      </c>
      <c r="K200" s="37">
        <v>-193031.67325084104</v>
      </c>
      <c r="L200" s="245">
        <f>SUM(Yhteenveto[[#This Row],[Valtionosuus omarahoitusosuuden jälkeen (välisumma)]:[Valtionosuuteen tehtävät vähennykset ja lisäykset, netto]])</f>
        <v>414317.56327896699</v>
      </c>
      <c r="M200" s="37">
        <v>741286.61109553196</v>
      </c>
      <c r="N200" s="337">
        <f>SUM(Yhteenveto[[#This Row],[Valtionosuus ennen verotuloihin perustuvaa valtionosuuksien tasausta]]+Yhteenveto[[#This Row],[Verotuloihin perustuva valtionosuuksien tasaus]])</f>
        <v>1155604.1743744989</v>
      </c>
      <c r="O200" s="37">
        <v>-832442.78288000019</v>
      </c>
      <c r="P200" s="257">
        <v>374535.09329284355</v>
      </c>
      <c r="Q200" s="382">
        <f>SUM(Yhteenveto[[#This Row],[Kunnan  peruspalvelujen valtionosuus ]:[Veroperustemuutoksista johtuvien veromenetysten korvaus]])</f>
        <v>697696.48478734226</v>
      </c>
      <c r="R200" s="38">
        <v>58141</v>
      </c>
    </row>
    <row r="201" spans="1:18">
      <c r="A201" s="35">
        <v>619</v>
      </c>
      <c r="B201" s="13" t="s">
        <v>207</v>
      </c>
      <c r="C201" s="15">
        <v>2721</v>
      </c>
      <c r="D201" s="15">
        <v>3270874.8299999996</v>
      </c>
      <c r="E201" s="15">
        <v>603661.60011115612</v>
      </c>
      <c r="F201" s="245">
        <f>Yhteenveto[[#This Row],[Ikärakenne, laskennallinen kustannus]]+Yhteenveto[[#This Row],[Muut laskennalliset kustannukset ]]</f>
        <v>3874536.4301111558</v>
      </c>
      <c r="G201" s="360">
        <v>1333.3</v>
      </c>
      <c r="H201" s="17">
        <v>3627909.3</v>
      </c>
      <c r="I201" s="381">
        <v>246627.13011115603</v>
      </c>
      <c r="J201" s="36">
        <v>159188.51051299641</v>
      </c>
      <c r="K201" s="37">
        <v>1229071.870640141</v>
      </c>
      <c r="L201" s="245">
        <f>SUM(Yhteenveto[[#This Row],[Valtionosuus omarahoitusosuuden jälkeen (välisumma)]:[Valtionosuuteen tehtävät vähennykset ja lisäykset, netto]])</f>
        <v>1634887.5112642935</v>
      </c>
      <c r="M201" s="37">
        <v>1602248.3363495257</v>
      </c>
      <c r="N201" s="337">
        <f>SUM(Yhteenveto[[#This Row],[Valtionosuus ennen verotuloihin perustuvaa valtionosuuksien tasausta]]+Yhteenveto[[#This Row],[Verotuloihin perustuva valtionosuuksien tasaus]])</f>
        <v>3237135.8476138189</v>
      </c>
      <c r="O201" s="37">
        <v>190299.88992000005</v>
      </c>
      <c r="P201" s="257">
        <v>629169.47024019586</v>
      </c>
      <c r="Q201" s="382">
        <f>SUM(Yhteenveto[[#This Row],[Kunnan  peruspalvelujen valtionosuus ]:[Veroperustemuutoksista johtuvien veromenetysten korvaus]])</f>
        <v>4056605.2077740147</v>
      </c>
      <c r="R201" s="38">
        <v>338051</v>
      </c>
    </row>
    <row r="202" spans="1:18">
      <c r="A202" s="35">
        <v>620</v>
      </c>
      <c r="B202" s="13" t="s">
        <v>208</v>
      </c>
      <c r="C202" s="15">
        <v>2446</v>
      </c>
      <c r="D202" s="15">
        <v>2184774.31</v>
      </c>
      <c r="E202" s="15">
        <v>2202731.5132391471</v>
      </c>
      <c r="F202" s="245">
        <f>Yhteenveto[[#This Row],[Ikärakenne, laskennallinen kustannus]]+Yhteenveto[[#This Row],[Muut laskennalliset kustannukset ]]</f>
        <v>4387505.8232391477</v>
      </c>
      <c r="G202" s="360">
        <v>1333.3</v>
      </c>
      <c r="H202" s="17">
        <v>3261251.8</v>
      </c>
      <c r="I202" s="381">
        <v>1126254.0232391478</v>
      </c>
      <c r="J202" s="36">
        <v>866446.35722113401</v>
      </c>
      <c r="K202" s="37">
        <v>884274.60426178505</v>
      </c>
      <c r="L202" s="245">
        <f>SUM(Yhteenveto[[#This Row],[Valtionosuus omarahoitusosuuden jälkeen (välisumma)]:[Valtionosuuteen tehtävät vähennykset ja lisäykset, netto]])</f>
        <v>2876974.9847220667</v>
      </c>
      <c r="M202" s="37">
        <v>568268.80232845689</v>
      </c>
      <c r="N202" s="337">
        <f>SUM(Yhteenveto[[#This Row],[Valtionosuus ennen verotuloihin perustuvaa valtionosuuksien tasausta]]+Yhteenveto[[#This Row],[Verotuloihin perustuva valtionosuuksien tasaus]])</f>
        <v>3445243.7870505238</v>
      </c>
      <c r="O202" s="37">
        <v>-38751.544000000009</v>
      </c>
      <c r="P202" s="257">
        <v>549999.1836894193</v>
      </c>
      <c r="Q202" s="382">
        <f>SUM(Yhteenveto[[#This Row],[Kunnan  peruspalvelujen valtionosuus ]:[Veroperustemuutoksista johtuvien veromenetysten korvaus]])</f>
        <v>3956491.4267399427</v>
      </c>
      <c r="R202" s="38">
        <v>329707</v>
      </c>
    </row>
    <row r="203" spans="1:18">
      <c r="A203" s="35">
        <v>623</v>
      </c>
      <c r="B203" s="13" t="s">
        <v>209</v>
      </c>
      <c r="C203" s="15">
        <v>2117</v>
      </c>
      <c r="D203" s="15">
        <v>1403348.6900000002</v>
      </c>
      <c r="E203" s="15">
        <v>1647915.4099251039</v>
      </c>
      <c r="F203" s="245">
        <f>Yhteenveto[[#This Row],[Ikärakenne, laskennallinen kustannus]]+Yhteenveto[[#This Row],[Muut laskennalliset kustannukset ]]</f>
        <v>3051264.0999251041</v>
      </c>
      <c r="G203" s="360">
        <v>1333.3</v>
      </c>
      <c r="H203" s="17">
        <v>2822596.1</v>
      </c>
      <c r="I203" s="381">
        <v>228667.99992510397</v>
      </c>
      <c r="J203" s="36">
        <v>725839.40177775815</v>
      </c>
      <c r="K203" s="37">
        <v>354966.70571344614</v>
      </c>
      <c r="L203" s="245">
        <f>SUM(Yhteenveto[[#This Row],[Valtionosuus omarahoitusosuuden jälkeen (välisumma)]:[Valtionosuuteen tehtävät vähennykset ja lisäykset, netto]])</f>
        <v>1309474.1074163083</v>
      </c>
      <c r="M203" s="37">
        <v>-96737.186151972535</v>
      </c>
      <c r="N203" s="337">
        <f>SUM(Yhteenveto[[#This Row],[Valtionosuus ennen verotuloihin perustuvaa valtionosuuksien tasausta]]+Yhteenveto[[#This Row],[Verotuloihin perustuva valtionosuuksien tasaus]])</f>
        <v>1212736.9212643357</v>
      </c>
      <c r="O203" s="37">
        <v>-127880.09520000001</v>
      </c>
      <c r="P203" s="257">
        <v>453986.11750134791</v>
      </c>
      <c r="Q203" s="382">
        <f>SUM(Yhteenveto[[#This Row],[Kunnan  peruspalvelujen valtionosuus ]:[Veroperustemuutoksista johtuvien veromenetysten korvaus]])</f>
        <v>1538842.9435656834</v>
      </c>
      <c r="R203" s="38">
        <v>128237</v>
      </c>
    </row>
    <row r="204" spans="1:18">
      <c r="A204" s="35">
        <v>624</v>
      </c>
      <c r="B204" s="13" t="s">
        <v>210</v>
      </c>
      <c r="C204" s="15">
        <v>5119</v>
      </c>
      <c r="D204" s="15">
        <v>7569660.2700000005</v>
      </c>
      <c r="E204" s="15">
        <v>1294667.0110654419</v>
      </c>
      <c r="F204" s="245">
        <f>Yhteenveto[[#This Row],[Ikärakenne, laskennallinen kustannus]]+Yhteenveto[[#This Row],[Muut laskennalliset kustannukset ]]</f>
        <v>8864327.2810654417</v>
      </c>
      <c r="G204" s="360">
        <v>1333.3</v>
      </c>
      <c r="H204" s="17">
        <v>6825162.7000000002</v>
      </c>
      <c r="I204" s="381">
        <v>2039164.5810654415</v>
      </c>
      <c r="J204" s="36">
        <v>121312.1195626859</v>
      </c>
      <c r="K204" s="37">
        <v>2329757.366156437</v>
      </c>
      <c r="L204" s="245">
        <f>SUM(Yhteenveto[[#This Row],[Valtionosuus omarahoitusosuuden jälkeen (välisumma)]:[Valtionosuuteen tehtävät vähennykset ja lisäykset, netto]])</f>
        <v>4490234.0667845644</v>
      </c>
      <c r="M204" s="37">
        <v>1081430.5181804814</v>
      </c>
      <c r="N204" s="337">
        <f>SUM(Yhteenveto[[#This Row],[Valtionosuus ennen verotuloihin perustuvaa valtionosuuksien tasausta]]+Yhteenveto[[#This Row],[Verotuloihin perustuva valtionosuuksien tasaus]])</f>
        <v>5571664.5849650456</v>
      </c>
      <c r="O204" s="37">
        <v>-187557.47296000004</v>
      </c>
      <c r="P204" s="257">
        <v>696998.89924755832</v>
      </c>
      <c r="Q204" s="382">
        <f>SUM(Yhteenveto[[#This Row],[Kunnan  peruspalvelujen valtionosuus ]:[Veroperustemuutoksista johtuvien veromenetysten korvaus]])</f>
        <v>6081106.0112526044</v>
      </c>
      <c r="R204" s="38">
        <v>506759</v>
      </c>
    </row>
    <row r="205" spans="1:18">
      <c r="A205" s="35">
        <v>625</v>
      </c>
      <c r="B205" s="13" t="s">
        <v>211</v>
      </c>
      <c r="C205" s="15">
        <v>3048</v>
      </c>
      <c r="D205" s="15">
        <v>4846401.08</v>
      </c>
      <c r="E205" s="15">
        <v>881968.74050717812</v>
      </c>
      <c r="F205" s="245">
        <f>Yhteenveto[[#This Row],[Ikärakenne, laskennallinen kustannus]]+Yhteenveto[[#This Row],[Muut laskennalliset kustannukset ]]</f>
        <v>5728369.8205071781</v>
      </c>
      <c r="G205" s="360">
        <v>1333.3</v>
      </c>
      <c r="H205" s="17">
        <v>4063898.4</v>
      </c>
      <c r="I205" s="381">
        <v>1664471.4205071782</v>
      </c>
      <c r="J205" s="36">
        <v>230504.3249661552</v>
      </c>
      <c r="K205" s="37">
        <v>1197833.8384493678</v>
      </c>
      <c r="L205" s="245">
        <f>SUM(Yhteenveto[[#This Row],[Valtionosuus omarahoitusosuuden jälkeen (välisumma)]:[Valtionosuuteen tehtävät vähennykset ja lisäykset, netto]])</f>
        <v>3092809.583922701</v>
      </c>
      <c r="M205" s="37">
        <v>715423.55462854938</v>
      </c>
      <c r="N205" s="337">
        <f>SUM(Yhteenveto[[#This Row],[Valtionosuus ennen verotuloihin perustuvaa valtionosuuksien tasausta]]+Yhteenveto[[#This Row],[Verotuloihin perustuva valtionosuuksien tasaus]])</f>
        <v>3808233.1385512501</v>
      </c>
      <c r="O205" s="37">
        <v>166780.68360000002</v>
      </c>
      <c r="P205" s="257">
        <v>529902.5579862193</v>
      </c>
      <c r="Q205" s="382">
        <f>SUM(Yhteenveto[[#This Row],[Kunnan  peruspalvelujen valtionosuus ]:[Veroperustemuutoksista johtuvien veromenetysten korvaus]])</f>
        <v>4504916.3801374696</v>
      </c>
      <c r="R205" s="38">
        <v>375410</v>
      </c>
    </row>
    <row r="206" spans="1:18">
      <c r="A206" s="35">
        <v>626</v>
      </c>
      <c r="B206" s="13" t="s">
        <v>212</v>
      </c>
      <c r="C206" s="15">
        <v>4964</v>
      </c>
      <c r="D206" s="15">
        <v>6601910.8399999999</v>
      </c>
      <c r="E206" s="15">
        <v>1581993.5562383791</v>
      </c>
      <c r="F206" s="245">
        <f>Yhteenveto[[#This Row],[Ikärakenne, laskennallinen kustannus]]+Yhteenveto[[#This Row],[Muut laskennalliset kustannukset ]]</f>
        <v>8183904.3962383792</v>
      </c>
      <c r="G206" s="360">
        <v>1333.3</v>
      </c>
      <c r="H206" s="17">
        <v>6618501.2000000002</v>
      </c>
      <c r="I206" s="381">
        <v>1565403.196238379</v>
      </c>
      <c r="J206" s="36">
        <v>718406.7872430156</v>
      </c>
      <c r="K206" s="37">
        <v>-694389.023697517</v>
      </c>
      <c r="L206" s="245">
        <f>SUM(Yhteenveto[[#This Row],[Valtionosuus omarahoitusosuuden jälkeen (välisumma)]:[Valtionosuuteen tehtävät vähennykset ja lisäykset, netto]])</f>
        <v>1589420.9597838777</v>
      </c>
      <c r="M206" s="37">
        <v>-42004.676559688509</v>
      </c>
      <c r="N206" s="337">
        <f>SUM(Yhteenveto[[#This Row],[Valtionosuus ennen verotuloihin perustuvaa valtionosuuksien tasausta]]+Yhteenveto[[#This Row],[Verotuloihin perustuva valtionosuuksien tasaus]])</f>
        <v>1547416.2832241892</v>
      </c>
      <c r="O206" s="37">
        <v>6036.2981999999975</v>
      </c>
      <c r="P206" s="257">
        <v>926631.63289414591</v>
      </c>
      <c r="Q206" s="382">
        <f>SUM(Yhteenveto[[#This Row],[Kunnan  peruspalvelujen valtionosuus ]:[Veroperustemuutoksista johtuvien veromenetysten korvaus]])</f>
        <v>2480084.2143183351</v>
      </c>
      <c r="R206" s="38">
        <v>206673</v>
      </c>
    </row>
    <row r="207" spans="1:18">
      <c r="A207" s="35">
        <v>630</v>
      </c>
      <c r="B207" s="13" t="s">
        <v>213</v>
      </c>
      <c r="C207" s="15">
        <v>1631</v>
      </c>
      <c r="D207" s="15">
        <v>3232654.63</v>
      </c>
      <c r="E207" s="15">
        <v>845644.72579786263</v>
      </c>
      <c r="F207" s="245">
        <f>Yhteenveto[[#This Row],[Ikärakenne, laskennallinen kustannus]]+Yhteenveto[[#This Row],[Muut laskennalliset kustannukset ]]</f>
        <v>4078299.3557978626</v>
      </c>
      <c r="G207" s="360">
        <v>1333.3</v>
      </c>
      <c r="H207" s="17">
        <v>2174612.2999999998</v>
      </c>
      <c r="I207" s="381">
        <v>1903687.0557978628</v>
      </c>
      <c r="J207" s="36">
        <v>560441.36555781798</v>
      </c>
      <c r="K207" s="37">
        <v>-836598.14464573562</v>
      </c>
      <c r="L207" s="245">
        <f>SUM(Yhteenveto[[#This Row],[Valtionosuus omarahoitusosuuden jälkeen (välisumma)]:[Valtionosuuteen tehtävät vähennykset ja lisäykset, netto]])</f>
        <v>1627530.2767099449</v>
      </c>
      <c r="M207" s="37">
        <v>502092.60003420373</v>
      </c>
      <c r="N207" s="337">
        <f>SUM(Yhteenveto[[#This Row],[Valtionosuus ennen verotuloihin perustuvaa valtionosuuksien tasausta]]+Yhteenveto[[#This Row],[Verotuloihin perustuva valtionosuuksien tasaus]])</f>
        <v>2129622.8767441488</v>
      </c>
      <c r="O207" s="37">
        <v>196887.65240000002</v>
      </c>
      <c r="P207" s="257">
        <v>279851.17626084073</v>
      </c>
      <c r="Q207" s="382">
        <f>SUM(Yhteenveto[[#This Row],[Kunnan  peruspalvelujen valtionosuus ]:[Veroperustemuutoksista johtuvien veromenetysten korvaus]])</f>
        <v>2606361.7054049894</v>
      </c>
      <c r="R207" s="38">
        <v>217197</v>
      </c>
    </row>
    <row r="208" spans="1:18">
      <c r="A208" s="35">
        <v>631</v>
      </c>
      <c r="B208" s="13" t="s">
        <v>214</v>
      </c>
      <c r="C208" s="15">
        <v>1985</v>
      </c>
      <c r="D208" s="15">
        <v>2775070.08</v>
      </c>
      <c r="E208" s="15">
        <v>345082.34174143506</v>
      </c>
      <c r="F208" s="245">
        <f>Yhteenveto[[#This Row],[Ikärakenne, laskennallinen kustannus]]+Yhteenveto[[#This Row],[Muut laskennalliset kustannukset ]]</f>
        <v>3120152.4217414353</v>
      </c>
      <c r="G208" s="360">
        <v>1333.3</v>
      </c>
      <c r="H208" s="17">
        <v>2646600.5</v>
      </c>
      <c r="I208" s="381">
        <v>473551.9217414353</v>
      </c>
      <c r="J208" s="36">
        <v>29529.599010479993</v>
      </c>
      <c r="K208" s="37">
        <v>1182880.4536550627</v>
      </c>
      <c r="L208" s="245">
        <f>SUM(Yhteenveto[[#This Row],[Valtionosuus omarahoitusosuuden jälkeen (välisumma)]:[Valtionosuuteen tehtävät vähennykset ja lisäykset, netto]])</f>
        <v>1685961.9744069781</v>
      </c>
      <c r="M208" s="37">
        <v>588029.27860882983</v>
      </c>
      <c r="N208" s="337">
        <f>SUM(Yhteenveto[[#This Row],[Valtionosuus ennen verotuloihin perustuvaa valtionosuuksien tasausta]]+Yhteenveto[[#This Row],[Verotuloihin perustuva valtionosuuksien tasaus]])</f>
        <v>2273991.2530158078</v>
      </c>
      <c r="O208" s="37">
        <v>-677704.88680000009</v>
      </c>
      <c r="P208" s="257">
        <v>340301.85910364572</v>
      </c>
      <c r="Q208" s="382">
        <f>SUM(Yhteenveto[[#This Row],[Kunnan  peruspalvelujen valtionosuus ]:[Veroperustemuutoksista johtuvien veromenetysten korvaus]])</f>
        <v>1936588.2253194535</v>
      </c>
      <c r="R208" s="38">
        <v>161382</v>
      </c>
    </row>
    <row r="209" spans="1:18">
      <c r="A209" s="35">
        <v>635</v>
      </c>
      <c r="B209" s="13" t="s">
        <v>215</v>
      </c>
      <c r="C209" s="15">
        <v>6439</v>
      </c>
      <c r="D209" s="15">
        <v>8843038.9400000013</v>
      </c>
      <c r="E209" s="15">
        <v>1202919.0359431049</v>
      </c>
      <c r="F209" s="245">
        <f>Yhteenveto[[#This Row],[Ikärakenne, laskennallinen kustannus]]+Yhteenveto[[#This Row],[Muut laskennalliset kustannukset ]]</f>
        <v>10045957.975943107</v>
      </c>
      <c r="G209" s="360">
        <v>1333.3</v>
      </c>
      <c r="H209" s="17">
        <v>8585118.6999999993</v>
      </c>
      <c r="I209" s="381">
        <v>1460839.2759431079</v>
      </c>
      <c r="J209" s="36">
        <v>321013.30937003635</v>
      </c>
      <c r="K209" s="37">
        <v>-555964.30330376548</v>
      </c>
      <c r="L209" s="245">
        <f>SUM(Yhteenveto[[#This Row],[Valtionosuus omarahoitusosuuden jälkeen (välisumma)]:[Valtionosuuteen tehtävät vähennykset ja lisäykset, netto]])</f>
        <v>1225888.2820093785</v>
      </c>
      <c r="M209" s="37">
        <v>2147352.1735846396</v>
      </c>
      <c r="N209" s="337">
        <f>SUM(Yhteenveto[[#This Row],[Valtionosuus ennen verotuloihin perustuvaa valtionosuuksien tasausta]]+Yhteenveto[[#This Row],[Verotuloihin perustuva valtionosuuksien tasaus]])</f>
        <v>3373240.4555940181</v>
      </c>
      <c r="O209" s="37">
        <v>-459727.45179999998</v>
      </c>
      <c r="P209" s="257">
        <v>1229573.2812567884</v>
      </c>
      <c r="Q209" s="382">
        <f>SUM(Yhteenveto[[#This Row],[Kunnan  peruspalvelujen valtionosuus ]:[Veroperustemuutoksista johtuvien veromenetysten korvaus]])</f>
        <v>4143086.2850508066</v>
      </c>
      <c r="R209" s="38">
        <v>345257</v>
      </c>
    </row>
    <row r="210" spans="1:18">
      <c r="A210" s="35">
        <v>636</v>
      </c>
      <c r="B210" s="13" t="s">
        <v>216</v>
      </c>
      <c r="C210" s="15">
        <v>8222</v>
      </c>
      <c r="D210" s="15">
        <v>13069202.459999999</v>
      </c>
      <c r="E210" s="15">
        <v>1851866.6043714141</v>
      </c>
      <c r="F210" s="245">
        <f>Yhteenveto[[#This Row],[Ikärakenne, laskennallinen kustannus]]+Yhteenveto[[#This Row],[Muut laskennalliset kustannukset ]]</f>
        <v>14921069.064371413</v>
      </c>
      <c r="G210" s="360">
        <v>1333.3</v>
      </c>
      <c r="H210" s="17">
        <v>10962392.6</v>
      </c>
      <c r="I210" s="381">
        <v>3958676.464371413</v>
      </c>
      <c r="J210" s="36">
        <v>198939.74517138954</v>
      </c>
      <c r="K210" s="37">
        <v>-669801.30224231619</v>
      </c>
      <c r="L210" s="245">
        <f>SUM(Yhteenveto[[#This Row],[Valtionosuus omarahoitusosuuden jälkeen (välisumma)]:[Valtionosuuteen tehtävät vähennykset ja lisäykset, netto]])</f>
        <v>3487814.9073004862</v>
      </c>
      <c r="M210" s="37">
        <v>2712314.2941771997</v>
      </c>
      <c r="N210" s="337">
        <f>SUM(Yhteenveto[[#This Row],[Valtionosuus ennen verotuloihin perustuvaa valtionosuuksien tasausta]]+Yhteenveto[[#This Row],[Verotuloihin perustuva valtionosuuksien tasaus]])</f>
        <v>6200129.2014776859</v>
      </c>
      <c r="O210" s="37">
        <v>333263.27840000007</v>
      </c>
      <c r="P210" s="257">
        <v>1577981.0991216421</v>
      </c>
      <c r="Q210" s="382">
        <f>SUM(Yhteenveto[[#This Row],[Kunnan  peruspalvelujen valtionosuus ]:[Veroperustemuutoksista johtuvien veromenetysten korvaus]])</f>
        <v>8111373.5789993284</v>
      </c>
      <c r="R210" s="38">
        <v>675947</v>
      </c>
    </row>
    <row r="211" spans="1:18">
      <c r="A211" s="35">
        <v>638</v>
      </c>
      <c r="B211" s="13" t="s">
        <v>217</v>
      </c>
      <c r="C211" s="15">
        <v>51149</v>
      </c>
      <c r="D211" s="15">
        <v>79380812.469999999</v>
      </c>
      <c r="E211" s="15">
        <v>17060236.389394354</v>
      </c>
      <c r="F211" s="245">
        <f>Yhteenveto[[#This Row],[Ikärakenne, laskennallinen kustannus]]+Yhteenveto[[#This Row],[Muut laskennalliset kustannukset ]]</f>
        <v>96441048.859394357</v>
      </c>
      <c r="G211" s="360">
        <v>1333.3</v>
      </c>
      <c r="H211" s="17">
        <v>68196961.700000003</v>
      </c>
      <c r="I211" s="381">
        <v>28244087.159394354</v>
      </c>
      <c r="J211" s="36">
        <v>1756221.580390478</v>
      </c>
      <c r="K211" s="37">
        <v>16402173.643915964</v>
      </c>
      <c r="L211" s="245">
        <f>SUM(Yhteenveto[[#This Row],[Valtionosuus omarahoitusosuuden jälkeen (välisumma)]:[Valtionosuuteen tehtävät vähennykset ja lisäykset, netto]])</f>
        <v>46402482.383700795</v>
      </c>
      <c r="M211" s="37">
        <v>-4215329.2385062259</v>
      </c>
      <c r="N211" s="337">
        <f>SUM(Yhteenveto[[#This Row],[Valtionosuus ennen verotuloihin perustuvaa valtionosuuksien tasausta]]+Yhteenveto[[#This Row],[Verotuloihin perustuva valtionosuuksien tasaus]])</f>
        <v>42187153.145194568</v>
      </c>
      <c r="O211" s="37">
        <v>-185515.5646799996</v>
      </c>
      <c r="P211" s="257">
        <v>6805424.2464749133</v>
      </c>
      <c r="Q211" s="382">
        <f>SUM(Yhteenveto[[#This Row],[Kunnan  peruspalvelujen valtionosuus ]:[Veroperustemuutoksista johtuvien veromenetysten korvaus]])</f>
        <v>48807061.826989479</v>
      </c>
      <c r="R211" s="38">
        <v>4067255</v>
      </c>
    </row>
    <row r="212" spans="1:18">
      <c r="A212" s="35">
        <v>678</v>
      </c>
      <c r="B212" s="13" t="s">
        <v>218</v>
      </c>
      <c r="C212" s="15">
        <v>24260</v>
      </c>
      <c r="D212" s="15">
        <v>39929316.719999999</v>
      </c>
      <c r="E212" s="15">
        <v>4324277.4110444169</v>
      </c>
      <c r="F212" s="245">
        <f>Yhteenveto[[#This Row],[Ikärakenne, laskennallinen kustannus]]+Yhteenveto[[#This Row],[Muut laskennalliset kustannukset ]]</f>
        <v>44253594.131044418</v>
      </c>
      <c r="G212" s="360">
        <v>1333.3</v>
      </c>
      <c r="H212" s="17">
        <v>32345858</v>
      </c>
      <c r="I212" s="381">
        <v>11907736.131044418</v>
      </c>
      <c r="J212" s="36">
        <v>1284647.1196728945</v>
      </c>
      <c r="K212" s="37">
        <v>256616.75965913897</v>
      </c>
      <c r="L212" s="245">
        <f>SUM(Yhteenveto[[#This Row],[Valtionosuus omarahoitusosuuden jälkeen (välisumma)]:[Valtionosuuteen tehtävät vähennykset ja lisäykset, netto]])</f>
        <v>13449000.010376452</v>
      </c>
      <c r="M212" s="37">
        <v>6696199.7379924804</v>
      </c>
      <c r="N212" s="337">
        <f>SUM(Yhteenveto[[#This Row],[Valtionosuus ennen verotuloihin perustuvaa valtionosuuksien tasausta]]+Yhteenveto[[#This Row],[Verotuloihin perustuva valtionosuuksien tasaus]])</f>
        <v>20145199.748368934</v>
      </c>
      <c r="O212" s="37">
        <v>-357468.08895999996</v>
      </c>
      <c r="P212" s="257">
        <v>3331081.1469012168</v>
      </c>
      <c r="Q212" s="382">
        <f>SUM(Yhteenveto[[#This Row],[Kunnan  peruspalvelujen valtionosuus ]:[Veroperustemuutoksista johtuvien veromenetysten korvaus]])</f>
        <v>23118812.806310151</v>
      </c>
      <c r="R212" s="38">
        <v>1926568</v>
      </c>
    </row>
    <row r="213" spans="1:18">
      <c r="A213" s="35">
        <v>680</v>
      </c>
      <c r="B213" s="13" t="s">
        <v>219</v>
      </c>
      <c r="C213" s="15">
        <v>24810</v>
      </c>
      <c r="D213" s="15">
        <v>36039531.070000008</v>
      </c>
      <c r="E213" s="15">
        <v>6011695.4543417757</v>
      </c>
      <c r="F213" s="245">
        <f>Yhteenveto[[#This Row],[Ikärakenne, laskennallinen kustannus]]+Yhteenveto[[#This Row],[Muut laskennalliset kustannukset ]]</f>
        <v>42051226.524341784</v>
      </c>
      <c r="G213" s="360">
        <v>1333.3</v>
      </c>
      <c r="H213" s="17">
        <v>33079173</v>
      </c>
      <c r="I213" s="381">
        <v>8972053.5243417844</v>
      </c>
      <c r="J213" s="36">
        <v>973804.88227574318</v>
      </c>
      <c r="K213" s="37">
        <v>-1773406.2470319134</v>
      </c>
      <c r="L213" s="245">
        <f>SUM(Yhteenveto[[#This Row],[Valtionosuus omarahoitusosuuden jälkeen (välisumma)]:[Valtionosuuteen tehtävät vähennykset ja lisäykset, netto]])</f>
        <v>8172452.1595856147</v>
      </c>
      <c r="M213" s="37">
        <v>2432593.6468280065</v>
      </c>
      <c r="N213" s="337">
        <f>SUM(Yhteenveto[[#This Row],[Valtionosuus ennen verotuloihin perustuvaa valtionosuuksien tasausta]]+Yhteenveto[[#This Row],[Verotuloihin perustuva valtionosuuksien tasaus]])</f>
        <v>10605045.806413621</v>
      </c>
      <c r="O213" s="37">
        <v>-1284822.3457599999</v>
      </c>
      <c r="P213" s="257">
        <v>3261715.7792094229</v>
      </c>
      <c r="Q213" s="382">
        <f>SUM(Yhteenveto[[#This Row],[Kunnan  peruspalvelujen valtionosuus ]:[Veroperustemuutoksista johtuvien veromenetysten korvaus]])</f>
        <v>12581939.239863046</v>
      </c>
      <c r="R213" s="38">
        <v>1048495</v>
      </c>
    </row>
    <row r="214" spans="1:18">
      <c r="A214" s="35">
        <v>681</v>
      </c>
      <c r="B214" s="13" t="s">
        <v>220</v>
      </c>
      <c r="C214" s="15">
        <v>3330</v>
      </c>
      <c r="D214" s="15">
        <v>3605079.74</v>
      </c>
      <c r="E214" s="15">
        <v>909935.68471245677</v>
      </c>
      <c r="F214" s="245">
        <f>Yhteenveto[[#This Row],[Ikärakenne, laskennallinen kustannus]]+Yhteenveto[[#This Row],[Muut laskennalliset kustannukset ]]</f>
        <v>4515015.4247124568</v>
      </c>
      <c r="G214" s="360">
        <v>1333.3</v>
      </c>
      <c r="H214" s="17">
        <v>4439889</v>
      </c>
      <c r="I214" s="381">
        <v>75126.424712456763</v>
      </c>
      <c r="J214" s="36">
        <v>276562.45959643024</v>
      </c>
      <c r="K214" s="37">
        <v>682291.03151836735</v>
      </c>
      <c r="L214" s="245">
        <f>SUM(Yhteenveto[[#This Row],[Valtionosuus omarahoitusosuuden jälkeen (välisumma)]:[Valtionosuuteen tehtävät vähennykset ja lisäykset, netto]])</f>
        <v>1033979.9158272543</v>
      </c>
      <c r="M214" s="37">
        <v>1009185.0993602457</v>
      </c>
      <c r="N214" s="337">
        <f>SUM(Yhteenveto[[#This Row],[Valtionosuus ennen verotuloihin perustuvaa valtionosuuksien tasausta]]+Yhteenveto[[#This Row],[Verotuloihin perustuva valtionosuuksien tasaus]])</f>
        <v>2043165.0151875</v>
      </c>
      <c r="O214" s="37">
        <v>-13413.995999999992</v>
      </c>
      <c r="P214" s="257">
        <v>753708.99639977003</v>
      </c>
      <c r="Q214" s="382">
        <f>SUM(Yhteenveto[[#This Row],[Kunnan  peruspalvelujen valtionosuus ]:[Veroperustemuutoksista johtuvien veromenetysten korvaus]])</f>
        <v>2783460.0155872703</v>
      </c>
      <c r="R214" s="38">
        <v>231955</v>
      </c>
    </row>
    <row r="215" spans="1:18">
      <c r="A215" s="35">
        <v>683</v>
      </c>
      <c r="B215" s="13" t="s">
        <v>221</v>
      </c>
      <c r="C215" s="15">
        <v>3670</v>
      </c>
      <c r="D215" s="15">
        <v>6085952.4800000004</v>
      </c>
      <c r="E215" s="15">
        <v>2985782.9434584547</v>
      </c>
      <c r="F215" s="245">
        <f>Yhteenveto[[#This Row],[Ikärakenne, laskennallinen kustannus]]+Yhteenveto[[#This Row],[Muut laskennalliset kustannukset ]]</f>
        <v>9071735.4234584551</v>
      </c>
      <c r="G215" s="360">
        <v>1333.3</v>
      </c>
      <c r="H215" s="17">
        <v>4893211</v>
      </c>
      <c r="I215" s="381">
        <v>4178524.4234584551</v>
      </c>
      <c r="J215" s="36">
        <v>1280097.4234014964</v>
      </c>
      <c r="K215" s="37">
        <v>-1261215.5027861267</v>
      </c>
      <c r="L215" s="245">
        <f>SUM(Yhteenveto[[#This Row],[Valtionosuus omarahoitusosuuden jälkeen (välisumma)]:[Valtionosuuteen tehtävät vähennykset ja lisäykset, netto]])</f>
        <v>4197406.3440738246</v>
      </c>
      <c r="M215" s="37">
        <v>2356913.3690186283</v>
      </c>
      <c r="N215" s="337">
        <f>SUM(Yhteenveto[[#This Row],[Valtionosuus ennen verotuloihin perustuvaa valtionosuuksien tasausta]]+Yhteenveto[[#This Row],[Verotuloihin perustuva valtionosuuksien tasaus]])</f>
        <v>6554319.7130924528</v>
      </c>
      <c r="O215" s="37">
        <v>41732.432000000001</v>
      </c>
      <c r="P215" s="257">
        <v>724918.4855807795</v>
      </c>
      <c r="Q215" s="382">
        <f>SUM(Yhteenveto[[#This Row],[Kunnan  peruspalvelujen valtionosuus ]:[Veroperustemuutoksista johtuvien veromenetysten korvaus]])</f>
        <v>7320970.6306732325</v>
      </c>
      <c r="R215" s="38">
        <v>610081</v>
      </c>
    </row>
    <row r="216" spans="1:18">
      <c r="A216" s="35">
        <v>684</v>
      </c>
      <c r="B216" s="13" t="s">
        <v>222</v>
      </c>
      <c r="C216" s="15">
        <v>38959</v>
      </c>
      <c r="D216" s="15">
        <v>51915336.639999993</v>
      </c>
      <c r="E216" s="15">
        <v>8785405.118298592</v>
      </c>
      <c r="F216" s="245">
        <f>Yhteenveto[[#This Row],[Ikärakenne, laskennallinen kustannus]]+Yhteenveto[[#This Row],[Muut laskennalliset kustannukset ]]</f>
        <v>60700741.758298583</v>
      </c>
      <c r="G216" s="360">
        <v>1333.3</v>
      </c>
      <c r="H216" s="17">
        <v>51944034.699999996</v>
      </c>
      <c r="I216" s="381">
        <v>8756707.0582985878</v>
      </c>
      <c r="J216" s="36">
        <v>1192715.0111598978</v>
      </c>
      <c r="K216" s="37">
        <v>7558998.7660140041</v>
      </c>
      <c r="L216" s="245">
        <f>SUM(Yhteenveto[[#This Row],[Valtionosuus omarahoitusosuuden jälkeen (välisumma)]:[Valtionosuuteen tehtävät vähennykset ja lisäykset, netto]])</f>
        <v>17508420.835472487</v>
      </c>
      <c r="M216" s="37">
        <v>-488033.02467374218</v>
      </c>
      <c r="N216" s="337">
        <f>SUM(Yhteenveto[[#This Row],[Valtionosuus ennen verotuloihin perustuvaa valtionosuuksien tasausta]]+Yhteenveto[[#This Row],[Verotuloihin perustuva valtionosuuksien tasaus]])</f>
        <v>17020387.810798746</v>
      </c>
      <c r="O216" s="37">
        <v>-3237420.2403919995</v>
      </c>
      <c r="P216" s="257">
        <v>6797820.1332542831</v>
      </c>
      <c r="Q216" s="382">
        <f>SUM(Yhteenveto[[#This Row],[Kunnan  peruspalvelujen valtionosuus ]:[Veroperustemuutoksista johtuvien veromenetysten korvaus]])</f>
        <v>20580787.703661028</v>
      </c>
      <c r="R216" s="38">
        <v>1715066</v>
      </c>
    </row>
    <row r="217" spans="1:18">
      <c r="A217" s="35">
        <v>686</v>
      </c>
      <c r="B217" s="13" t="s">
        <v>223</v>
      </c>
      <c r="C217" s="15">
        <v>3033</v>
      </c>
      <c r="D217" s="15">
        <v>3541898.62</v>
      </c>
      <c r="E217" s="15">
        <v>756199.6997860038</v>
      </c>
      <c r="F217" s="245">
        <f>Yhteenveto[[#This Row],[Ikärakenne, laskennallinen kustannus]]+Yhteenveto[[#This Row],[Muut laskennalliset kustannukset ]]</f>
        <v>4298098.3197860038</v>
      </c>
      <c r="G217" s="360">
        <v>1333.3</v>
      </c>
      <c r="H217" s="17">
        <v>4043898.9</v>
      </c>
      <c r="I217" s="381">
        <v>254199.41978600388</v>
      </c>
      <c r="J217" s="36">
        <v>420742.37378083257</v>
      </c>
      <c r="K217" s="37">
        <v>-2023178.2066666984</v>
      </c>
      <c r="L217" s="245">
        <f>SUM(Yhteenveto[[#This Row],[Valtionosuus omarahoitusosuuden jälkeen (välisumma)]:[Valtionosuuteen tehtävät vähennykset ja lisäykset, netto]])</f>
        <v>-1348236.4130998619</v>
      </c>
      <c r="M217" s="37">
        <v>1264754.7853786373</v>
      </c>
      <c r="N217" s="337">
        <f>SUM(Yhteenveto[[#This Row],[Valtionosuus ennen verotuloihin perustuvaa valtionosuuksien tasausta]]+Yhteenveto[[#This Row],[Verotuloihin perustuva valtionosuuksien tasaus]])</f>
        <v>-83481.627721224679</v>
      </c>
      <c r="O217" s="37">
        <v>-5514.6428000000014</v>
      </c>
      <c r="P217" s="257">
        <v>636321.01102463948</v>
      </c>
      <c r="Q217" s="382">
        <f>SUM(Yhteenveto[[#This Row],[Kunnan  peruspalvelujen valtionosuus ]:[Veroperustemuutoksista johtuvien veromenetysten korvaus]])</f>
        <v>547324.74050341477</v>
      </c>
      <c r="R217" s="38">
        <v>45611</v>
      </c>
    </row>
    <row r="218" spans="1:18">
      <c r="A218" s="35">
        <v>687</v>
      </c>
      <c r="B218" s="13" t="s">
        <v>224</v>
      </c>
      <c r="C218" s="15">
        <v>1513</v>
      </c>
      <c r="D218" s="15">
        <v>1480484.43</v>
      </c>
      <c r="E218" s="15">
        <v>1051533.319414034</v>
      </c>
      <c r="F218" s="245">
        <f>Yhteenveto[[#This Row],[Ikärakenne, laskennallinen kustannus]]+Yhteenveto[[#This Row],[Muut laskennalliset kustannukset ]]</f>
        <v>2532017.7494140342</v>
      </c>
      <c r="G218" s="360">
        <v>1333.3</v>
      </c>
      <c r="H218" s="17">
        <v>2017282.9</v>
      </c>
      <c r="I218" s="381">
        <v>514734.84941403428</v>
      </c>
      <c r="J218" s="36">
        <v>528522.99548840593</v>
      </c>
      <c r="K218" s="37">
        <v>-756794.50379802973</v>
      </c>
      <c r="L218" s="245">
        <f>SUM(Yhteenveto[[#This Row],[Valtionosuus omarahoitusosuuden jälkeen (välisumma)]:[Valtionosuuteen tehtävät vähennykset ja lisäykset, netto]])</f>
        <v>286463.34110441047</v>
      </c>
      <c r="M218" s="37">
        <v>-26684.912473087745</v>
      </c>
      <c r="N218" s="337">
        <f>SUM(Yhteenveto[[#This Row],[Valtionosuus ennen verotuloihin perustuvaa valtionosuuksien tasausta]]+Yhteenveto[[#This Row],[Verotuloihin perustuva valtionosuuksien tasaus]])</f>
        <v>259778.42863132272</v>
      </c>
      <c r="O218" s="37">
        <v>187870.4662</v>
      </c>
      <c r="P218" s="257">
        <v>365043.9015126985</v>
      </c>
      <c r="Q218" s="382">
        <f>SUM(Yhteenveto[[#This Row],[Kunnan  peruspalvelujen valtionosuus ]:[Veroperustemuutoksista johtuvien veromenetysten korvaus]])</f>
        <v>812692.79634402122</v>
      </c>
      <c r="R218" s="38">
        <v>67724</v>
      </c>
    </row>
    <row r="219" spans="1:18">
      <c r="A219" s="35">
        <v>689</v>
      </c>
      <c r="B219" s="13" t="s">
        <v>225</v>
      </c>
      <c r="C219" s="15">
        <v>3092</v>
      </c>
      <c r="D219" s="15">
        <v>2723358.4299999997</v>
      </c>
      <c r="E219" s="15">
        <v>762468.05918434414</v>
      </c>
      <c r="F219" s="245">
        <f>Yhteenveto[[#This Row],[Ikärakenne, laskennallinen kustannus]]+Yhteenveto[[#This Row],[Muut laskennalliset kustannukset ]]</f>
        <v>3485826.4891843437</v>
      </c>
      <c r="G219" s="360">
        <v>1333.3</v>
      </c>
      <c r="H219" s="17">
        <v>4122563.5999999996</v>
      </c>
      <c r="I219" s="381">
        <v>-636737.11081565591</v>
      </c>
      <c r="J219" s="36">
        <v>255124.29580931866</v>
      </c>
      <c r="K219" s="37">
        <v>1714028.1074292758</v>
      </c>
      <c r="L219" s="245">
        <f>SUM(Yhteenveto[[#This Row],[Valtionosuus omarahoitusosuuden jälkeen (välisumma)]:[Valtionosuuteen tehtävät vähennykset ja lisäykset, netto]])</f>
        <v>1332415.2924229386</v>
      </c>
      <c r="M219" s="37">
        <v>326663.31626690843</v>
      </c>
      <c r="N219" s="337">
        <f>SUM(Yhteenveto[[#This Row],[Valtionosuus ennen verotuloihin perustuvaa valtionosuuksien tasausta]]+Yhteenveto[[#This Row],[Verotuloihin perustuva valtionosuuksien tasaus]])</f>
        <v>1659078.6086898469</v>
      </c>
      <c r="O219" s="37">
        <v>-22952.837599999999</v>
      </c>
      <c r="P219" s="257">
        <v>572042.29881172662</v>
      </c>
      <c r="Q219" s="382">
        <f>SUM(Yhteenveto[[#This Row],[Kunnan  peruspalvelujen valtionosuus ]:[Veroperustemuutoksista johtuvien veromenetysten korvaus]])</f>
        <v>2208168.0699015735</v>
      </c>
      <c r="R219" s="38">
        <v>184014</v>
      </c>
    </row>
    <row r="220" spans="1:18">
      <c r="A220" s="35">
        <v>691</v>
      </c>
      <c r="B220" s="13" t="s">
        <v>226</v>
      </c>
      <c r="C220" s="15">
        <v>2690</v>
      </c>
      <c r="D220" s="15">
        <v>4626607.57</v>
      </c>
      <c r="E220" s="15">
        <v>575817.4029007972</v>
      </c>
      <c r="F220" s="245">
        <f>Yhteenveto[[#This Row],[Ikärakenne, laskennallinen kustannus]]+Yhteenveto[[#This Row],[Muut laskennalliset kustannukset ]]</f>
        <v>5202424.9729007976</v>
      </c>
      <c r="G220" s="360">
        <v>1333.3</v>
      </c>
      <c r="H220" s="17">
        <v>3586577</v>
      </c>
      <c r="I220" s="381">
        <v>1615847.9729007976</v>
      </c>
      <c r="J220" s="36">
        <v>362771.35323886597</v>
      </c>
      <c r="K220" s="37">
        <v>461544.97101823636</v>
      </c>
      <c r="L220" s="245">
        <f>SUM(Yhteenveto[[#This Row],[Valtionosuus omarahoitusosuuden jälkeen (välisumma)]:[Valtionosuuteen tehtävät vähennykset ja lisäykset, netto]])</f>
        <v>2440164.2971578999</v>
      </c>
      <c r="M220" s="37">
        <v>1748235.8132729991</v>
      </c>
      <c r="N220" s="337">
        <f>SUM(Yhteenveto[[#This Row],[Valtionosuus ennen verotuloihin perustuvaa valtionosuuksien tasausta]]+Yhteenveto[[#This Row],[Verotuloihin perustuva valtionosuuksien tasaus]])</f>
        <v>4188400.1104308991</v>
      </c>
      <c r="O220" s="37">
        <v>-47768.730200000005</v>
      </c>
      <c r="P220" s="257">
        <v>544486.81358765718</v>
      </c>
      <c r="Q220" s="382">
        <f>SUM(Yhteenveto[[#This Row],[Kunnan  peruspalvelujen valtionosuus ]:[Veroperustemuutoksista johtuvien veromenetysten korvaus]])</f>
        <v>4685118.1938185561</v>
      </c>
      <c r="R220" s="38">
        <v>390427</v>
      </c>
    </row>
    <row r="221" spans="1:18">
      <c r="A221" s="35">
        <v>694</v>
      </c>
      <c r="B221" s="13" t="s">
        <v>227</v>
      </c>
      <c r="C221" s="15">
        <v>28521</v>
      </c>
      <c r="D221" s="15">
        <v>40713584.280000001</v>
      </c>
      <c r="E221" s="15">
        <v>5233794.2830574829</v>
      </c>
      <c r="F221" s="245">
        <f>Yhteenveto[[#This Row],[Ikärakenne, laskennallinen kustannus]]+Yhteenveto[[#This Row],[Muut laskennalliset kustannukset ]]</f>
        <v>45947378.563057482</v>
      </c>
      <c r="G221" s="360">
        <v>1333.3</v>
      </c>
      <c r="H221" s="17">
        <v>38027049.299999997</v>
      </c>
      <c r="I221" s="381">
        <v>7920329.2630574852</v>
      </c>
      <c r="J221" s="36">
        <v>844416.92927219567</v>
      </c>
      <c r="K221" s="37">
        <v>-2163562.6605156087</v>
      </c>
      <c r="L221" s="245">
        <f>SUM(Yhteenveto[[#This Row],[Valtionosuus omarahoitusosuuden jälkeen (välisumma)]:[Valtionosuuteen tehtävät vähennykset ja lisäykset, netto]])</f>
        <v>6601183.5318140723</v>
      </c>
      <c r="M221" s="37">
        <v>2061515.7612341607</v>
      </c>
      <c r="N221" s="337">
        <f>SUM(Yhteenveto[[#This Row],[Valtionosuus ennen verotuloihin perustuvaa valtionosuuksien tasausta]]+Yhteenveto[[#This Row],[Verotuloihin perustuva valtionosuuksien tasaus]])</f>
        <v>8662699.2930482328</v>
      </c>
      <c r="O221" s="37">
        <v>549005.04740000004</v>
      </c>
      <c r="P221" s="257">
        <v>4026775.8925880482</v>
      </c>
      <c r="Q221" s="382">
        <f>SUM(Yhteenveto[[#This Row],[Kunnan  peruspalvelujen valtionosuus ]:[Veroperustemuutoksista johtuvien veromenetysten korvaus]])</f>
        <v>13238480.23303628</v>
      </c>
      <c r="R221" s="38">
        <v>1103207</v>
      </c>
    </row>
    <row r="222" spans="1:18">
      <c r="A222" s="35">
        <v>697</v>
      </c>
      <c r="B222" s="13" t="s">
        <v>228</v>
      </c>
      <c r="C222" s="15">
        <v>1210</v>
      </c>
      <c r="D222" s="15">
        <v>1127094.96</v>
      </c>
      <c r="E222" s="15">
        <v>741773.94842700334</v>
      </c>
      <c r="F222" s="245">
        <f>Yhteenveto[[#This Row],[Ikärakenne, laskennallinen kustannus]]+Yhteenveto[[#This Row],[Muut laskennalliset kustannukset ]]</f>
        <v>1868868.9084270033</v>
      </c>
      <c r="G222" s="360">
        <v>1333.3</v>
      </c>
      <c r="H222" s="17">
        <v>1613293</v>
      </c>
      <c r="I222" s="381">
        <v>255575.90842700331</v>
      </c>
      <c r="J222" s="36">
        <v>157620.32312374364</v>
      </c>
      <c r="K222" s="37">
        <v>-164814.71401177067</v>
      </c>
      <c r="L222" s="245">
        <f>SUM(Yhteenveto[[#This Row],[Valtionosuus omarahoitusosuuden jälkeen (välisumma)]:[Valtionosuuteen tehtävät vähennykset ja lisäykset, netto]])</f>
        <v>248381.51753897627</v>
      </c>
      <c r="M222" s="37">
        <v>235512.31691734068</v>
      </c>
      <c r="N222" s="337">
        <f>SUM(Yhteenveto[[#This Row],[Valtionosuus ennen verotuloihin perustuvaa valtionosuuksien tasausta]]+Yhteenveto[[#This Row],[Verotuloihin perustuva valtionosuuksien tasaus]])</f>
        <v>483893.83445631695</v>
      </c>
      <c r="O222" s="37">
        <v>10433.108</v>
      </c>
      <c r="P222" s="257">
        <v>281667.10538278118</v>
      </c>
      <c r="Q222" s="382">
        <f>SUM(Yhteenveto[[#This Row],[Kunnan  peruspalvelujen valtionosuus ]:[Veroperustemuutoksista johtuvien veromenetysten korvaus]])</f>
        <v>775994.04783909814</v>
      </c>
      <c r="R222" s="38">
        <v>64666</v>
      </c>
    </row>
    <row r="223" spans="1:18">
      <c r="A223" s="35">
        <v>698</v>
      </c>
      <c r="B223" s="13" t="s">
        <v>229</v>
      </c>
      <c r="C223" s="15">
        <v>64180</v>
      </c>
      <c r="D223" s="15">
        <v>95936450.320000008</v>
      </c>
      <c r="E223" s="15">
        <v>15320553.992311716</v>
      </c>
      <c r="F223" s="245">
        <f>Yhteenveto[[#This Row],[Ikärakenne, laskennallinen kustannus]]+Yhteenveto[[#This Row],[Muut laskennalliset kustannukset ]]</f>
        <v>111257004.31231172</v>
      </c>
      <c r="G223" s="360">
        <v>1333.3</v>
      </c>
      <c r="H223" s="17">
        <v>85571194</v>
      </c>
      <c r="I223" s="381">
        <v>25685810.312311724</v>
      </c>
      <c r="J223" s="36">
        <v>2469395.2638539718</v>
      </c>
      <c r="K223" s="37">
        <v>-41109487.169949628</v>
      </c>
      <c r="L223" s="245">
        <f>SUM(Yhteenveto[[#This Row],[Valtionosuus omarahoitusosuuden jälkeen (välisumma)]:[Valtionosuuteen tehtävät vähennykset ja lisäykset, netto]])</f>
        <v>-12954281.593783934</v>
      </c>
      <c r="M223" s="37">
        <v>17476813.11267481</v>
      </c>
      <c r="N223" s="337">
        <f>SUM(Yhteenveto[[#This Row],[Valtionosuus ennen verotuloihin perustuvaa valtionosuuksien tasausta]]+Yhteenveto[[#This Row],[Verotuloihin perustuva valtionosuuksien tasaus]])</f>
        <v>4522531.5188908763</v>
      </c>
      <c r="O223" s="37">
        <v>-6006067.5243479991</v>
      </c>
      <c r="P223" s="257">
        <v>9316474.1923971139</v>
      </c>
      <c r="Q223" s="382">
        <f>SUM(Yhteenveto[[#This Row],[Kunnan  peruspalvelujen valtionosuus ]:[Veroperustemuutoksista johtuvien veromenetysten korvaus]])</f>
        <v>7832938.1869399911</v>
      </c>
      <c r="R223" s="38">
        <v>652745</v>
      </c>
    </row>
    <row r="224" spans="1:18">
      <c r="A224" s="35">
        <v>700</v>
      </c>
      <c r="B224" s="13" t="s">
        <v>230</v>
      </c>
      <c r="C224" s="15">
        <v>4913</v>
      </c>
      <c r="D224" s="15">
        <v>5652048.3700000001</v>
      </c>
      <c r="E224" s="15">
        <v>1505340.2086780516</v>
      </c>
      <c r="F224" s="245">
        <f>Yhteenveto[[#This Row],[Ikärakenne, laskennallinen kustannus]]+Yhteenveto[[#This Row],[Muut laskennalliset kustannukset ]]</f>
        <v>7157388.5786780519</v>
      </c>
      <c r="G224" s="360">
        <v>1333.3</v>
      </c>
      <c r="H224" s="17">
        <v>6550502.8999999994</v>
      </c>
      <c r="I224" s="381">
        <v>606885.6786780525</v>
      </c>
      <c r="J224" s="36">
        <v>117104.9774807691</v>
      </c>
      <c r="K224" s="37">
        <v>106714.35986272671</v>
      </c>
      <c r="L224" s="245">
        <f>SUM(Yhteenveto[[#This Row],[Valtionosuus omarahoitusosuuden jälkeen (välisumma)]:[Valtionosuuteen tehtävät vähennykset ja lisäykset, netto]])</f>
        <v>830705.0160215483</v>
      </c>
      <c r="M224" s="37">
        <v>-13386.74709077666</v>
      </c>
      <c r="N224" s="337">
        <f>SUM(Yhteenveto[[#This Row],[Valtionosuus ennen verotuloihin perustuvaa valtionosuuksien tasausta]]+Yhteenveto[[#This Row],[Verotuloihin perustuva valtionosuuksien tasaus]])</f>
        <v>817318.26893077162</v>
      </c>
      <c r="O224" s="37">
        <v>-83941.806080000038</v>
      </c>
      <c r="P224" s="257">
        <v>796962.30867091275</v>
      </c>
      <c r="Q224" s="382">
        <f>SUM(Yhteenveto[[#This Row],[Kunnan  peruspalvelujen valtionosuus ]:[Veroperustemuutoksista johtuvien veromenetysten korvaus]])</f>
        <v>1530338.7715216842</v>
      </c>
      <c r="R224" s="38">
        <v>127529</v>
      </c>
    </row>
    <row r="225" spans="1:18">
      <c r="A225" s="35">
        <v>702</v>
      </c>
      <c r="B225" s="13" t="s">
        <v>231</v>
      </c>
      <c r="C225" s="15">
        <v>4155</v>
      </c>
      <c r="D225" s="15">
        <v>4364176.7300000004</v>
      </c>
      <c r="E225" s="15">
        <v>998232.14132796205</v>
      </c>
      <c r="F225" s="245">
        <f>Yhteenveto[[#This Row],[Ikärakenne, laskennallinen kustannus]]+Yhteenveto[[#This Row],[Muut laskennalliset kustannukset ]]</f>
        <v>5362408.8713279627</v>
      </c>
      <c r="G225" s="360">
        <v>1333.3</v>
      </c>
      <c r="H225" s="17">
        <v>5539861.5</v>
      </c>
      <c r="I225" s="381">
        <v>-177452.62867203727</v>
      </c>
      <c r="J225" s="36">
        <v>517776.80659405171</v>
      </c>
      <c r="K225" s="37">
        <v>-182598.27275310049</v>
      </c>
      <c r="L225" s="245">
        <f>SUM(Yhteenveto[[#This Row],[Valtionosuus omarahoitusosuuden jälkeen (välisumma)]:[Valtionosuuteen tehtävät vähennykset ja lisäykset, netto]])</f>
        <v>157725.90516891395</v>
      </c>
      <c r="M225" s="37">
        <v>852104.73461506807</v>
      </c>
      <c r="N225" s="337">
        <f>SUM(Yhteenveto[[#This Row],[Valtionosuus ennen verotuloihin perustuvaa valtionosuuksien tasausta]]+Yhteenveto[[#This Row],[Verotuloihin perustuva valtionosuuksien tasaus]])</f>
        <v>1009830.639783982</v>
      </c>
      <c r="O225" s="37">
        <v>-75118.377600000022</v>
      </c>
      <c r="P225" s="257">
        <v>863072.69145825971</v>
      </c>
      <c r="Q225" s="382">
        <f>SUM(Yhteenveto[[#This Row],[Kunnan  peruspalvelujen valtionosuus ]:[Veroperustemuutoksista johtuvien veromenetysten korvaus]])</f>
        <v>1797784.9536422417</v>
      </c>
      <c r="R225" s="38">
        <v>149816</v>
      </c>
    </row>
    <row r="226" spans="1:18">
      <c r="A226" s="35">
        <v>704</v>
      </c>
      <c r="B226" s="13" t="s">
        <v>232</v>
      </c>
      <c r="C226" s="15">
        <v>6379</v>
      </c>
      <c r="D226" s="15">
        <v>11625198.59</v>
      </c>
      <c r="E226" s="15">
        <v>700742.37168748444</v>
      </c>
      <c r="F226" s="245">
        <f>Yhteenveto[[#This Row],[Ikärakenne, laskennallinen kustannus]]+Yhteenveto[[#This Row],[Muut laskennalliset kustannukset ]]</f>
        <v>12325940.961687485</v>
      </c>
      <c r="G226" s="360">
        <v>1333.3</v>
      </c>
      <c r="H226" s="17">
        <v>8505120.6999999993</v>
      </c>
      <c r="I226" s="381">
        <v>3820820.2616874855</v>
      </c>
      <c r="J226" s="36">
        <v>226072.72706718929</v>
      </c>
      <c r="K226" s="37">
        <v>44237.233705070044</v>
      </c>
      <c r="L226" s="245">
        <f>SUM(Yhteenveto[[#This Row],[Valtionosuus omarahoitusosuuden jälkeen (välisumma)]:[Valtionosuuteen tehtävät vähennykset ja lisäykset, netto]])</f>
        <v>4091130.2224597447</v>
      </c>
      <c r="M226" s="37">
        <v>1064645.2421074819</v>
      </c>
      <c r="N226" s="337">
        <f>SUM(Yhteenveto[[#This Row],[Valtionosuus ennen verotuloihin perustuvaa valtionosuuksien tasausta]]+Yhteenveto[[#This Row],[Verotuloihin perustuva valtionosuuksien tasaus]])</f>
        <v>5155775.4645672264</v>
      </c>
      <c r="O226" s="37">
        <v>41657.909799999965</v>
      </c>
      <c r="P226" s="257">
        <v>814737.5352148196</v>
      </c>
      <c r="Q226" s="382">
        <f>SUM(Yhteenveto[[#This Row],[Kunnan  peruspalvelujen valtionosuus ]:[Veroperustemuutoksista johtuvien veromenetysten korvaus]])</f>
        <v>6012170.9095820459</v>
      </c>
      <c r="R226" s="38">
        <v>501014</v>
      </c>
    </row>
    <row r="227" spans="1:18">
      <c r="A227" s="35">
        <v>707</v>
      </c>
      <c r="B227" s="13" t="s">
        <v>233</v>
      </c>
      <c r="C227" s="15">
        <v>2032</v>
      </c>
      <c r="D227" s="15">
        <v>1627092.15</v>
      </c>
      <c r="E227" s="15">
        <v>800792.35480819887</v>
      </c>
      <c r="F227" s="245">
        <f>Yhteenveto[[#This Row],[Ikärakenne, laskennallinen kustannus]]+Yhteenveto[[#This Row],[Muut laskennalliset kustannukset ]]</f>
        <v>2427884.5048081987</v>
      </c>
      <c r="G227" s="360">
        <v>1333.3</v>
      </c>
      <c r="H227" s="17">
        <v>2709265.6</v>
      </c>
      <c r="I227" s="381">
        <v>-281381.09519180143</v>
      </c>
      <c r="J227" s="36">
        <v>323240.83182144753</v>
      </c>
      <c r="K227" s="37">
        <v>315831.61746733985</v>
      </c>
      <c r="L227" s="245">
        <f>SUM(Yhteenveto[[#This Row],[Valtionosuus omarahoitusosuuden jälkeen (välisumma)]:[Valtionosuuteen tehtävät vähennykset ja lisäykset, netto]])</f>
        <v>357691.35409698595</v>
      </c>
      <c r="M227" s="37">
        <v>1210715.497598212</v>
      </c>
      <c r="N227" s="337">
        <f>SUM(Yhteenveto[[#This Row],[Valtionosuus ennen verotuloihin perustuvaa valtionosuuksien tasausta]]+Yhteenveto[[#This Row],[Verotuloihin perustuva valtionosuuksien tasaus]])</f>
        <v>1568406.8516951979</v>
      </c>
      <c r="O227" s="37">
        <v>-13563.040400000002</v>
      </c>
      <c r="P227" s="257">
        <v>499311.94308338</v>
      </c>
      <c r="Q227" s="382">
        <f>SUM(Yhteenveto[[#This Row],[Kunnan  peruspalvelujen valtionosuus ]:[Veroperustemuutoksista johtuvien veromenetysten korvaus]])</f>
        <v>2054155.7543785777</v>
      </c>
      <c r="R227" s="38">
        <v>171179</v>
      </c>
    </row>
    <row r="228" spans="1:18">
      <c r="A228" s="35">
        <v>710</v>
      </c>
      <c r="B228" s="13" t="s">
        <v>234</v>
      </c>
      <c r="C228" s="15">
        <v>27484</v>
      </c>
      <c r="D228" s="15">
        <v>37029126.380000003</v>
      </c>
      <c r="E228" s="15">
        <v>11603982.901123537</v>
      </c>
      <c r="F228" s="245">
        <f>Yhteenveto[[#This Row],[Ikärakenne, laskennallinen kustannus]]+Yhteenveto[[#This Row],[Muut laskennalliset kustannukset ]]</f>
        <v>48633109.281123541</v>
      </c>
      <c r="G228" s="360">
        <v>1333.3</v>
      </c>
      <c r="H228" s="17">
        <v>36644417.199999996</v>
      </c>
      <c r="I228" s="381">
        <v>11988692.081123546</v>
      </c>
      <c r="J228" s="36">
        <v>725885.21525863488</v>
      </c>
      <c r="K228" s="37">
        <v>-7650245.3663247433</v>
      </c>
      <c r="L228" s="245">
        <f>SUM(Yhteenveto[[#This Row],[Valtionosuus omarahoitusosuuden jälkeen (välisumma)]:[Valtionosuuteen tehtävät vähennykset ja lisäykset, netto]])</f>
        <v>5064331.9300574381</v>
      </c>
      <c r="M228" s="37">
        <v>7947151.8416227875</v>
      </c>
      <c r="N228" s="337">
        <f>SUM(Yhteenveto[[#This Row],[Valtionosuus ennen verotuloihin perustuvaa valtionosuuksien tasausta]]+Yhteenveto[[#This Row],[Verotuloihin perustuva valtionosuuksien tasaus]])</f>
        <v>13011483.771680225</v>
      </c>
      <c r="O228" s="37">
        <v>-1072092.7640839999</v>
      </c>
      <c r="P228" s="257">
        <v>4646478.6675868286</v>
      </c>
      <c r="Q228" s="382">
        <f>SUM(Yhteenveto[[#This Row],[Kunnan  peruspalvelujen valtionosuus ]:[Veroperustemuutoksista johtuvien veromenetysten korvaus]])</f>
        <v>16585869.675183054</v>
      </c>
      <c r="R228" s="38">
        <v>1382156</v>
      </c>
    </row>
    <row r="229" spans="1:18">
      <c r="A229" s="35">
        <v>729</v>
      </c>
      <c r="B229" s="13" t="s">
        <v>235</v>
      </c>
      <c r="C229" s="15">
        <v>9117</v>
      </c>
      <c r="D229" s="15">
        <v>11745739.02</v>
      </c>
      <c r="E229" s="15">
        <v>2240041.9159445567</v>
      </c>
      <c r="F229" s="245">
        <f>Yhteenveto[[#This Row],[Ikärakenne, laskennallinen kustannus]]+Yhteenveto[[#This Row],[Muut laskennalliset kustannukset ]]</f>
        <v>13985780.935944557</v>
      </c>
      <c r="G229" s="360">
        <v>1333.3</v>
      </c>
      <c r="H229" s="17">
        <v>12155696.1</v>
      </c>
      <c r="I229" s="381">
        <v>1830084.8359445576</v>
      </c>
      <c r="J229" s="36">
        <v>649873.47155645629</v>
      </c>
      <c r="K229" s="37">
        <v>-245187.5670800946</v>
      </c>
      <c r="L229" s="245">
        <f>SUM(Yhteenveto[[#This Row],[Valtionosuus omarahoitusosuuden jälkeen (välisumma)]:[Valtionosuuteen tehtävät vähennykset ja lisäykset, netto]])</f>
        <v>2234770.7404209194</v>
      </c>
      <c r="M229" s="37">
        <v>4307099.5576835955</v>
      </c>
      <c r="N229" s="337">
        <f>SUM(Yhteenveto[[#This Row],[Valtionosuus ennen verotuloihin perustuvaa valtionosuuksien tasausta]]+Yhteenveto[[#This Row],[Verotuloihin perustuva valtionosuuksien tasaus]])</f>
        <v>6541870.2981045153</v>
      </c>
      <c r="O229" s="37">
        <v>-70945.134399999981</v>
      </c>
      <c r="P229" s="257">
        <v>1823981.6273416474</v>
      </c>
      <c r="Q229" s="382">
        <f>SUM(Yhteenveto[[#This Row],[Kunnan  peruspalvelujen valtionosuus ]:[Veroperustemuutoksista johtuvien veromenetysten korvaus]])</f>
        <v>8294906.7910461631</v>
      </c>
      <c r="R229" s="38">
        <v>691242</v>
      </c>
    </row>
    <row r="230" spans="1:18">
      <c r="A230" s="35">
        <v>732</v>
      </c>
      <c r="B230" s="13" t="s">
        <v>236</v>
      </c>
      <c r="C230" s="15">
        <v>3416</v>
      </c>
      <c r="D230" s="15">
        <v>2899434.15</v>
      </c>
      <c r="E230" s="15">
        <v>3315211.8851533434</v>
      </c>
      <c r="F230" s="245">
        <f>Yhteenveto[[#This Row],[Ikärakenne, laskennallinen kustannus]]+Yhteenveto[[#This Row],[Muut laskennalliset kustannukset ]]</f>
        <v>6214646.0351533433</v>
      </c>
      <c r="G230" s="360">
        <v>1333.3</v>
      </c>
      <c r="H230" s="17">
        <v>4554552.8</v>
      </c>
      <c r="I230" s="381">
        <v>1660093.2351533435</v>
      </c>
      <c r="J230" s="36">
        <v>1205454.6275148038</v>
      </c>
      <c r="K230" s="37">
        <v>-107159.98698169639</v>
      </c>
      <c r="L230" s="245">
        <f>SUM(Yhteenveto[[#This Row],[Valtionosuus omarahoitusosuuden jälkeen (välisumma)]:[Valtionosuuteen tehtävät vähennykset ja lisäykset, netto]])</f>
        <v>2758387.8756864509</v>
      </c>
      <c r="M230" s="37">
        <v>1235986.5922859802</v>
      </c>
      <c r="N230" s="337">
        <f>SUM(Yhteenveto[[#This Row],[Valtionosuus ennen verotuloihin perustuvaa valtionosuuksien tasausta]]+Yhteenveto[[#This Row],[Verotuloihin perustuva valtionosuuksien tasaus]])</f>
        <v>3994374.4679724313</v>
      </c>
      <c r="O230" s="37">
        <v>-67189.215519999998</v>
      </c>
      <c r="P230" s="257">
        <v>728184.7469009026</v>
      </c>
      <c r="Q230" s="382">
        <f>SUM(Yhteenveto[[#This Row],[Kunnan  peruspalvelujen valtionosuus ]:[Veroperustemuutoksista johtuvien veromenetysten korvaus]])</f>
        <v>4655369.9993533343</v>
      </c>
      <c r="R230" s="38">
        <v>387947</v>
      </c>
    </row>
    <row r="231" spans="1:18">
      <c r="A231" s="35">
        <v>734</v>
      </c>
      <c r="B231" s="13" t="s">
        <v>237</v>
      </c>
      <c r="C231" s="15">
        <v>51400</v>
      </c>
      <c r="D231" s="15">
        <v>67145596.590000004</v>
      </c>
      <c r="E231" s="15">
        <v>12280689.269257205</v>
      </c>
      <c r="F231" s="245">
        <f>Yhteenveto[[#This Row],[Ikärakenne, laskennallinen kustannus]]+Yhteenveto[[#This Row],[Muut laskennalliset kustannukset ]]</f>
        <v>79426285.859257206</v>
      </c>
      <c r="G231" s="360">
        <v>1333.3</v>
      </c>
      <c r="H231" s="17">
        <v>68531620</v>
      </c>
      <c r="I231" s="381">
        <v>10894665.859257206</v>
      </c>
      <c r="J231" s="36">
        <v>1499308.0938535354</v>
      </c>
      <c r="K231" s="37">
        <v>-6000541.3943036897</v>
      </c>
      <c r="L231" s="245">
        <f>SUM(Yhteenveto[[#This Row],[Valtionosuus omarahoitusosuuden jälkeen (välisumma)]:[Valtionosuuteen tehtävät vähennykset ja lisäykset, netto]])</f>
        <v>6393432.5588070517</v>
      </c>
      <c r="M231" s="37">
        <v>16054517.236633582</v>
      </c>
      <c r="N231" s="337">
        <f>SUM(Yhteenveto[[#This Row],[Valtionosuus ennen verotuloihin perustuvaa valtionosuuksien tasausta]]+Yhteenveto[[#This Row],[Verotuloihin perustuva valtionosuuksien tasaus]])</f>
        <v>22447949.795440633</v>
      </c>
      <c r="O231" s="37">
        <v>-484081.30675999972</v>
      </c>
      <c r="P231" s="257">
        <v>8757689.6353488322</v>
      </c>
      <c r="Q231" s="382">
        <f>SUM(Yhteenveto[[#This Row],[Kunnan  peruspalvelujen valtionosuus ]:[Veroperustemuutoksista johtuvien veromenetysten korvaus]])</f>
        <v>30721558.124029465</v>
      </c>
      <c r="R231" s="38">
        <v>2560129</v>
      </c>
    </row>
    <row r="232" spans="1:18">
      <c r="A232" s="35">
        <v>738</v>
      </c>
      <c r="B232" s="13" t="s">
        <v>238</v>
      </c>
      <c r="C232" s="15">
        <v>2959</v>
      </c>
      <c r="D232" s="15">
        <v>4128781.28</v>
      </c>
      <c r="E232" s="15">
        <v>534381.71574352554</v>
      </c>
      <c r="F232" s="245">
        <f>Yhteenveto[[#This Row],[Ikärakenne, laskennallinen kustannus]]+Yhteenveto[[#This Row],[Muut laskennalliset kustannukset ]]</f>
        <v>4663162.9957435252</v>
      </c>
      <c r="G232" s="360">
        <v>1333.3</v>
      </c>
      <c r="H232" s="17">
        <v>3945234.6999999997</v>
      </c>
      <c r="I232" s="381">
        <v>717928.29574352549</v>
      </c>
      <c r="J232" s="36">
        <v>57355.400585590505</v>
      </c>
      <c r="K232" s="37">
        <v>-106161.37529189057</v>
      </c>
      <c r="L232" s="245">
        <f>SUM(Yhteenveto[[#This Row],[Valtionosuus omarahoitusosuuden jälkeen (välisumma)]:[Valtionosuuteen tehtävät vähennykset ja lisäykset, netto]])</f>
        <v>669122.32103722543</v>
      </c>
      <c r="M232" s="37">
        <v>849198.6243308183</v>
      </c>
      <c r="N232" s="337">
        <f>SUM(Yhteenveto[[#This Row],[Valtionosuus ennen verotuloihin perustuvaa valtionosuuksien tasausta]]+Yhteenveto[[#This Row],[Verotuloihin perustuva valtionosuuksien tasaus]])</f>
        <v>1518320.9453680436</v>
      </c>
      <c r="O232" s="37">
        <v>-60646.166359999974</v>
      </c>
      <c r="P232" s="257">
        <v>549925.02896939847</v>
      </c>
      <c r="Q232" s="382">
        <f>SUM(Yhteenveto[[#This Row],[Kunnan  peruspalvelujen valtionosuus ]:[Veroperustemuutoksista johtuvien veromenetysten korvaus]])</f>
        <v>2007599.8079774422</v>
      </c>
      <c r="R232" s="38">
        <v>167300</v>
      </c>
    </row>
    <row r="233" spans="1:18">
      <c r="A233" s="35">
        <v>739</v>
      </c>
      <c r="B233" s="13" t="s">
        <v>239</v>
      </c>
      <c r="C233" s="15">
        <v>3261</v>
      </c>
      <c r="D233" s="15">
        <v>3532009.15</v>
      </c>
      <c r="E233" s="15">
        <v>757463.20471234631</v>
      </c>
      <c r="F233" s="245">
        <f>Yhteenveto[[#This Row],[Ikärakenne, laskennallinen kustannus]]+Yhteenveto[[#This Row],[Muut laskennalliset kustannukset ]]</f>
        <v>4289472.3547123466</v>
      </c>
      <c r="G233" s="360">
        <v>1333.3</v>
      </c>
      <c r="H233" s="17">
        <v>4347891.3</v>
      </c>
      <c r="I233" s="381">
        <v>-58418.945287653245</v>
      </c>
      <c r="J233" s="36">
        <v>211949.41359192517</v>
      </c>
      <c r="K233" s="37">
        <v>2455249.4825578709</v>
      </c>
      <c r="L233" s="245">
        <f>SUM(Yhteenveto[[#This Row],[Valtionosuus omarahoitusosuuden jälkeen (välisumma)]:[Valtionosuuteen tehtävät vähennykset ja lisäykset, netto]])</f>
        <v>2608779.9508621427</v>
      </c>
      <c r="M233" s="37">
        <v>729131.59021378192</v>
      </c>
      <c r="N233" s="337">
        <f>SUM(Yhteenveto[[#This Row],[Valtionosuus ennen verotuloihin perustuvaa valtionosuuksien tasausta]]+Yhteenveto[[#This Row],[Verotuloihin perustuva valtionosuuksien tasaus]])</f>
        <v>3337911.5410759244</v>
      </c>
      <c r="O233" s="37">
        <v>119354.75552000001</v>
      </c>
      <c r="P233" s="257">
        <v>693773.13607391366</v>
      </c>
      <c r="Q233" s="382">
        <f>SUM(Yhteenveto[[#This Row],[Kunnan  peruspalvelujen valtionosuus ]:[Veroperustemuutoksista johtuvien veromenetysten korvaus]])</f>
        <v>4151039.432669838</v>
      </c>
      <c r="R233" s="38">
        <v>345920</v>
      </c>
    </row>
    <row r="234" spans="1:18">
      <c r="A234" s="35">
        <v>740</v>
      </c>
      <c r="B234" s="13" t="s">
        <v>240</v>
      </c>
      <c r="C234" s="15">
        <v>32547</v>
      </c>
      <c r="D234" s="15">
        <v>35788628.879999995</v>
      </c>
      <c r="E234" s="15">
        <v>8482372.3247259799</v>
      </c>
      <c r="F234" s="245">
        <f>Yhteenveto[[#This Row],[Ikärakenne, laskennallinen kustannus]]+Yhteenveto[[#This Row],[Muut laskennalliset kustannukset ]]</f>
        <v>44271001.204725973</v>
      </c>
      <c r="G234" s="360">
        <v>1333.3</v>
      </c>
      <c r="H234" s="17">
        <v>43394915.100000001</v>
      </c>
      <c r="I234" s="381">
        <v>876086.10472597182</v>
      </c>
      <c r="J234" s="36">
        <v>1718741.4636807295</v>
      </c>
      <c r="K234" s="37">
        <v>-4829576.1248298781</v>
      </c>
      <c r="L234" s="245">
        <f>SUM(Yhteenveto[[#This Row],[Valtionosuus omarahoitusosuuden jälkeen (välisumma)]:[Valtionosuuteen tehtävät vähennykset ja lisäykset, netto]])</f>
        <v>-2234748.556423177</v>
      </c>
      <c r="M234" s="37">
        <v>7971285.23172569</v>
      </c>
      <c r="N234" s="337">
        <f>SUM(Yhteenveto[[#This Row],[Valtionosuus ennen verotuloihin perustuvaa valtionosuuksien tasausta]]+Yhteenveto[[#This Row],[Verotuloihin perustuva valtionosuuksien tasaus]])</f>
        <v>5736536.6753025129</v>
      </c>
      <c r="O234" s="37">
        <v>-118728.76903999987</v>
      </c>
      <c r="P234" s="257">
        <v>5953802.4500435907</v>
      </c>
      <c r="Q234" s="382">
        <f>SUM(Yhteenveto[[#This Row],[Kunnan  peruspalvelujen valtionosuus ]:[Veroperustemuutoksista johtuvien veromenetysten korvaus]])</f>
        <v>11571610.356306104</v>
      </c>
      <c r="R234" s="38">
        <v>964301</v>
      </c>
    </row>
    <row r="235" spans="1:18">
      <c r="A235" s="35">
        <v>742</v>
      </c>
      <c r="B235" s="13" t="s">
        <v>241</v>
      </c>
      <c r="C235" s="15">
        <v>1009</v>
      </c>
      <c r="D235" s="15">
        <v>966085.19</v>
      </c>
      <c r="E235" s="15">
        <v>953359.49168731156</v>
      </c>
      <c r="F235" s="245">
        <f>Yhteenveto[[#This Row],[Ikärakenne, laskennallinen kustannus]]+Yhteenveto[[#This Row],[Muut laskennalliset kustannukset ]]</f>
        <v>1919444.6816873115</v>
      </c>
      <c r="G235" s="360">
        <v>1333.3</v>
      </c>
      <c r="H235" s="17">
        <v>1345299.7</v>
      </c>
      <c r="I235" s="381">
        <v>574144.98168731155</v>
      </c>
      <c r="J235" s="36">
        <v>379616.04348337615</v>
      </c>
      <c r="K235" s="37">
        <v>-264477.12715509511</v>
      </c>
      <c r="L235" s="245">
        <f>SUM(Yhteenveto[[#This Row],[Valtionosuus omarahoitusosuuden jälkeen (välisumma)]:[Valtionosuuteen tehtävät vähennykset ja lisäykset, netto]])</f>
        <v>689283.8980155926</v>
      </c>
      <c r="M235" s="37">
        <v>-45006.992421086798</v>
      </c>
      <c r="N235" s="337">
        <f>SUM(Yhteenveto[[#This Row],[Valtionosuus ennen verotuloihin perustuvaa valtionosuuksien tasausta]]+Yhteenveto[[#This Row],[Verotuloihin perustuva valtionosuuksien tasaus]])</f>
        <v>644276.90559450584</v>
      </c>
      <c r="O235" s="37">
        <v>74.522199999997611</v>
      </c>
      <c r="P235" s="257">
        <v>222661.71679706057</v>
      </c>
      <c r="Q235" s="382">
        <f>SUM(Yhteenveto[[#This Row],[Kunnan  peruspalvelujen valtionosuus ]:[Veroperustemuutoksista johtuvien veromenetysten korvaus]])</f>
        <v>867013.14459156641</v>
      </c>
      <c r="R235" s="38">
        <v>72251</v>
      </c>
    </row>
    <row r="236" spans="1:18">
      <c r="A236" s="35">
        <v>743</v>
      </c>
      <c r="B236" s="13" t="s">
        <v>242</v>
      </c>
      <c r="C236" s="15">
        <v>64736</v>
      </c>
      <c r="D236" s="15">
        <v>100485452.42999999</v>
      </c>
      <c r="E236" s="15">
        <v>8524942.2006655298</v>
      </c>
      <c r="F236" s="245">
        <f>Yhteenveto[[#This Row],[Ikärakenne, laskennallinen kustannus]]+Yhteenveto[[#This Row],[Muut laskennalliset kustannukset ]]</f>
        <v>109010394.63066553</v>
      </c>
      <c r="G236" s="360">
        <v>1333.3</v>
      </c>
      <c r="H236" s="17">
        <v>86312508.799999997</v>
      </c>
      <c r="I236" s="381">
        <v>22697885.830665529</v>
      </c>
      <c r="J236" s="36">
        <v>2669398.8703027191</v>
      </c>
      <c r="K236" s="37">
        <v>-10856742.858027557</v>
      </c>
      <c r="L236" s="245">
        <f>SUM(Yhteenveto[[#This Row],[Valtionosuus omarahoitusosuuden jälkeen (välisumma)]:[Valtionosuuteen tehtävät vähennykset ja lisäykset, netto]])</f>
        <v>14510541.84294069</v>
      </c>
      <c r="M236" s="37">
        <v>12827737.527200844</v>
      </c>
      <c r="N236" s="337">
        <f>SUM(Yhteenveto[[#This Row],[Valtionosuus ennen verotuloihin perustuvaa valtionosuuksien tasausta]]+Yhteenveto[[#This Row],[Verotuloihin perustuva valtionosuuksien tasaus]])</f>
        <v>27338279.370141536</v>
      </c>
      <c r="O236" s="37">
        <v>-233835.7591599999</v>
      </c>
      <c r="P236" s="257">
        <v>9451685.5516050756</v>
      </c>
      <c r="Q236" s="382">
        <f>SUM(Yhteenveto[[#This Row],[Kunnan  peruspalvelujen valtionosuus ]:[Veroperustemuutoksista johtuvien veromenetysten korvaus]])</f>
        <v>36556129.162586614</v>
      </c>
      <c r="R236" s="38">
        <v>3046344</v>
      </c>
    </row>
    <row r="237" spans="1:18">
      <c r="A237" s="35">
        <v>746</v>
      </c>
      <c r="B237" s="13" t="s">
        <v>243</v>
      </c>
      <c r="C237" s="15">
        <v>4781</v>
      </c>
      <c r="D237" s="15">
        <v>10928441.82</v>
      </c>
      <c r="E237" s="15">
        <v>1088774.9833470865</v>
      </c>
      <c r="F237" s="245">
        <f>Yhteenveto[[#This Row],[Ikärakenne, laskennallinen kustannus]]+Yhteenveto[[#This Row],[Muut laskennalliset kustannukset ]]</f>
        <v>12017216.803347087</v>
      </c>
      <c r="G237" s="360">
        <v>1333.3</v>
      </c>
      <c r="H237" s="17">
        <v>6374507.2999999998</v>
      </c>
      <c r="I237" s="381">
        <v>5642709.5033470867</v>
      </c>
      <c r="J237" s="36">
        <v>209931.65146776475</v>
      </c>
      <c r="K237" s="37">
        <v>-1054762.7054625016</v>
      </c>
      <c r="L237" s="245">
        <f>SUM(Yhteenveto[[#This Row],[Valtionosuus omarahoitusosuuden jälkeen (välisumma)]:[Valtionosuuteen tehtävät vähennykset ja lisäykset, netto]])</f>
        <v>4797878.4493523501</v>
      </c>
      <c r="M237" s="37">
        <v>1413875.9053000775</v>
      </c>
      <c r="N237" s="337">
        <f>SUM(Yhteenveto[[#This Row],[Valtionosuus ennen verotuloihin perustuvaa valtionosuuksien tasausta]]+Yhteenveto[[#This Row],[Verotuloihin perustuva valtionosuuksien tasaus]])</f>
        <v>6211754.3546524271</v>
      </c>
      <c r="O237" s="37">
        <v>-13264.9516</v>
      </c>
      <c r="P237" s="257">
        <v>860585.98483812041</v>
      </c>
      <c r="Q237" s="382">
        <f>SUM(Yhteenveto[[#This Row],[Kunnan  peruspalvelujen valtionosuus ]:[Veroperustemuutoksista johtuvien veromenetysten korvaus]])</f>
        <v>7059075.3878905475</v>
      </c>
      <c r="R237" s="38">
        <v>588256</v>
      </c>
    </row>
    <row r="238" spans="1:18">
      <c r="A238" s="35">
        <v>747</v>
      </c>
      <c r="B238" s="13" t="s">
        <v>244</v>
      </c>
      <c r="C238" s="15">
        <v>1352</v>
      </c>
      <c r="D238" s="15">
        <v>1434875.45</v>
      </c>
      <c r="E238" s="15">
        <v>503028.91410578071</v>
      </c>
      <c r="F238" s="245">
        <f>Yhteenveto[[#This Row],[Ikärakenne, laskennallinen kustannus]]+Yhteenveto[[#This Row],[Muut laskennalliset kustannukset ]]</f>
        <v>1937904.3641057806</v>
      </c>
      <c r="G238" s="360">
        <v>1333.3</v>
      </c>
      <c r="H238" s="17">
        <v>1802621.5999999999</v>
      </c>
      <c r="I238" s="381">
        <v>135282.76410578075</v>
      </c>
      <c r="J238" s="36">
        <v>180355.78443765425</v>
      </c>
      <c r="K238" s="37">
        <v>474222.98765038123</v>
      </c>
      <c r="L238" s="245">
        <f>SUM(Yhteenveto[[#This Row],[Valtionosuus omarahoitusosuuden jälkeen (välisumma)]:[Valtionosuuteen tehtävät vähennykset ja lisäykset, netto]])</f>
        <v>789861.53619381622</v>
      </c>
      <c r="M238" s="37">
        <v>427720.46514455293</v>
      </c>
      <c r="N238" s="337">
        <f>SUM(Yhteenveto[[#This Row],[Valtionosuus ennen verotuloihin perustuvaa valtionosuuksien tasausta]]+Yhteenveto[[#This Row],[Verotuloihin perustuva valtionosuuksien tasaus]])</f>
        <v>1217582.0013383692</v>
      </c>
      <c r="O238" s="37">
        <v>14978.962200000009</v>
      </c>
      <c r="P238" s="257">
        <v>325056.84489469999</v>
      </c>
      <c r="Q238" s="382">
        <f>SUM(Yhteenveto[[#This Row],[Kunnan  peruspalvelujen valtionosuus ]:[Veroperustemuutoksista johtuvien veromenetysten korvaus]])</f>
        <v>1557617.8084330691</v>
      </c>
      <c r="R238" s="38">
        <v>129801</v>
      </c>
    </row>
    <row r="239" spans="1:18">
      <c r="A239" s="35">
        <v>748</v>
      </c>
      <c r="B239" s="13" t="s">
        <v>245</v>
      </c>
      <c r="C239" s="15">
        <v>5028</v>
      </c>
      <c r="D239" s="15">
        <v>9798132</v>
      </c>
      <c r="E239" s="15">
        <v>1338842.0187994137</v>
      </c>
      <c r="F239" s="245">
        <f>Yhteenveto[[#This Row],[Ikärakenne, laskennallinen kustannus]]+Yhteenveto[[#This Row],[Muut laskennalliset kustannukset ]]</f>
        <v>11136974.018799413</v>
      </c>
      <c r="G239" s="360">
        <v>1333.3</v>
      </c>
      <c r="H239" s="17">
        <v>6703832.3999999994</v>
      </c>
      <c r="I239" s="381">
        <v>4433141.6187994136</v>
      </c>
      <c r="J239" s="36">
        <v>301243.0472696356</v>
      </c>
      <c r="K239" s="37">
        <v>230402.61487680144</v>
      </c>
      <c r="L239" s="245">
        <f>SUM(Yhteenveto[[#This Row],[Valtionosuus omarahoitusosuuden jälkeen (välisumma)]:[Valtionosuuteen tehtävät vähennykset ja lisäykset, netto]])</f>
        <v>4964787.2809458505</v>
      </c>
      <c r="M239" s="37">
        <v>2543827.7102971305</v>
      </c>
      <c r="N239" s="337">
        <f>SUM(Yhteenveto[[#This Row],[Valtionosuus ennen verotuloihin perustuvaa valtionosuuksien tasausta]]+Yhteenveto[[#This Row],[Verotuloihin perustuva valtionosuuksien tasaus]])</f>
        <v>7508614.9912429806</v>
      </c>
      <c r="O239" s="37">
        <v>375666.4102000001</v>
      </c>
      <c r="P239" s="257">
        <v>931915.82877656724</v>
      </c>
      <c r="Q239" s="382">
        <f>SUM(Yhteenveto[[#This Row],[Kunnan  peruspalvelujen valtionosuus ]:[Veroperustemuutoksista johtuvien veromenetysten korvaus]])</f>
        <v>8816197.2302195467</v>
      </c>
      <c r="R239" s="38">
        <v>734683</v>
      </c>
    </row>
    <row r="240" spans="1:18">
      <c r="A240" s="35">
        <v>749</v>
      </c>
      <c r="B240" s="13" t="s">
        <v>246</v>
      </c>
      <c r="C240" s="15">
        <v>21293</v>
      </c>
      <c r="D240" s="15">
        <v>37815408.670000002</v>
      </c>
      <c r="E240" s="15">
        <v>2081277.0003205503</v>
      </c>
      <c r="F240" s="245">
        <f>Yhteenveto[[#This Row],[Ikärakenne, laskennallinen kustannus]]+Yhteenveto[[#This Row],[Muut laskennalliset kustannukset ]]</f>
        <v>39896685.670320556</v>
      </c>
      <c r="G240" s="360">
        <v>1333.3</v>
      </c>
      <c r="H240" s="17">
        <v>28389956.899999999</v>
      </c>
      <c r="I240" s="381">
        <v>11506728.770320557</v>
      </c>
      <c r="J240" s="36">
        <v>607796.97066597198</v>
      </c>
      <c r="K240" s="37">
        <v>-6822846.8662611209</v>
      </c>
      <c r="L240" s="245">
        <f>SUM(Yhteenveto[[#This Row],[Valtionosuus omarahoitusosuuden jälkeen (välisumma)]:[Valtionosuuteen tehtävät vähennykset ja lisäykset, netto]])</f>
        <v>5291678.8747254089</v>
      </c>
      <c r="M240" s="37">
        <v>4160553.9777373606</v>
      </c>
      <c r="N240" s="337">
        <f>SUM(Yhteenveto[[#This Row],[Valtionosuus ennen verotuloihin perustuvaa valtionosuuksien tasausta]]+Yhteenveto[[#This Row],[Verotuloihin perustuva valtionosuuksien tasaus]])</f>
        <v>9452232.8524627686</v>
      </c>
      <c r="O240" s="37">
        <v>84766.021612000244</v>
      </c>
      <c r="P240" s="257">
        <v>2930126.6212052917</v>
      </c>
      <c r="Q240" s="382">
        <f>SUM(Yhteenveto[[#This Row],[Kunnan  peruspalvelujen valtionosuus ]:[Veroperustemuutoksista johtuvien veromenetysten korvaus]])</f>
        <v>12467125.495280061</v>
      </c>
      <c r="R240" s="38">
        <v>1038927</v>
      </c>
    </row>
    <row r="241" spans="1:18">
      <c r="A241" s="35">
        <v>751</v>
      </c>
      <c r="B241" s="13" t="s">
        <v>247</v>
      </c>
      <c r="C241" s="15">
        <v>2904</v>
      </c>
      <c r="D241" s="15">
        <v>3773928.33</v>
      </c>
      <c r="E241" s="15">
        <v>1314659.6101688689</v>
      </c>
      <c r="F241" s="245">
        <f>Yhteenveto[[#This Row],[Ikärakenne, laskennallinen kustannus]]+Yhteenveto[[#This Row],[Muut laskennalliset kustannukset ]]</f>
        <v>5088587.9401688688</v>
      </c>
      <c r="G241" s="360">
        <v>1333.3</v>
      </c>
      <c r="H241" s="17">
        <v>3871903.1999999997</v>
      </c>
      <c r="I241" s="381">
        <v>1216684.740168869</v>
      </c>
      <c r="J241" s="36">
        <v>209812.62338260835</v>
      </c>
      <c r="K241" s="37">
        <v>-594948.99584745918</v>
      </c>
      <c r="L241" s="245">
        <f>SUM(Yhteenveto[[#This Row],[Valtionosuus omarahoitusosuuden jälkeen (välisumma)]:[Valtionosuuteen tehtävät vähennykset ja lisäykset, netto]])</f>
        <v>831548.36770401825</v>
      </c>
      <c r="M241" s="37">
        <v>1080633.8321123761</v>
      </c>
      <c r="N241" s="337">
        <f>SUM(Yhteenveto[[#This Row],[Valtionosuus ennen verotuloihin perustuvaa valtionosuuksien tasausta]]+Yhteenveto[[#This Row],[Verotuloihin perustuva valtionosuuksien tasaus]])</f>
        <v>1912182.1998163944</v>
      </c>
      <c r="O241" s="37">
        <v>-8793.6196000000054</v>
      </c>
      <c r="P241" s="257">
        <v>511767.20078935567</v>
      </c>
      <c r="Q241" s="382">
        <f>SUM(Yhteenveto[[#This Row],[Kunnan  peruspalvelujen valtionosuus ]:[Veroperustemuutoksista johtuvien veromenetysten korvaus]])</f>
        <v>2415155.7810057499</v>
      </c>
      <c r="R241" s="38">
        <v>201263</v>
      </c>
    </row>
    <row r="242" spans="1:18">
      <c r="A242" s="35">
        <v>753</v>
      </c>
      <c r="B242" s="13" t="s">
        <v>248</v>
      </c>
      <c r="C242" s="15">
        <v>22190</v>
      </c>
      <c r="D242" s="15">
        <v>37017995.310000002</v>
      </c>
      <c r="E242" s="15">
        <v>6434688.4780847961</v>
      </c>
      <c r="F242" s="245">
        <f>Yhteenveto[[#This Row],[Ikärakenne, laskennallinen kustannus]]+Yhteenveto[[#This Row],[Muut laskennalliset kustannukset ]]</f>
        <v>43452683.788084798</v>
      </c>
      <c r="G242" s="360">
        <v>1333.3</v>
      </c>
      <c r="H242" s="17">
        <v>29585927</v>
      </c>
      <c r="I242" s="381">
        <v>13866756.788084798</v>
      </c>
      <c r="J242" s="36">
        <v>1075486.4202635121</v>
      </c>
      <c r="K242" s="37">
        <v>5779262.5521448711</v>
      </c>
      <c r="L242" s="245">
        <f>SUM(Yhteenveto[[#This Row],[Valtionosuus omarahoitusosuuden jälkeen (välisumma)]:[Valtionosuuteen tehtävät vähennykset ja lisäykset, netto]])</f>
        <v>20721505.760493182</v>
      </c>
      <c r="M242" s="37">
        <v>-579282.10722656886</v>
      </c>
      <c r="N242" s="337">
        <f>SUM(Yhteenveto[[#This Row],[Valtionosuus ennen verotuloihin perustuvaa valtionosuuksien tasausta]]+Yhteenveto[[#This Row],[Verotuloihin perustuva valtionosuuksien tasaus]])</f>
        <v>20142223.653266612</v>
      </c>
      <c r="O242" s="37">
        <v>-217004.1750680001</v>
      </c>
      <c r="P242" s="257">
        <v>2307108.1556201414</v>
      </c>
      <c r="Q242" s="382">
        <f>SUM(Yhteenveto[[#This Row],[Kunnan  peruspalvelujen valtionosuus ]:[Veroperustemuutoksista johtuvien veromenetysten korvaus]])</f>
        <v>22232327.633818757</v>
      </c>
      <c r="R242" s="38">
        <v>1852694</v>
      </c>
    </row>
    <row r="243" spans="1:18">
      <c r="A243" s="35">
        <v>755</v>
      </c>
      <c r="B243" s="13" t="s">
        <v>249</v>
      </c>
      <c r="C243" s="15">
        <v>6198</v>
      </c>
      <c r="D243" s="15">
        <v>10028639.49</v>
      </c>
      <c r="E243" s="15">
        <v>1948532.9642189201</v>
      </c>
      <c r="F243" s="245">
        <f>Yhteenveto[[#This Row],[Ikärakenne, laskennallinen kustannus]]+Yhteenveto[[#This Row],[Muut laskennalliset kustannukset ]]</f>
        <v>11977172.45421892</v>
      </c>
      <c r="G243" s="360">
        <v>1333.3</v>
      </c>
      <c r="H243" s="17">
        <v>8263793.3999999994</v>
      </c>
      <c r="I243" s="381">
        <v>3713379.0542189209</v>
      </c>
      <c r="J243" s="36">
        <v>152994.34899551005</v>
      </c>
      <c r="K243" s="37">
        <v>982871.36479423055</v>
      </c>
      <c r="L243" s="245">
        <f>SUM(Yhteenveto[[#This Row],[Valtionosuus omarahoitusosuuden jälkeen (välisumma)]:[Valtionosuuteen tehtävät vähennykset ja lisäykset, netto]])</f>
        <v>4849244.7680086615</v>
      </c>
      <c r="M243" s="37">
        <v>215897.2828131385</v>
      </c>
      <c r="N243" s="337">
        <f>SUM(Yhteenveto[[#This Row],[Valtionosuus ennen verotuloihin perustuvaa valtionosuuksien tasausta]]+Yhteenveto[[#This Row],[Verotuloihin perustuva valtionosuuksien tasaus]])</f>
        <v>5065142.0508217998</v>
      </c>
      <c r="O243" s="37">
        <v>-1106967.6632400001</v>
      </c>
      <c r="P243" s="257">
        <v>863957.95206679287</v>
      </c>
      <c r="Q243" s="382">
        <f>SUM(Yhteenveto[[#This Row],[Kunnan  peruspalvelujen valtionosuus ]:[Veroperustemuutoksista johtuvien veromenetysten korvaus]])</f>
        <v>4822132.3396485923</v>
      </c>
      <c r="R243" s="38">
        <v>401844</v>
      </c>
    </row>
    <row r="244" spans="1:18">
      <c r="A244" s="35">
        <v>758</v>
      </c>
      <c r="B244" s="13" t="s">
        <v>250</v>
      </c>
      <c r="C244" s="15">
        <v>8187</v>
      </c>
      <c r="D244" s="15">
        <v>10046966.75</v>
      </c>
      <c r="E244" s="15">
        <v>7426140.2685221313</v>
      </c>
      <c r="F244" s="245">
        <f>Yhteenveto[[#This Row],[Ikärakenne, laskennallinen kustannus]]+Yhteenveto[[#This Row],[Muut laskennalliset kustannukset ]]</f>
        <v>17473107.018522132</v>
      </c>
      <c r="G244" s="360">
        <v>1333.3</v>
      </c>
      <c r="H244" s="17">
        <v>10915727.1</v>
      </c>
      <c r="I244" s="381">
        <v>6557379.9185221326</v>
      </c>
      <c r="J244" s="36">
        <v>1447797.9496389381</v>
      </c>
      <c r="K244" s="37">
        <v>-7059793.9760195324</v>
      </c>
      <c r="L244" s="245">
        <f>SUM(Yhteenveto[[#This Row],[Valtionosuus omarahoitusosuuden jälkeen (välisumma)]:[Valtionosuuteen tehtävät vähennykset ja lisäykset, netto]])</f>
        <v>945383.89214153867</v>
      </c>
      <c r="M244" s="37">
        <v>-179470.46000989061</v>
      </c>
      <c r="N244" s="337">
        <f>SUM(Yhteenveto[[#This Row],[Valtionosuus ennen verotuloihin perustuvaa valtionosuuksien tasausta]]+Yhteenveto[[#This Row],[Verotuloihin perustuva valtionosuuksien tasaus]])</f>
        <v>765913.43213164806</v>
      </c>
      <c r="O244" s="37">
        <v>-136778.04588000002</v>
      </c>
      <c r="P244" s="257">
        <v>1472836.557902023</v>
      </c>
      <c r="Q244" s="382">
        <f>SUM(Yhteenveto[[#This Row],[Kunnan  peruspalvelujen valtionosuus ]:[Veroperustemuutoksista johtuvien veromenetysten korvaus]])</f>
        <v>2101971.9441536712</v>
      </c>
      <c r="R244" s="38">
        <v>175164</v>
      </c>
    </row>
    <row r="245" spans="1:18">
      <c r="A245" s="35">
        <v>759</v>
      </c>
      <c r="B245" s="13" t="s">
        <v>251</v>
      </c>
      <c r="C245" s="15">
        <v>1997</v>
      </c>
      <c r="D245" s="15">
        <v>2829247.89</v>
      </c>
      <c r="E245" s="15">
        <v>591414.57637900754</v>
      </c>
      <c r="F245" s="245">
        <f>Yhteenveto[[#This Row],[Ikärakenne, laskennallinen kustannus]]+Yhteenveto[[#This Row],[Muut laskennalliset kustannukset ]]</f>
        <v>3420662.4663790078</v>
      </c>
      <c r="G245" s="360">
        <v>1333.3</v>
      </c>
      <c r="H245" s="17">
        <v>2662600.1</v>
      </c>
      <c r="I245" s="381">
        <v>758062.3663790077</v>
      </c>
      <c r="J245" s="36">
        <v>263491.75055757602</v>
      </c>
      <c r="K245" s="37">
        <v>235159.44146973148</v>
      </c>
      <c r="L245" s="245">
        <f>SUM(Yhteenveto[[#This Row],[Valtionosuus omarahoitusosuuden jälkeen (välisumma)]:[Valtionosuuteen tehtävät vähennykset ja lisäykset, netto]])</f>
        <v>1256713.5584063153</v>
      </c>
      <c r="M245" s="37">
        <v>930263.42810104997</v>
      </c>
      <c r="N245" s="337">
        <f>SUM(Yhteenveto[[#This Row],[Valtionosuus ennen verotuloihin perustuvaa valtionosuuksien tasausta]]+Yhteenveto[[#This Row],[Verotuloihin perustuva valtionosuuksien tasaus]])</f>
        <v>2186976.9865073655</v>
      </c>
      <c r="O245" s="37">
        <v>353309.75020000007</v>
      </c>
      <c r="P245" s="257">
        <v>452077.32793053158</v>
      </c>
      <c r="Q245" s="382">
        <f>SUM(Yhteenveto[[#This Row],[Kunnan  peruspalvelujen valtionosuus ]:[Veroperustemuutoksista johtuvien veromenetysten korvaus]])</f>
        <v>2992364.0646378971</v>
      </c>
      <c r="R245" s="38">
        <v>249364</v>
      </c>
    </row>
    <row r="246" spans="1:18">
      <c r="A246" s="35">
        <v>761</v>
      </c>
      <c r="B246" s="13" t="s">
        <v>252</v>
      </c>
      <c r="C246" s="15">
        <v>8563</v>
      </c>
      <c r="D246" s="15">
        <v>10694231.520000001</v>
      </c>
      <c r="E246" s="15">
        <v>1724042.0620510764</v>
      </c>
      <c r="F246" s="245">
        <f>Yhteenveto[[#This Row],[Ikärakenne, laskennallinen kustannus]]+Yhteenveto[[#This Row],[Muut laskennalliset kustannukset ]]</f>
        <v>12418273.582051078</v>
      </c>
      <c r="G246" s="360">
        <v>1333.3</v>
      </c>
      <c r="H246" s="17">
        <v>11417047.9</v>
      </c>
      <c r="I246" s="381">
        <v>1001225.6820510775</v>
      </c>
      <c r="J246" s="36">
        <v>224759.69493454671</v>
      </c>
      <c r="K246" s="37">
        <v>3681607.3341507344</v>
      </c>
      <c r="L246" s="245">
        <f>SUM(Yhteenveto[[#This Row],[Valtionosuus omarahoitusosuuden jälkeen (välisumma)]:[Valtionosuuteen tehtävät vähennykset ja lisäykset, netto]])</f>
        <v>4907592.7111363588</v>
      </c>
      <c r="M246" s="37">
        <v>4092689.6627492472</v>
      </c>
      <c r="N246" s="337">
        <f>SUM(Yhteenveto[[#This Row],[Valtionosuus ennen verotuloihin perustuvaa valtionosuuksien tasausta]]+Yhteenveto[[#This Row],[Verotuloihin perustuva valtionosuuksien tasaus]])</f>
        <v>9000282.3738856055</v>
      </c>
      <c r="O246" s="37">
        <v>339135.62776000006</v>
      </c>
      <c r="P246" s="257">
        <v>1710214.2902029788</v>
      </c>
      <c r="Q246" s="382">
        <f>SUM(Yhteenveto[[#This Row],[Kunnan  peruspalvelujen valtionosuus ]:[Veroperustemuutoksista johtuvien veromenetysten korvaus]])</f>
        <v>11049632.291848585</v>
      </c>
      <c r="R246" s="38">
        <v>920803</v>
      </c>
    </row>
    <row r="247" spans="1:18">
      <c r="A247" s="35">
        <v>762</v>
      </c>
      <c r="B247" s="13" t="s">
        <v>253</v>
      </c>
      <c r="C247" s="15">
        <v>3777</v>
      </c>
      <c r="D247" s="15">
        <v>4330881.63</v>
      </c>
      <c r="E247" s="15">
        <v>1512042.4828611542</v>
      </c>
      <c r="F247" s="245">
        <f>Yhteenveto[[#This Row],[Ikärakenne, laskennallinen kustannus]]+Yhteenveto[[#This Row],[Muut laskennalliset kustannukset ]]</f>
        <v>5842924.1128611546</v>
      </c>
      <c r="G247" s="360">
        <v>1333.3</v>
      </c>
      <c r="H247" s="17">
        <v>5035874.0999999996</v>
      </c>
      <c r="I247" s="381">
        <v>807050.01286115497</v>
      </c>
      <c r="J247" s="36">
        <v>474139.85316142102</v>
      </c>
      <c r="K247" s="37">
        <v>1833100.7247428438</v>
      </c>
      <c r="L247" s="245">
        <f>SUM(Yhteenveto[[#This Row],[Valtionosuus omarahoitusosuuden jälkeen (välisumma)]:[Valtionosuuteen tehtävät vähennykset ja lisäykset, netto]])</f>
        <v>3114290.5907654199</v>
      </c>
      <c r="M247" s="37">
        <v>428201.04635050904</v>
      </c>
      <c r="N247" s="337">
        <f>SUM(Yhteenveto[[#This Row],[Valtionosuus ennen verotuloihin perustuvaa valtionosuuksien tasausta]]+Yhteenveto[[#This Row],[Verotuloihin perustuva valtionosuuksien tasaus]])</f>
        <v>3542491.6371159288</v>
      </c>
      <c r="O247" s="37">
        <v>31940.214919999999</v>
      </c>
      <c r="P247" s="257">
        <v>826112.46446829138</v>
      </c>
      <c r="Q247" s="382">
        <f>SUM(Yhteenveto[[#This Row],[Kunnan  peruspalvelujen valtionosuus ]:[Veroperustemuutoksista johtuvien veromenetysten korvaus]])</f>
        <v>4400544.3165042205</v>
      </c>
      <c r="R247" s="38">
        <v>366712</v>
      </c>
    </row>
    <row r="248" spans="1:18">
      <c r="A248" s="35">
        <v>765</v>
      </c>
      <c r="B248" s="13" t="s">
        <v>254</v>
      </c>
      <c r="C248" s="15">
        <v>10348</v>
      </c>
      <c r="D248" s="15">
        <v>14373036.459999999</v>
      </c>
      <c r="E248" s="15">
        <v>3257034.1242678901</v>
      </c>
      <c r="F248" s="245">
        <f>Yhteenveto[[#This Row],[Ikärakenne, laskennallinen kustannus]]+Yhteenveto[[#This Row],[Muut laskennalliset kustannukset ]]</f>
        <v>17630070.584267888</v>
      </c>
      <c r="G248" s="360">
        <v>1333.3</v>
      </c>
      <c r="H248" s="17">
        <v>13796988.4</v>
      </c>
      <c r="I248" s="381">
        <v>3833082.1842678878</v>
      </c>
      <c r="J248" s="36">
        <v>675953.41577215376</v>
      </c>
      <c r="K248" s="37">
        <v>-4062181.2329723099</v>
      </c>
      <c r="L248" s="245">
        <f>SUM(Yhteenveto[[#This Row],[Valtionosuus omarahoitusosuuden jälkeen (välisumma)]:[Valtionosuuteen tehtävät vähennykset ja lisäykset, netto]])</f>
        <v>446854.36706773192</v>
      </c>
      <c r="M248" s="37">
        <v>1563080.731759039</v>
      </c>
      <c r="N248" s="337">
        <f>SUM(Yhteenveto[[#This Row],[Valtionosuus ennen verotuloihin perustuvaa valtionosuuksien tasausta]]+Yhteenveto[[#This Row],[Verotuloihin perustuva valtionosuuksien tasaus]])</f>
        <v>2009935.0988267709</v>
      </c>
      <c r="O248" s="37">
        <v>-38453.455199999968</v>
      </c>
      <c r="P248" s="257">
        <v>1819889.798515456</v>
      </c>
      <c r="Q248" s="382">
        <f>SUM(Yhteenveto[[#This Row],[Kunnan  peruspalvelujen valtionosuus ]:[Veroperustemuutoksista johtuvien veromenetysten korvaus]])</f>
        <v>3791371.4421422267</v>
      </c>
      <c r="R248" s="38">
        <v>315947</v>
      </c>
    </row>
    <row r="249" spans="1:18">
      <c r="A249" s="35">
        <v>768</v>
      </c>
      <c r="B249" s="13" t="s">
        <v>255</v>
      </c>
      <c r="C249" s="15">
        <v>2430</v>
      </c>
      <c r="D249" s="15">
        <v>2005019.03</v>
      </c>
      <c r="E249" s="15">
        <v>1752499.7204157976</v>
      </c>
      <c r="F249" s="245">
        <f>Yhteenveto[[#This Row],[Ikärakenne, laskennallinen kustannus]]+Yhteenveto[[#This Row],[Muut laskennalliset kustannukset ]]</f>
        <v>3757518.7504157973</v>
      </c>
      <c r="G249" s="360">
        <v>1333.3</v>
      </c>
      <c r="H249" s="17">
        <v>3239919</v>
      </c>
      <c r="I249" s="381">
        <v>517599.75041579735</v>
      </c>
      <c r="J249" s="36">
        <v>326735.39177084953</v>
      </c>
      <c r="K249" s="37">
        <v>458677.30093594914</v>
      </c>
      <c r="L249" s="245">
        <f>SUM(Yhteenveto[[#This Row],[Valtionosuus omarahoitusosuuden jälkeen (välisumma)]:[Valtionosuuteen tehtävät vähennykset ja lisäykset, netto]])</f>
        <v>1303012.443122596</v>
      </c>
      <c r="M249" s="37">
        <v>398872.73077490681</v>
      </c>
      <c r="N249" s="337">
        <f>SUM(Yhteenveto[[#This Row],[Valtionosuus ennen verotuloihin perustuvaa valtionosuuksien tasausta]]+Yhteenveto[[#This Row],[Verotuloihin perustuva valtionosuuksien tasaus]])</f>
        <v>1701885.1738975029</v>
      </c>
      <c r="O249" s="37">
        <v>52091.017799999987</v>
      </c>
      <c r="P249" s="257">
        <v>547705.63967042998</v>
      </c>
      <c r="Q249" s="382">
        <f>SUM(Yhteenveto[[#This Row],[Kunnan  peruspalvelujen valtionosuus ]:[Veroperustemuutoksista johtuvien veromenetysten korvaus]])</f>
        <v>2301681.8313679332</v>
      </c>
      <c r="R249" s="38">
        <v>191807</v>
      </c>
    </row>
    <row r="250" spans="1:18">
      <c r="A250" s="35">
        <v>777</v>
      </c>
      <c r="B250" s="13" t="s">
        <v>256</v>
      </c>
      <c r="C250" s="15">
        <v>7508</v>
      </c>
      <c r="D250" s="15">
        <v>7243554.6299999999</v>
      </c>
      <c r="E250" s="15">
        <v>5022433.8687224695</v>
      </c>
      <c r="F250" s="245">
        <f>Yhteenveto[[#This Row],[Ikärakenne, laskennallinen kustannus]]+Yhteenveto[[#This Row],[Muut laskennalliset kustannukset ]]</f>
        <v>12265988.498722469</v>
      </c>
      <c r="G250" s="360">
        <v>1333.3</v>
      </c>
      <c r="H250" s="17">
        <v>10010416.4</v>
      </c>
      <c r="I250" s="381">
        <v>2255572.0987224691</v>
      </c>
      <c r="J250" s="36">
        <v>1202502.2688138224</v>
      </c>
      <c r="K250" s="37">
        <v>-1082948.1646255869</v>
      </c>
      <c r="L250" s="245">
        <f>SUM(Yhteenveto[[#This Row],[Valtionosuus omarahoitusosuuden jälkeen (välisumma)]:[Valtionosuuteen tehtävät vähennykset ja lisäykset, netto]])</f>
        <v>2375126.2029107045</v>
      </c>
      <c r="M250" s="37">
        <v>2268354.8755873502</v>
      </c>
      <c r="N250" s="337">
        <f>SUM(Yhteenveto[[#This Row],[Valtionosuus ennen verotuloihin perustuvaa valtionosuuksien tasausta]]+Yhteenveto[[#This Row],[Verotuloihin perustuva valtionosuuksien tasaus]])</f>
        <v>4643481.0784980543</v>
      </c>
      <c r="O250" s="37">
        <v>52538.150999999983</v>
      </c>
      <c r="P250" s="257">
        <v>1504271.875003905</v>
      </c>
      <c r="Q250" s="382">
        <f>SUM(Yhteenveto[[#This Row],[Kunnan  peruspalvelujen valtionosuus ]:[Veroperustemuutoksista johtuvien veromenetysten korvaus]])</f>
        <v>6200291.1045019589</v>
      </c>
      <c r="R250" s="38">
        <v>516691</v>
      </c>
    </row>
    <row r="251" spans="1:18">
      <c r="A251" s="35">
        <v>778</v>
      </c>
      <c r="B251" s="13" t="s">
        <v>257</v>
      </c>
      <c r="C251" s="15">
        <v>6891</v>
      </c>
      <c r="D251" s="15">
        <v>8439341.3599999994</v>
      </c>
      <c r="E251" s="15">
        <v>1307723.8256954399</v>
      </c>
      <c r="F251" s="245">
        <f>Yhteenveto[[#This Row],[Ikärakenne, laskennallinen kustannus]]+Yhteenveto[[#This Row],[Muut laskennalliset kustannukset ]]</f>
        <v>9747065.1856954396</v>
      </c>
      <c r="G251" s="360">
        <v>1333.3</v>
      </c>
      <c r="H251" s="17">
        <v>9187770.2999999989</v>
      </c>
      <c r="I251" s="381">
        <v>559294.88569544069</v>
      </c>
      <c r="J251" s="36">
        <v>344923.93058364175</v>
      </c>
      <c r="K251" s="37">
        <v>-1273368.0965222574</v>
      </c>
      <c r="L251" s="245">
        <f>SUM(Yhteenveto[[#This Row],[Valtionosuus omarahoitusosuuden jälkeen (välisumma)]:[Valtionosuuteen tehtävät vähennykset ja lisäykset, netto]])</f>
        <v>-369149.28024317499</v>
      </c>
      <c r="M251" s="37">
        <v>2912545.8158553457</v>
      </c>
      <c r="N251" s="337">
        <f>SUM(Yhteenveto[[#This Row],[Valtionosuus ennen verotuloihin perustuvaa valtionosuuksien tasausta]]+Yhteenveto[[#This Row],[Verotuloihin perustuva valtionosuuksien tasaus]])</f>
        <v>2543396.5356121706</v>
      </c>
      <c r="O251" s="37">
        <v>117809.16509199995</v>
      </c>
      <c r="P251" s="257">
        <v>1305381.8604402121</v>
      </c>
      <c r="Q251" s="382">
        <f>SUM(Yhteenveto[[#This Row],[Kunnan  peruspalvelujen valtionosuus ]:[Veroperustemuutoksista johtuvien veromenetysten korvaus]])</f>
        <v>3966587.5611443827</v>
      </c>
      <c r="R251" s="38">
        <v>330549</v>
      </c>
    </row>
    <row r="252" spans="1:18">
      <c r="A252" s="35">
        <v>781</v>
      </c>
      <c r="B252" s="13" t="s">
        <v>258</v>
      </c>
      <c r="C252" s="15">
        <v>3584</v>
      </c>
      <c r="D252" s="15">
        <v>2985023.52</v>
      </c>
      <c r="E252" s="15">
        <v>985958.20009324071</v>
      </c>
      <c r="F252" s="245">
        <f>Yhteenveto[[#This Row],[Ikärakenne, laskennallinen kustannus]]+Yhteenveto[[#This Row],[Muut laskennalliset kustannukset ]]</f>
        <v>3970981.720093241</v>
      </c>
      <c r="G252" s="360">
        <v>1333.3</v>
      </c>
      <c r="H252" s="17">
        <v>4778547.2000000002</v>
      </c>
      <c r="I252" s="381">
        <v>-807565.47990675922</v>
      </c>
      <c r="J252" s="36">
        <v>443983.05124966172</v>
      </c>
      <c r="K252" s="37">
        <v>2328696.0160099836</v>
      </c>
      <c r="L252" s="245">
        <f>SUM(Yhteenveto[[#This Row],[Valtionosuus omarahoitusosuuden jälkeen (välisumma)]:[Valtionosuuteen tehtävät vähennykset ja lisäykset, netto]])</f>
        <v>1965113.5873528861</v>
      </c>
      <c r="M252" s="37">
        <v>602313.07854897645</v>
      </c>
      <c r="N252" s="337">
        <f>SUM(Yhteenveto[[#This Row],[Valtionosuus ennen verotuloihin perustuvaa valtionosuuksien tasausta]]+Yhteenveto[[#This Row],[Verotuloihin perustuva valtionosuuksien tasaus]])</f>
        <v>2567426.6659018626</v>
      </c>
      <c r="O252" s="37">
        <v>-49244.269759999996</v>
      </c>
      <c r="P252" s="257">
        <v>757256.4551293907</v>
      </c>
      <c r="Q252" s="382">
        <f>SUM(Yhteenveto[[#This Row],[Kunnan  peruspalvelujen valtionosuus ]:[Veroperustemuutoksista johtuvien veromenetysten korvaus]])</f>
        <v>3275438.8512712531</v>
      </c>
      <c r="R252" s="38">
        <v>272954</v>
      </c>
    </row>
    <row r="253" spans="1:18">
      <c r="A253" s="35">
        <v>783</v>
      </c>
      <c r="B253" s="13" t="s">
        <v>259</v>
      </c>
      <c r="C253" s="15">
        <v>6588</v>
      </c>
      <c r="D253" s="15">
        <v>8117238.0199999996</v>
      </c>
      <c r="E253" s="15">
        <v>1105951.9898053051</v>
      </c>
      <c r="F253" s="245">
        <f>Yhteenveto[[#This Row],[Ikärakenne, laskennallinen kustannus]]+Yhteenveto[[#This Row],[Muut laskennalliset kustannukset ]]</f>
        <v>9223190.0098053049</v>
      </c>
      <c r="G253" s="360">
        <v>1333.3</v>
      </c>
      <c r="H253" s="17">
        <v>8783780.4000000004</v>
      </c>
      <c r="I253" s="381">
        <v>439409.60980530456</v>
      </c>
      <c r="J253" s="36">
        <v>204543.51010375418</v>
      </c>
      <c r="K253" s="37">
        <v>137300.79272600956</v>
      </c>
      <c r="L253" s="245">
        <f>SUM(Yhteenveto[[#This Row],[Valtionosuus omarahoitusosuuden jälkeen (välisumma)]:[Valtionosuuteen tehtävät vähennykset ja lisäykset, netto]])</f>
        <v>781253.91263506841</v>
      </c>
      <c r="M253" s="37">
        <v>1516168.0448815664</v>
      </c>
      <c r="N253" s="337">
        <f>SUM(Yhteenveto[[#This Row],[Valtionosuus ennen verotuloihin perustuvaa valtionosuuksien tasausta]]+Yhteenveto[[#This Row],[Verotuloihin perustuva valtionosuuksien tasaus]])</f>
        <v>2297421.9575166348</v>
      </c>
      <c r="O253" s="37">
        <v>-77190.094760000007</v>
      </c>
      <c r="P253" s="257">
        <v>1191814.8621438243</v>
      </c>
      <c r="Q253" s="382">
        <f>SUM(Yhteenveto[[#This Row],[Kunnan  peruspalvelujen valtionosuus ]:[Veroperustemuutoksista johtuvien veromenetysten korvaus]])</f>
        <v>3412046.7249004594</v>
      </c>
      <c r="R253" s="38">
        <v>284337</v>
      </c>
    </row>
    <row r="254" spans="1:18">
      <c r="A254" s="35">
        <v>785</v>
      </c>
      <c r="B254" s="13" t="s">
        <v>260</v>
      </c>
      <c r="C254" s="15">
        <v>2673</v>
      </c>
      <c r="D254" s="15">
        <v>2834629.14</v>
      </c>
      <c r="E254" s="15">
        <v>1321147.5835452552</v>
      </c>
      <c r="F254" s="245">
        <f>Yhteenveto[[#This Row],[Ikärakenne, laskennallinen kustannus]]+Yhteenveto[[#This Row],[Muut laskennalliset kustannukset ]]</f>
        <v>4155776.7235452551</v>
      </c>
      <c r="G254" s="360">
        <v>1333.3</v>
      </c>
      <c r="H254" s="17">
        <v>3563910.9</v>
      </c>
      <c r="I254" s="381">
        <v>591865.82354525523</v>
      </c>
      <c r="J254" s="36">
        <v>908042.58784865809</v>
      </c>
      <c r="K254" s="37">
        <v>944642.67650418868</v>
      </c>
      <c r="L254" s="245">
        <f>SUM(Yhteenveto[[#This Row],[Valtionosuus omarahoitusosuuden jälkeen (välisumma)]:[Valtionosuuteen tehtävät vähennykset ja lisäykset, netto]])</f>
        <v>2444551.0878981021</v>
      </c>
      <c r="M254" s="37">
        <v>828803.55495871685</v>
      </c>
      <c r="N254" s="337">
        <f>SUM(Yhteenveto[[#This Row],[Valtionosuus ennen verotuloihin perustuvaa valtionosuuksien tasausta]]+Yhteenveto[[#This Row],[Verotuloihin perustuva valtionosuuksien tasaus]])</f>
        <v>3273354.6428568191</v>
      </c>
      <c r="O254" s="37">
        <v>-38826.066200000001</v>
      </c>
      <c r="P254" s="257">
        <v>567260.07230736944</v>
      </c>
      <c r="Q254" s="382">
        <f>SUM(Yhteenveto[[#This Row],[Kunnan  peruspalvelujen valtionosuus ]:[Veroperustemuutoksista johtuvien veromenetysten korvaus]])</f>
        <v>3801788.648964189</v>
      </c>
      <c r="R254" s="38">
        <v>316816</v>
      </c>
    </row>
    <row r="255" spans="1:18">
      <c r="A255" s="35">
        <v>790</v>
      </c>
      <c r="B255" s="13" t="s">
        <v>261</v>
      </c>
      <c r="C255" s="15">
        <v>23998</v>
      </c>
      <c r="D255" s="15">
        <v>32135800.129999999</v>
      </c>
      <c r="E255" s="15">
        <v>3927652.1724263411</v>
      </c>
      <c r="F255" s="245">
        <f>Yhteenveto[[#This Row],[Ikärakenne, laskennallinen kustannus]]+Yhteenveto[[#This Row],[Muut laskennalliset kustannukset ]]</f>
        <v>36063452.302426338</v>
      </c>
      <c r="G255" s="360">
        <v>1333.3</v>
      </c>
      <c r="H255" s="17">
        <v>31996533.399999999</v>
      </c>
      <c r="I255" s="381">
        <v>4066918.9024263397</v>
      </c>
      <c r="J255" s="36">
        <v>761216.11408376927</v>
      </c>
      <c r="K255" s="37">
        <v>3361672.304876395</v>
      </c>
      <c r="L255" s="245">
        <f>SUM(Yhteenveto[[#This Row],[Valtionosuus omarahoitusosuuden jälkeen (välisumma)]:[Valtionosuuteen tehtävät vähennykset ja lisäykset, netto]])</f>
        <v>8189807.3213865031</v>
      </c>
      <c r="M255" s="37">
        <v>9816007.7799168341</v>
      </c>
      <c r="N255" s="337">
        <f>SUM(Yhteenveto[[#This Row],[Valtionosuus ennen verotuloihin perustuvaa valtionosuuksien tasausta]]+Yhteenveto[[#This Row],[Verotuloihin perustuva valtionosuuksien tasaus]])</f>
        <v>18005815.101303339</v>
      </c>
      <c r="O255" s="37">
        <v>290100.02015999996</v>
      </c>
      <c r="P255" s="257">
        <v>4277656.8112099078</v>
      </c>
      <c r="Q255" s="382">
        <f>SUM(Yhteenveto[[#This Row],[Kunnan  peruspalvelujen valtionosuus ]:[Veroperustemuutoksista johtuvien veromenetysten korvaus]])</f>
        <v>22573571.932673246</v>
      </c>
      <c r="R255" s="38">
        <v>1881131</v>
      </c>
    </row>
    <row r="256" spans="1:18">
      <c r="A256" s="35">
        <v>791</v>
      </c>
      <c r="B256" s="13" t="s">
        <v>262</v>
      </c>
      <c r="C256" s="15">
        <v>5131</v>
      </c>
      <c r="D256" s="15">
        <v>7210470.3499999996</v>
      </c>
      <c r="E256" s="15">
        <v>2125592.7435957687</v>
      </c>
      <c r="F256" s="245">
        <f>Yhteenveto[[#This Row],[Ikärakenne, laskennallinen kustannus]]+Yhteenveto[[#This Row],[Muut laskennalliset kustannukset ]]</f>
        <v>9336063.0935957693</v>
      </c>
      <c r="G256" s="360">
        <v>1333.3</v>
      </c>
      <c r="H256" s="17">
        <v>6841162.2999999998</v>
      </c>
      <c r="I256" s="381">
        <v>2494900.7935957694</v>
      </c>
      <c r="J256" s="36">
        <v>804782.64097412734</v>
      </c>
      <c r="K256" s="37">
        <v>1209193.0051088871</v>
      </c>
      <c r="L256" s="245">
        <f>SUM(Yhteenveto[[#This Row],[Valtionosuus omarahoitusosuuden jälkeen (välisumma)]:[Valtionosuuteen tehtävät vähennykset ja lisäykset, netto]])</f>
        <v>4508876.4396787835</v>
      </c>
      <c r="M256" s="37">
        <v>2672441.1590087931</v>
      </c>
      <c r="N256" s="337">
        <f>SUM(Yhteenveto[[#This Row],[Valtionosuus ennen verotuloihin perustuvaa valtionosuuksien tasausta]]+Yhteenveto[[#This Row],[Verotuloihin perustuva valtionosuuksien tasaus]])</f>
        <v>7181317.5986875761</v>
      </c>
      <c r="O256" s="37">
        <v>-55921.458879999991</v>
      </c>
      <c r="P256" s="257">
        <v>1175372.8535280717</v>
      </c>
      <c r="Q256" s="382">
        <f>SUM(Yhteenveto[[#This Row],[Kunnan  peruspalvelujen valtionosuus ]:[Veroperustemuutoksista johtuvien veromenetysten korvaus]])</f>
        <v>8300768.9933356475</v>
      </c>
      <c r="R256" s="38">
        <v>691731</v>
      </c>
    </row>
    <row r="257" spans="1:18">
      <c r="A257" s="35">
        <v>831</v>
      </c>
      <c r="B257" s="13" t="s">
        <v>263</v>
      </c>
      <c r="C257" s="15">
        <v>4595</v>
      </c>
      <c r="D257" s="15">
        <v>6475194.7199999988</v>
      </c>
      <c r="E257" s="15">
        <v>1564805.7295168573</v>
      </c>
      <c r="F257" s="245">
        <f>Yhteenveto[[#This Row],[Ikärakenne, laskennallinen kustannus]]+Yhteenveto[[#This Row],[Muut laskennalliset kustannukset ]]</f>
        <v>8040000.4495168561</v>
      </c>
      <c r="G257" s="360">
        <v>1333.3</v>
      </c>
      <c r="H257" s="17">
        <v>6126513.5</v>
      </c>
      <c r="I257" s="381">
        <v>1913486.9495168561</v>
      </c>
      <c r="J257" s="36">
        <v>104985.9599519264</v>
      </c>
      <c r="K257" s="37">
        <v>456459.03204525553</v>
      </c>
      <c r="L257" s="245">
        <f>SUM(Yhteenveto[[#This Row],[Valtionosuus omarahoitusosuuden jälkeen (välisumma)]:[Valtionosuuteen tehtävät vähennykset ja lisäykset, netto]])</f>
        <v>2474931.941514038</v>
      </c>
      <c r="M257" s="37">
        <v>647074.32077133306</v>
      </c>
      <c r="N257" s="337">
        <f>SUM(Yhteenveto[[#This Row],[Valtionosuus ennen verotuloihin perustuvaa valtionosuuksien tasausta]]+Yhteenveto[[#This Row],[Verotuloihin perustuva valtionosuuksien tasaus]])</f>
        <v>3122006.2622853713</v>
      </c>
      <c r="O257" s="37">
        <v>-191060.01636000001</v>
      </c>
      <c r="P257" s="257">
        <v>664034.54499507183</v>
      </c>
      <c r="Q257" s="382">
        <f>SUM(Yhteenveto[[#This Row],[Kunnan  peruspalvelujen valtionosuus ]:[Veroperustemuutoksista johtuvien veromenetysten korvaus]])</f>
        <v>3594980.7909204434</v>
      </c>
      <c r="R257" s="38">
        <v>299582</v>
      </c>
    </row>
    <row r="258" spans="1:18">
      <c r="A258" s="35">
        <v>832</v>
      </c>
      <c r="B258" s="13" t="s">
        <v>264</v>
      </c>
      <c r="C258" s="15">
        <v>3913</v>
      </c>
      <c r="D258" s="15">
        <v>5418629.25</v>
      </c>
      <c r="E258" s="15">
        <v>2343304.6351122223</v>
      </c>
      <c r="F258" s="245">
        <f>Yhteenveto[[#This Row],[Ikärakenne, laskennallinen kustannus]]+Yhteenveto[[#This Row],[Muut laskennalliset kustannukset ]]</f>
        <v>7761933.8851122223</v>
      </c>
      <c r="G258" s="360">
        <v>1333.3</v>
      </c>
      <c r="H258" s="17">
        <v>5217202.8999999994</v>
      </c>
      <c r="I258" s="381">
        <v>2544730.9851122228</v>
      </c>
      <c r="J258" s="36">
        <v>1330494.1010046166</v>
      </c>
      <c r="K258" s="37">
        <v>2563086.7117441897</v>
      </c>
      <c r="L258" s="245">
        <f>SUM(Yhteenveto[[#This Row],[Valtionosuus omarahoitusosuuden jälkeen (välisumma)]:[Valtionosuuteen tehtävät vähennykset ja lisäykset, netto]])</f>
        <v>6438311.7978610285</v>
      </c>
      <c r="M258" s="37">
        <v>1463714.8955409217</v>
      </c>
      <c r="N258" s="337">
        <f>SUM(Yhteenveto[[#This Row],[Valtionosuus ennen verotuloihin perustuvaa valtionosuuksien tasausta]]+Yhteenveto[[#This Row],[Verotuloihin perustuva valtionosuuksien tasaus]])</f>
        <v>7902026.6934019504</v>
      </c>
      <c r="O258" s="37">
        <v>-40241.987999999998</v>
      </c>
      <c r="P258" s="257">
        <v>753115.35448032897</v>
      </c>
      <c r="Q258" s="382">
        <f>SUM(Yhteenveto[[#This Row],[Kunnan  peruspalvelujen valtionosuus ]:[Veroperustemuutoksista johtuvien veromenetysten korvaus]])</f>
        <v>8614900.0598822795</v>
      </c>
      <c r="R258" s="38">
        <v>717909</v>
      </c>
    </row>
    <row r="259" spans="1:18">
      <c r="A259" s="35">
        <v>833</v>
      </c>
      <c r="B259" s="13" t="s">
        <v>265</v>
      </c>
      <c r="C259" s="15">
        <v>1677</v>
      </c>
      <c r="D259" s="15">
        <v>2062098.54</v>
      </c>
      <c r="E259" s="15">
        <v>449308.23791299667</v>
      </c>
      <c r="F259" s="245">
        <f>Yhteenveto[[#This Row],[Ikärakenne, laskennallinen kustannus]]+Yhteenveto[[#This Row],[Muut laskennalliset kustannukset ]]</f>
        <v>2511406.7779129967</v>
      </c>
      <c r="G259" s="360">
        <v>1333.3</v>
      </c>
      <c r="H259" s="17">
        <v>2235944.1</v>
      </c>
      <c r="I259" s="381">
        <v>275462.67791299662</v>
      </c>
      <c r="J259" s="36">
        <v>91282.446713847967</v>
      </c>
      <c r="K259" s="37">
        <v>1072667.1619991711</v>
      </c>
      <c r="L259" s="245">
        <f>SUM(Yhteenveto[[#This Row],[Valtionosuus omarahoitusosuuden jälkeen (välisumma)]:[Valtionosuuteen tehtävät vähennykset ja lisäykset, netto]])</f>
        <v>1439412.2866260158</v>
      </c>
      <c r="M259" s="37">
        <v>357342.83887386788</v>
      </c>
      <c r="N259" s="337">
        <f>SUM(Yhteenveto[[#This Row],[Valtionosuus ennen verotuloihin perustuvaa valtionosuuksien tasausta]]+Yhteenveto[[#This Row],[Verotuloihin perustuva valtionosuuksien tasaus]])</f>
        <v>1796755.1254998837</v>
      </c>
      <c r="O259" s="37">
        <v>166929.72800000003</v>
      </c>
      <c r="P259" s="257">
        <v>316893.24041587109</v>
      </c>
      <c r="Q259" s="382">
        <f>SUM(Yhteenveto[[#This Row],[Kunnan  peruspalvelujen valtionosuus ]:[Veroperustemuutoksista johtuvien veromenetysten korvaus]])</f>
        <v>2280578.0939157549</v>
      </c>
      <c r="R259" s="38">
        <v>190048</v>
      </c>
    </row>
    <row r="260" spans="1:18">
      <c r="A260" s="35">
        <v>834</v>
      </c>
      <c r="B260" s="13" t="s">
        <v>266</v>
      </c>
      <c r="C260" s="15">
        <v>5967</v>
      </c>
      <c r="D260" s="15">
        <v>8168550.8399999999</v>
      </c>
      <c r="E260" s="15">
        <v>1098951.4952150874</v>
      </c>
      <c r="F260" s="245">
        <f>Yhteenveto[[#This Row],[Ikärakenne, laskennallinen kustannus]]+Yhteenveto[[#This Row],[Muut laskennalliset kustannukset ]]</f>
        <v>9267502.335215088</v>
      </c>
      <c r="G260" s="360">
        <v>1333.3</v>
      </c>
      <c r="H260" s="17">
        <v>7955801.0999999996</v>
      </c>
      <c r="I260" s="381">
        <v>1311701.2352150884</v>
      </c>
      <c r="J260" s="36">
        <v>159900.80906312901</v>
      </c>
      <c r="K260" s="37">
        <v>1674636.1996398885</v>
      </c>
      <c r="L260" s="245">
        <f>SUM(Yhteenveto[[#This Row],[Valtionosuus omarahoitusosuuden jälkeen (välisumma)]:[Valtionosuuteen tehtävät vähennykset ja lisäykset, netto]])</f>
        <v>3146238.243918106</v>
      </c>
      <c r="M260" s="37">
        <v>1639445.8034222908</v>
      </c>
      <c r="N260" s="337">
        <f>SUM(Yhteenveto[[#This Row],[Valtionosuus ennen verotuloihin perustuvaa valtionosuuksien tasausta]]+Yhteenveto[[#This Row],[Verotuloihin perustuva valtionosuuksien tasaus]])</f>
        <v>4785684.0473403968</v>
      </c>
      <c r="O260" s="37">
        <v>-425536.66644000006</v>
      </c>
      <c r="P260" s="257">
        <v>1069003.6111133692</v>
      </c>
      <c r="Q260" s="382">
        <f>SUM(Yhteenveto[[#This Row],[Kunnan  peruspalvelujen valtionosuus ]:[Veroperustemuutoksista johtuvien veromenetysten korvaus]])</f>
        <v>5429150.9920137664</v>
      </c>
      <c r="R260" s="38">
        <v>452430</v>
      </c>
    </row>
    <row r="261" spans="1:18">
      <c r="A261" s="35">
        <v>837</v>
      </c>
      <c r="B261" s="13" t="s">
        <v>267</v>
      </c>
      <c r="C261" s="15">
        <v>244223</v>
      </c>
      <c r="D261" s="15">
        <v>296439205.27000004</v>
      </c>
      <c r="E261" s="15">
        <v>58652937.580569528</v>
      </c>
      <c r="F261" s="245">
        <f>Yhteenveto[[#This Row],[Ikärakenne, laskennallinen kustannus]]+Yhteenveto[[#This Row],[Muut laskennalliset kustannukset ]]</f>
        <v>355092142.85056955</v>
      </c>
      <c r="G261" s="360">
        <v>1333.3</v>
      </c>
      <c r="H261" s="17">
        <v>325622525.89999998</v>
      </c>
      <c r="I261" s="381">
        <v>29469616.95056957</v>
      </c>
      <c r="J261" s="36">
        <v>11618189.370926645</v>
      </c>
      <c r="K261" s="37">
        <v>-100849611.77415429</v>
      </c>
      <c r="L261" s="245">
        <f>SUM(Yhteenveto[[#This Row],[Valtionosuus omarahoitusosuuden jälkeen (välisumma)]:[Valtionosuuteen tehtävät vähennykset ja lisäykset, netto]])</f>
        <v>-59761805.452658072</v>
      </c>
      <c r="M261" s="37">
        <v>7998622.5249791071</v>
      </c>
      <c r="N261" s="337">
        <f>SUM(Yhteenveto[[#This Row],[Valtionosuus ennen verotuloihin perustuvaa valtionosuuksien tasausta]]+Yhteenveto[[#This Row],[Verotuloihin perustuva valtionosuuksien tasaus]])</f>
        <v>-51763182.927678965</v>
      </c>
      <c r="O261" s="37">
        <v>-10934457.590943992</v>
      </c>
      <c r="P261" s="257">
        <v>34242573.536168225</v>
      </c>
      <c r="Q261" s="382">
        <f>SUM(Yhteenveto[[#This Row],[Kunnan  peruspalvelujen valtionosuus ]:[Veroperustemuutoksista johtuvien veromenetysten korvaus]])</f>
        <v>-28455066.982454732</v>
      </c>
      <c r="R261" s="38">
        <v>-2371255</v>
      </c>
    </row>
    <row r="262" spans="1:18">
      <c r="A262" s="35">
        <v>844</v>
      </c>
      <c r="B262" s="13" t="s">
        <v>268</v>
      </c>
      <c r="C262" s="15">
        <v>1479</v>
      </c>
      <c r="D262" s="15">
        <v>1272076.8800000001</v>
      </c>
      <c r="E262" s="15">
        <v>476099.02748575882</v>
      </c>
      <c r="F262" s="245">
        <f>Yhteenveto[[#This Row],[Ikärakenne, laskennallinen kustannus]]+Yhteenveto[[#This Row],[Muut laskennalliset kustannukset ]]</f>
        <v>1748175.9074857589</v>
      </c>
      <c r="G262" s="360">
        <v>1333.3</v>
      </c>
      <c r="H262" s="17">
        <v>1971950.7</v>
      </c>
      <c r="I262" s="381">
        <v>-223774.79251424107</v>
      </c>
      <c r="J262" s="36">
        <v>235885.39072858938</v>
      </c>
      <c r="K262" s="37">
        <v>-165152.01152385169</v>
      </c>
      <c r="L262" s="245">
        <f>SUM(Yhteenveto[[#This Row],[Valtionosuus omarahoitusosuuden jälkeen (välisumma)]:[Valtionosuuteen tehtävät vähennykset ja lisäykset, netto]])</f>
        <v>-153041.41330950338</v>
      </c>
      <c r="M262" s="37">
        <v>656470.6340506312</v>
      </c>
      <c r="N262" s="337">
        <f>SUM(Yhteenveto[[#This Row],[Valtionosuus ennen verotuloihin perustuvaa valtionosuuksien tasausta]]+Yhteenveto[[#This Row],[Verotuloihin perustuva valtionosuuksien tasaus]])</f>
        <v>503429.22074112785</v>
      </c>
      <c r="O262" s="37">
        <v>-74447.677800000005</v>
      </c>
      <c r="P262" s="257">
        <v>349272.74806604616</v>
      </c>
      <c r="Q262" s="382">
        <f>SUM(Yhteenveto[[#This Row],[Kunnan  peruspalvelujen valtionosuus ]:[Veroperustemuutoksista johtuvien veromenetysten korvaus]])</f>
        <v>778254.29100717395</v>
      </c>
      <c r="R262" s="38">
        <v>64854</v>
      </c>
    </row>
    <row r="263" spans="1:18">
      <c r="A263" s="35">
        <v>845</v>
      </c>
      <c r="B263" s="13" t="s">
        <v>269</v>
      </c>
      <c r="C263" s="15">
        <v>2882</v>
      </c>
      <c r="D263" s="15">
        <v>4135638.6799999997</v>
      </c>
      <c r="E263" s="15">
        <v>1514121.3440008929</v>
      </c>
      <c r="F263" s="245">
        <f>Yhteenveto[[#This Row],[Ikärakenne, laskennallinen kustannus]]+Yhteenveto[[#This Row],[Muut laskennalliset kustannukset ]]</f>
        <v>5649760.0240008924</v>
      </c>
      <c r="G263" s="360">
        <v>1333.3</v>
      </c>
      <c r="H263" s="17">
        <v>3842570.6</v>
      </c>
      <c r="I263" s="381">
        <v>1807189.4240008923</v>
      </c>
      <c r="J263" s="36">
        <v>428938.63493096712</v>
      </c>
      <c r="K263" s="37">
        <v>209591.22077164866</v>
      </c>
      <c r="L263" s="245">
        <f>SUM(Yhteenveto[[#This Row],[Valtionosuus omarahoitusosuuden jälkeen (välisumma)]:[Valtionosuuteen tehtävät vähennykset ja lisäykset, netto]])</f>
        <v>2445719.2797035077</v>
      </c>
      <c r="M263" s="37">
        <v>890268.6938826401</v>
      </c>
      <c r="N263" s="337">
        <f>SUM(Yhteenveto[[#This Row],[Valtionosuus ennen verotuloihin perustuvaa valtionosuuksien tasausta]]+Yhteenveto[[#This Row],[Verotuloihin perustuva valtionosuuksien tasaus]])</f>
        <v>3335987.9735861477</v>
      </c>
      <c r="O263" s="37">
        <v>-1624.5839600000036</v>
      </c>
      <c r="P263" s="257">
        <v>552497.85808962455</v>
      </c>
      <c r="Q263" s="382">
        <f>SUM(Yhteenveto[[#This Row],[Kunnan  peruspalvelujen valtionosuus ]:[Veroperustemuutoksista johtuvien veromenetysten korvaus]])</f>
        <v>3886861.2477157721</v>
      </c>
      <c r="R263" s="38">
        <v>323905</v>
      </c>
    </row>
    <row r="264" spans="1:18">
      <c r="A264" s="35">
        <v>846</v>
      </c>
      <c r="B264" s="13" t="s">
        <v>270</v>
      </c>
      <c r="C264" s="15">
        <v>4952</v>
      </c>
      <c r="D264" s="15">
        <v>6576729.8600000003</v>
      </c>
      <c r="E264" s="15">
        <v>892632.05227954034</v>
      </c>
      <c r="F264" s="245">
        <f>Yhteenveto[[#This Row],[Ikärakenne, laskennallinen kustannus]]+Yhteenveto[[#This Row],[Muut laskennalliset kustannukset ]]</f>
        <v>7469361.9122795407</v>
      </c>
      <c r="G264" s="360">
        <v>1333.3</v>
      </c>
      <c r="H264" s="17">
        <v>6602501.5999999996</v>
      </c>
      <c r="I264" s="381">
        <v>866860.31227954105</v>
      </c>
      <c r="J264" s="36">
        <v>181133.54942586215</v>
      </c>
      <c r="K264" s="37">
        <v>2391106.4704178553</v>
      </c>
      <c r="L264" s="245">
        <f>SUM(Yhteenveto[[#This Row],[Valtionosuus omarahoitusosuuden jälkeen (välisumma)]:[Valtionosuuteen tehtävät vähennykset ja lisäykset, netto]])</f>
        <v>3439100.3321232586</v>
      </c>
      <c r="M264" s="37">
        <v>2855809.3354609665</v>
      </c>
      <c r="N264" s="337">
        <f>SUM(Yhteenveto[[#This Row],[Valtionosuus ennen verotuloihin perustuvaa valtionosuuksien tasausta]]+Yhteenveto[[#This Row],[Verotuloihin perustuva valtionosuuksien tasaus]])</f>
        <v>6294909.6675842255</v>
      </c>
      <c r="O264" s="37">
        <v>-65281.447199999995</v>
      </c>
      <c r="P264" s="257">
        <v>1092893.9414086596</v>
      </c>
      <c r="Q264" s="382">
        <f>SUM(Yhteenveto[[#This Row],[Kunnan  peruspalvelujen valtionosuus ]:[Veroperustemuutoksista johtuvien veromenetysten korvaus]])</f>
        <v>7322522.1617928846</v>
      </c>
      <c r="R264" s="38">
        <v>610210</v>
      </c>
    </row>
    <row r="265" spans="1:18">
      <c r="A265" s="35">
        <v>848</v>
      </c>
      <c r="B265" s="13" t="s">
        <v>271</v>
      </c>
      <c r="C265" s="15">
        <v>4241</v>
      </c>
      <c r="D265" s="15">
        <v>5211770.04</v>
      </c>
      <c r="E265" s="15">
        <v>1508993.4357755412</v>
      </c>
      <c r="F265" s="245">
        <f>Yhteenveto[[#This Row],[Ikärakenne, laskennallinen kustannus]]+Yhteenveto[[#This Row],[Muut laskennalliset kustannukset ]]</f>
        <v>6720763.4757755417</v>
      </c>
      <c r="G265" s="360">
        <v>1333.3</v>
      </c>
      <c r="H265" s="17">
        <v>5654525.2999999998</v>
      </c>
      <c r="I265" s="381">
        <v>1066238.1757755419</v>
      </c>
      <c r="J265" s="36">
        <v>359683.67548554821</v>
      </c>
      <c r="K265" s="37">
        <v>899295.33458787843</v>
      </c>
      <c r="L265" s="245">
        <f>SUM(Yhteenveto[[#This Row],[Valtionosuus omarahoitusosuuden jälkeen (välisumma)]:[Valtionosuuteen tehtävät vähennykset ja lisäykset, netto]])</f>
        <v>2325217.1858489686</v>
      </c>
      <c r="M265" s="37">
        <v>2380361.4283940247</v>
      </c>
      <c r="N265" s="337">
        <f>SUM(Yhteenveto[[#This Row],[Valtionosuus ennen verotuloihin perustuvaa valtionosuuksien tasausta]]+Yhteenveto[[#This Row],[Verotuloihin perustuva valtionosuuksien tasaus]])</f>
        <v>4705578.6142429933</v>
      </c>
      <c r="O265" s="37">
        <v>108146.61663999999</v>
      </c>
      <c r="P265" s="257">
        <v>923006.93682878488</v>
      </c>
      <c r="Q265" s="382">
        <f>SUM(Yhteenveto[[#This Row],[Kunnan  peruspalvelujen valtionosuus ]:[Veroperustemuutoksista johtuvien veromenetysten korvaus]])</f>
        <v>5736732.1677117776</v>
      </c>
      <c r="R265" s="38">
        <v>478061</v>
      </c>
    </row>
    <row r="266" spans="1:18">
      <c r="A266" s="35">
        <v>849</v>
      </c>
      <c r="B266" s="13" t="s">
        <v>272</v>
      </c>
      <c r="C266" s="15">
        <v>2938</v>
      </c>
      <c r="D266" s="15">
        <v>4921698.41</v>
      </c>
      <c r="E266" s="15">
        <v>747267.77060117165</v>
      </c>
      <c r="F266" s="245">
        <f>Yhteenveto[[#This Row],[Ikärakenne, laskennallinen kustannus]]+Yhteenveto[[#This Row],[Muut laskennalliset kustannukset ]]</f>
        <v>5668966.1806011721</v>
      </c>
      <c r="G266" s="360">
        <v>1333.3</v>
      </c>
      <c r="H266" s="17">
        <v>3917235.4</v>
      </c>
      <c r="I266" s="381">
        <v>1751730.7806011722</v>
      </c>
      <c r="J266" s="36">
        <v>229746.93057955726</v>
      </c>
      <c r="K266" s="37">
        <v>502944.8005157595</v>
      </c>
      <c r="L266" s="245">
        <f>SUM(Yhteenveto[[#This Row],[Valtionosuus omarahoitusosuuden jälkeen (välisumma)]:[Valtionosuuteen tehtävät vähennykset ja lisäykset, netto]])</f>
        <v>2484422.5116964891</v>
      </c>
      <c r="M266" s="37">
        <v>1459490.0683926833</v>
      </c>
      <c r="N266" s="337">
        <f>SUM(Yhteenveto[[#This Row],[Valtionosuus ennen verotuloihin perustuvaa valtionosuuksien tasausta]]+Yhteenveto[[#This Row],[Verotuloihin perustuva valtionosuuksien tasaus]])</f>
        <v>3943912.5800891723</v>
      </c>
      <c r="O266" s="37">
        <v>302560.13200000004</v>
      </c>
      <c r="P266" s="257">
        <v>620862.88268393883</v>
      </c>
      <c r="Q266" s="382">
        <f>SUM(Yhteenveto[[#This Row],[Kunnan  peruspalvelujen valtionosuus ]:[Veroperustemuutoksista johtuvien veromenetysten korvaus]])</f>
        <v>4867335.5947731119</v>
      </c>
      <c r="R266" s="38">
        <v>405612</v>
      </c>
    </row>
    <row r="267" spans="1:18">
      <c r="A267" s="35">
        <v>850</v>
      </c>
      <c r="B267" s="13" t="s">
        <v>273</v>
      </c>
      <c r="C267" s="15">
        <v>2387</v>
      </c>
      <c r="D267" s="15">
        <v>4000946.9599999995</v>
      </c>
      <c r="E267" s="15">
        <v>500093.15040169231</v>
      </c>
      <c r="F267" s="245">
        <f>Yhteenveto[[#This Row],[Ikärakenne, laskennallinen kustannus]]+Yhteenveto[[#This Row],[Muut laskennalliset kustannukset ]]</f>
        <v>4501040.1104016919</v>
      </c>
      <c r="G267" s="360">
        <v>1333.3</v>
      </c>
      <c r="H267" s="17">
        <v>3182587.1</v>
      </c>
      <c r="I267" s="381">
        <v>1318453.0104016918</v>
      </c>
      <c r="J267" s="36">
        <v>89001.40082500616</v>
      </c>
      <c r="K267" s="37">
        <v>724658.9916869083</v>
      </c>
      <c r="L267" s="245">
        <f>SUM(Yhteenveto[[#This Row],[Valtionosuus omarahoitusosuuden jälkeen (välisumma)]:[Valtionosuuteen tehtävät vähennykset ja lisäykset, netto]])</f>
        <v>2132113.4029136063</v>
      </c>
      <c r="M267" s="37">
        <v>824794.20819103543</v>
      </c>
      <c r="N267" s="337">
        <f>SUM(Yhteenveto[[#This Row],[Valtionosuus ennen verotuloihin perustuvaa valtionosuuksien tasausta]]+Yhteenveto[[#This Row],[Verotuloihin perustuva valtionosuuksien tasaus]])</f>
        <v>2956907.6111046416</v>
      </c>
      <c r="O267" s="37">
        <v>175320.92771999998</v>
      </c>
      <c r="P267" s="257">
        <v>413469.25957072881</v>
      </c>
      <c r="Q267" s="382">
        <f>SUM(Yhteenveto[[#This Row],[Kunnan  peruspalvelujen valtionosuus ]:[Veroperustemuutoksista johtuvien veromenetysten korvaus]])</f>
        <v>3545697.7983953706</v>
      </c>
      <c r="R267" s="38">
        <v>295475</v>
      </c>
    </row>
    <row r="268" spans="1:18">
      <c r="A268" s="35">
        <v>851</v>
      </c>
      <c r="B268" s="13" t="s">
        <v>274</v>
      </c>
      <c r="C268" s="15">
        <v>21333</v>
      </c>
      <c r="D268" s="15">
        <v>33067450.840000004</v>
      </c>
      <c r="E268" s="15">
        <v>3645463.8999973629</v>
      </c>
      <c r="F268" s="245">
        <f>Yhteenveto[[#This Row],[Ikärakenne, laskennallinen kustannus]]+Yhteenveto[[#This Row],[Muut laskennalliset kustannukset ]]</f>
        <v>36712914.739997365</v>
      </c>
      <c r="G268" s="360">
        <v>1333.3</v>
      </c>
      <c r="H268" s="17">
        <v>28443288.899999999</v>
      </c>
      <c r="I268" s="381">
        <v>8269625.8399973661</v>
      </c>
      <c r="J268" s="36">
        <v>829957.79135617416</v>
      </c>
      <c r="K268" s="37">
        <v>-7034882.8866026523</v>
      </c>
      <c r="L268" s="245">
        <f>SUM(Yhteenveto[[#This Row],[Valtionosuus omarahoitusosuuden jälkeen (välisumma)]:[Valtionosuuteen tehtävät vähennykset ja lisäykset, netto]])</f>
        <v>2064700.7447508881</v>
      </c>
      <c r="M268" s="37">
        <v>6068813.4127884293</v>
      </c>
      <c r="N268" s="337">
        <f>SUM(Yhteenveto[[#This Row],[Valtionosuus ennen verotuloihin perustuvaa valtionosuuksien tasausta]]+Yhteenveto[[#This Row],[Verotuloihin perustuva valtionosuuksien tasaus]])</f>
        <v>8133514.1575393174</v>
      </c>
      <c r="O268" s="37">
        <v>111425.59343999997</v>
      </c>
      <c r="P268" s="257">
        <v>3163751.8188920165</v>
      </c>
      <c r="Q268" s="382">
        <f>SUM(Yhteenveto[[#This Row],[Kunnan  peruspalvelujen valtionosuus ]:[Veroperustemuutoksista johtuvien veromenetysten korvaus]])</f>
        <v>11408691.569871334</v>
      </c>
      <c r="R268" s="38">
        <v>950724</v>
      </c>
    </row>
    <row r="269" spans="1:18">
      <c r="A269" s="35">
        <v>853</v>
      </c>
      <c r="B269" s="13" t="s">
        <v>275</v>
      </c>
      <c r="C269" s="15">
        <v>195137</v>
      </c>
      <c r="D269" s="15">
        <v>226883726.80999997</v>
      </c>
      <c r="E269" s="15">
        <v>70348536.088657916</v>
      </c>
      <c r="F269" s="245">
        <f>Yhteenveto[[#This Row],[Ikärakenne, laskennallinen kustannus]]+Yhteenveto[[#This Row],[Muut laskennalliset kustannukset ]]</f>
        <v>297232262.89865792</v>
      </c>
      <c r="G269" s="360">
        <v>1333.3</v>
      </c>
      <c r="H269" s="17">
        <v>260176162.09999999</v>
      </c>
      <c r="I269" s="381">
        <v>37056100.798657924</v>
      </c>
      <c r="J269" s="36">
        <v>7663088.2052787803</v>
      </c>
      <c r="K269" s="37">
        <v>-32545671.501174506</v>
      </c>
      <c r="L269" s="245">
        <f>SUM(Yhteenveto[[#This Row],[Valtionosuus omarahoitusosuuden jälkeen (välisumma)]:[Valtionosuuteen tehtävät vähennykset ja lisäykset, netto]])</f>
        <v>12173517.502762202</v>
      </c>
      <c r="M269" s="37">
        <v>-2397329.290772805</v>
      </c>
      <c r="N269" s="337">
        <f>SUM(Yhteenveto[[#This Row],[Valtionosuus ennen verotuloihin perustuvaa valtionosuuksien tasausta]]+Yhteenveto[[#This Row],[Verotuloihin perustuva valtionosuuksien tasaus]])</f>
        <v>9776188.2119893972</v>
      </c>
      <c r="O269" s="37">
        <v>-2635292.787944003</v>
      </c>
      <c r="P269" s="257">
        <v>29713621.747983109</v>
      </c>
      <c r="Q269" s="382">
        <f>SUM(Yhteenveto[[#This Row],[Kunnan  peruspalvelujen valtionosuus ]:[Veroperustemuutoksista johtuvien veromenetysten korvaus]])</f>
        <v>36854517.172028504</v>
      </c>
      <c r="R269" s="38">
        <v>3071210</v>
      </c>
    </row>
    <row r="270" spans="1:18">
      <c r="A270" s="35">
        <v>854</v>
      </c>
      <c r="B270" s="13" t="s">
        <v>276</v>
      </c>
      <c r="C270" s="15">
        <v>3296</v>
      </c>
      <c r="D270" s="15">
        <v>2899076.75</v>
      </c>
      <c r="E270" s="15">
        <v>1686086.3191887024</v>
      </c>
      <c r="F270" s="245">
        <f>Yhteenveto[[#This Row],[Ikärakenne, laskennallinen kustannus]]+Yhteenveto[[#This Row],[Muut laskennalliset kustannukset ]]</f>
        <v>4585163.0691887029</v>
      </c>
      <c r="G270" s="360">
        <v>1333.3</v>
      </c>
      <c r="H270" s="17">
        <v>4394556.8</v>
      </c>
      <c r="I270" s="381">
        <v>190606.26918870304</v>
      </c>
      <c r="J270" s="36">
        <v>1131997.6928195842</v>
      </c>
      <c r="K270" s="37">
        <v>879348.23826970742</v>
      </c>
      <c r="L270" s="245">
        <f>SUM(Yhteenveto[[#This Row],[Valtionosuus omarahoitusosuuden jälkeen (välisumma)]:[Valtionosuuteen tehtävät vähennykset ja lisäykset, netto]])</f>
        <v>2201952.2002779944</v>
      </c>
      <c r="M270" s="37">
        <v>1274533.8470429508</v>
      </c>
      <c r="N270" s="337">
        <f>SUM(Yhteenveto[[#This Row],[Valtionosuus ennen verotuloihin perustuvaa valtionosuuksien tasausta]]+Yhteenveto[[#This Row],[Verotuloihin perustuva valtionosuuksien tasaus]])</f>
        <v>3476486.0473209452</v>
      </c>
      <c r="O270" s="37">
        <v>-73106.278200000001</v>
      </c>
      <c r="P270" s="257">
        <v>657945.24813335587</v>
      </c>
      <c r="Q270" s="382">
        <f>SUM(Yhteenveto[[#This Row],[Kunnan  peruspalvelujen valtionosuus ]:[Veroperustemuutoksista johtuvien veromenetysten korvaus]])</f>
        <v>4061325.0172543009</v>
      </c>
      <c r="R270" s="38">
        <v>338444</v>
      </c>
    </row>
    <row r="271" spans="1:18">
      <c r="A271" s="35">
        <v>857</v>
      </c>
      <c r="B271" s="13" t="s">
        <v>277</v>
      </c>
      <c r="C271" s="15">
        <v>2420</v>
      </c>
      <c r="D271" s="15">
        <v>2323163.5099999998</v>
      </c>
      <c r="E271" s="15">
        <v>765807.59248416428</v>
      </c>
      <c r="F271" s="245">
        <f>Yhteenveto[[#This Row],[Ikärakenne, laskennallinen kustannus]]+Yhteenveto[[#This Row],[Muut laskennalliset kustannukset ]]</f>
        <v>3088971.1024841638</v>
      </c>
      <c r="G271" s="360">
        <v>1333.3</v>
      </c>
      <c r="H271" s="17">
        <v>3226586</v>
      </c>
      <c r="I271" s="381">
        <v>-137614.89751583617</v>
      </c>
      <c r="J271" s="36">
        <v>309158.52365992818</v>
      </c>
      <c r="K271" s="37">
        <v>-2125040.8936193744</v>
      </c>
      <c r="L271" s="245">
        <f>SUM(Yhteenveto[[#This Row],[Valtionosuus omarahoitusosuuden jälkeen (välisumma)]:[Valtionosuuteen tehtävät vähennykset ja lisäykset, netto]])</f>
        <v>-1953497.2674752823</v>
      </c>
      <c r="M271" s="37">
        <v>933959.21561997768</v>
      </c>
      <c r="N271" s="337">
        <f>SUM(Yhteenveto[[#This Row],[Valtionosuus ennen verotuloihin perustuvaa valtionosuuksien tasausta]]+Yhteenveto[[#This Row],[Verotuloihin perustuva valtionosuuksien tasaus]])</f>
        <v>-1019538.0518553046</v>
      </c>
      <c r="O271" s="37">
        <v>921884.32732000016</v>
      </c>
      <c r="P271" s="257">
        <v>521304.83961396804</v>
      </c>
      <c r="Q271" s="382">
        <f>SUM(Yhteenveto[[#This Row],[Kunnan  peruspalvelujen valtionosuus ]:[Veroperustemuutoksista johtuvien veromenetysten korvaus]])</f>
        <v>423651.11507866357</v>
      </c>
      <c r="R271" s="38">
        <v>35304</v>
      </c>
    </row>
    <row r="272" spans="1:18">
      <c r="A272" s="35">
        <v>858</v>
      </c>
      <c r="B272" s="13" t="s">
        <v>278</v>
      </c>
      <c r="C272" s="15">
        <v>39718</v>
      </c>
      <c r="D272" s="15">
        <v>66611503.280000009</v>
      </c>
      <c r="E272" s="15">
        <v>7974527.7260549041</v>
      </c>
      <c r="F272" s="245">
        <f>Yhteenveto[[#This Row],[Ikärakenne, laskennallinen kustannus]]+Yhteenveto[[#This Row],[Muut laskennalliset kustannukset ]]</f>
        <v>74586031.006054908</v>
      </c>
      <c r="G272" s="360">
        <v>1333.3</v>
      </c>
      <c r="H272" s="17">
        <v>52956009.399999999</v>
      </c>
      <c r="I272" s="381">
        <v>21630021.60605491</v>
      </c>
      <c r="J272" s="36">
        <v>1534404.3063517497</v>
      </c>
      <c r="K272" s="37">
        <v>670153.06317452854</v>
      </c>
      <c r="L272" s="245">
        <f>SUM(Yhteenveto[[#This Row],[Valtionosuus omarahoitusosuuden jälkeen (välisumma)]:[Valtionosuuteen tehtävät vähennykset ja lisäykset, netto]])</f>
        <v>23834578.975581188</v>
      </c>
      <c r="M272" s="37">
        <v>-721733.47154389042</v>
      </c>
      <c r="N272" s="337">
        <f>SUM(Yhteenveto[[#This Row],[Valtionosuus ennen verotuloihin perustuvaa valtionosuuksien tasausta]]+Yhteenveto[[#This Row],[Verotuloihin perustuva valtionosuuksien tasaus]])</f>
        <v>23112845.504037298</v>
      </c>
      <c r="O272" s="37">
        <v>2245239.1218119999</v>
      </c>
      <c r="P272" s="257">
        <v>4250408.2956955284</v>
      </c>
      <c r="Q272" s="382">
        <f>SUM(Yhteenveto[[#This Row],[Kunnan  peruspalvelujen valtionosuus ]:[Veroperustemuutoksista johtuvien veromenetysten korvaus]])</f>
        <v>29608492.921544828</v>
      </c>
      <c r="R272" s="38">
        <v>2467375</v>
      </c>
    </row>
    <row r="273" spans="1:18">
      <c r="A273" s="35">
        <v>859</v>
      </c>
      <c r="B273" s="13" t="s">
        <v>279</v>
      </c>
      <c r="C273" s="15">
        <v>6593</v>
      </c>
      <c r="D273" s="15">
        <v>18179953.5</v>
      </c>
      <c r="E273" s="15">
        <v>868263.13421805797</v>
      </c>
      <c r="F273" s="245">
        <f>Yhteenveto[[#This Row],[Ikärakenne, laskennallinen kustannus]]+Yhteenveto[[#This Row],[Muut laskennalliset kustannukset ]]</f>
        <v>19048216.634218059</v>
      </c>
      <c r="G273" s="360">
        <v>1333.3</v>
      </c>
      <c r="H273" s="17">
        <v>8790446.9000000004</v>
      </c>
      <c r="I273" s="381">
        <v>10257769.734218059</v>
      </c>
      <c r="J273" s="36">
        <v>152299.20629353361</v>
      </c>
      <c r="K273" s="37">
        <v>-3713615.0917577045</v>
      </c>
      <c r="L273" s="245">
        <f>SUM(Yhteenveto[[#This Row],[Valtionosuus omarahoitusosuuden jälkeen (välisumma)]:[Valtionosuuteen tehtävät vähennykset ja lisäykset, netto]])</f>
        <v>6696453.8487538891</v>
      </c>
      <c r="M273" s="37">
        <v>4711110.783292192</v>
      </c>
      <c r="N273" s="337">
        <f>SUM(Yhteenveto[[#This Row],[Valtionosuus ennen verotuloihin perustuvaa valtionosuuksien tasausta]]+Yhteenveto[[#This Row],[Verotuloihin perustuva valtionosuuksien tasaus]])</f>
        <v>11407564.632046081</v>
      </c>
      <c r="O273" s="37">
        <v>12638.965120000008</v>
      </c>
      <c r="P273" s="257">
        <v>961571.58535531384</v>
      </c>
      <c r="Q273" s="382">
        <f>SUM(Yhteenveto[[#This Row],[Kunnan  peruspalvelujen valtionosuus ]:[Veroperustemuutoksista johtuvien veromenetysten korvaus]])</f>
        <v>12381775.182521395</v>
      </c>
      <c r="R273" s="38">
        <v>1031815</v>
      </c>
    </row>
    <row r="274" spans="1:18">
      <c r="A274" s="35">
        <v>886</v>
      </c>
      <c r="B274" s="13" t="s">
        <v>280</v>
      </c>
      <c r="C274" s="15">
        <v>12669</v>
      </c>
      <c r="D274" s="15">
        <v>19325521.989999998</v>
      </c>
      <c r="E274" s="15">
        <v>1596076.4264064441</v>
      </c>
      <c r="F274" s="245">
        <f>Yhteenveto[[#This Row],[Ikärakenne, laskennallinen kustannus]]+Yhteenveto[[#This Row],[Muut laskennalliset kustannukset ]]</f>
        <v>20921598.416406441</v>
      </c>
      <c r="G274" s="360">
        <v>1333.3</v>
      </c>
      <c r="H274" s="17">
        <v>16891577.699999999</v>
      </c>
      <c r="I274" s="381">
        <v>4030020.7164064422</v>
      </c>
      <c r="J274" s="36">
        <v>300812.86619295389</v>
      </c>
      <c r="K274" s="37">
        <v>-2162240.1481460989</v>
      </c>
      <c r="L274" s="245">
        <f>SUM(Yhteenveto[[#This Row],[Valtionosuus omarahoitusosuuden jälkeen (välisumma)]:[Valtionosuuteen tehtävät vähennykset ja lisäykset, netto]])</f>
        <v>2168593.4344532969</v>
      </c>
      <c r="M274" s="37">
        <v>4079035.0240509687</v>
      </c>
      <c r="N274" s="337">
        <f>SUM(Yhteenveto[[#This Row],[Valtionosuus ennen verotuloihin perustuvaa valtionosuuksien tasausta]]+Yhteenveto[[#This Row],[Verotuloihin perustuva valtionosuuksien tasaus]])</f>
        <v>6247628.4585042652</v>
      </c>
      <c r="O274" s="37">
        <v>131351.33927600016</v>
      </c>
      <c r="P274" s="257">
        <v>1875511.8842307345</v>
      </c>
      <c r="Q274" s="382">
        <f>SUM(Yhteenveto[[#This Row],[Kunnan  peruspalvelujen valtionosuus ]:[Veroperustemuutoksista johtuvien veromenetysten korvaus]])</f>
        <v>8254491.6820109999</v>
      </c>
      <c r="R274" s="38">
        <v>687875</v>
      </c>
    </row>
    <row r="275" spans="1:18">
      <c r="A275" s="35">
        <v>887</v>
      </c>
      <c r="B275" s="13" t="s">
        <v>281</v>
      </c>
      <c r="C275" s="15">
        <v>4669</v>
      </c>
      <c r="D275" s="15">
        <v>5760420.2999999998</v>
      </c>
      <c r="E275" s="15">
        <v>1026528.1313066036</v>
      </c>
      <c r="F275" s="245">
        <f>Yhteenveto[[#This Row],[Ikärakenne, laskennallinen kustannus]]+Yhteenveto[[#This Row],[Muut laskennalliset kustannukset ]]</f>
        <v>6786948.4313066034</v>
      </c>
      <c r="G275" s="360">
        <v>1333.3</v>
      </c>
      <c r="H275" s="17">
        <v>6225177.7000000002</v>
      </c>
      <c r="I275" s="381">
        <v>561770.73130660318</v>
      </c>
      <c r="J275" s="36">
        <v>121888.14773114159</v>
      </c>
      <c r="K275" s="37">
        <v>-652992.74069814291</v>
      </c>
      <c r="L275" s="245">
        <f>SUM(Yhteenveto[[#This Row],[Valtionosuus omarahoitusosuuden jälkeen (välisumma)]:[Valtionosuuteen tehtävät vähennykset ja lisäykset, netto]])</f>
        <v>30666.138339601923</v>
      </c>
      <c r="M275" s="37">
        <v>2336534.9573977757</v>
      </c>
      <c r="N275" s="337">
        <f>SUM(Yhteenveto[[#This Row],[Valtionosuus ennen verotuloihin perustuvaa valtionosuuksien tasausta]]+Yhteenveto[[#This Row],[Verotuloihin perustuva valtionosuuksien tasaus]])</f>
        <v>2367201.0957373776</v>
      </c>
      <c r="O275" s="37">
        <v>302351.46984000009</v>
      </c>
      <c r="P275" s="257">
        <v>992860.20837447932</v>
      </c>
      <c r="Q275" s="382">
        <f>SUM(Yhteenveto[[#This Row],[Kunnan  peruspalvelujen valtionosuus ]:[Veroperustemuutoksista johtuvien veromenetysten korvaus]])</f>
        <v>3662412.7739518569</v>
      </c>
      <c r="R275" s="38">
        <v>305201</v>
      </c>
    </row>
    <row r="276" spans="1:18">
      <c r="A276" s="35">
        <v>889</v>
      </c>
      <c r="B276" s="13" t="s">
        <v>282</v>
      </c>
      <c r="C276" s="15">
        <v>2568</v>
      </c>
      <c r="D276" s="15">
        <v>3591853.8000000003</v>
      </c>
      <c r="E276" s="15">
        <v>1565576.2659624037</v>
      </c>
      <c r="F276" s="245">
        <f>Yhteenveto[[#This Row],[Ikärakenne, laskennallinen kustannus]]+Yhteenveto[[#This Row],[Muut laskennalliset kustannukset ]]</f>
        <v>5157430.065962404</v>
      </c>
      <c r="G276" s="360">
        <v>1333.3</v>
      </c>
      <c r="H276" s="17">
        <v>3423914.4</v>
      </c>
      <c r="I276" s="381">
        <v>1733515.6659624041</v>
      </c>
      <c r="J276" s="36">
        <v>390748.19106159837</v>
      </c>
      <c r="K276" s="37">
        <v>1216478.3280155631</v>
      </c>
      <c r="L276" s="245">
        <f>SUM(Yhteenveto[[#This Row],[Valtionosuus omarahoitusosuuden jälkeen (välisumma)]:[Valtionosuuteen tehtävät vähennykset ja lisäykset, netto]])</f>
        <v>3340742.1850395654</v>
      </c>
      <c r="M276" s="37">
        <v>711315.56621712516</v>
      </c>
      <c r="N276" s="337">
        <f>SUM(Yhteenveto[[#This Row],[Valtionosuus ennen verotuloihin perustuvaa valtionosuuksien tasausta]]+Yhteenveto[[#This Row],[Verotuloihin perustuva valtionosuuksien tasaus]])</f>
        <v>4052057.7512566904</v>
      </c>
      <c r="O276" s="37">
        <v>173755.96151999998</v>
      </c>
      <c r="P276" s="257">
        <v>528152.55897364928</v>
      </c>
      <c r="Q276" s="382">
        <f>SUM(Yhteenveto[[#This Row],[Kunnan  peruspalvelujen valtionosuus ]:[Veroperustemuutoksista johtuvien veromenetysten korvaus]])</f>
        <v>4753966.2717503402</v>
      </c>
      <c r="R276" s="38">
        <v>396164</v>
      </c>
    </row>
    <row r="277" spans="1:18">
      <c r="A277" s="35">
        <v>890</v>
      </c>
      <c r="B277" s="13" t="s">
        <v>283</v>
      </c>
      <c r="C277" s="15">
        <v>1176</v>
      </c>
      <c r="D277" s="15">
        <v>1428160.26</v>
      </c>
      <c r="E277" s="15">
        <v>1155371.9970614521</v>
      </c>
      <c r="F277" s="245">
        <f>Yhteenveto[[#This Row],[Ikärakenne, laskennallinen kustannus]]+Yhteenveto[[#This Row],[Muut laskennalliset kustannukset ]]</f>
        <v>2583532.2570614521</v>
      </c>
      <c r="G277" s="360">
        <v>1333.3</v>
      </c>
      <c r="H277" s="17">
        <v>1567960.8</v>
      </c>
      <c r="I277" s="381">
        <v>1015571.4570614521</v>
      </c>
      <c r="J277" s="36">
        <v>892858.38939697086</v>
      </c>
      <c r="K277" s="37">
        <v>635609.87133815931</v>
      </c>
      <c r="L277" s="245">
        <f>SUM(Yhteenveto[[#This Row],[Valtionosuus omarahoitusosuuden jälkeen (välisumma)]:[Valtionosuuteen tehtävät vähennykset ja lisäykset, netto]])</f>
        <v>2544039.7177965823</v>
      </c>
      <c r="M277" s="37">
        <v>501933.79174874601</v>
      </c>
      <c r="N277" s="337">
        <f>SUM(Yhteenveto[[#This Row],[Valtionosuus ennen verotuloihin perustuvaa valtionosuuksien tasausta]]+Yhteenveto[[#This Row],[Verotuloihin perustuva valtionosuuksien tasaus]])</f>
        <v>3045973.5095453281</v>
      </c>
      <c r="O277" s="37">
        <v>62598.648000000001</v>
      </c>
      <c r="P277" s="257">
        <v>225494.75833639322</v>
      </c>
      <c r="Q277" s="382">
        <f>SUM(Yhteenveto[[#This Row],[Kunnan  peruspalvelujen valtionosuus ]:[Veroperustemuutoksista johtuvien veromenetysten korvaus]])</f>
        <v>3334066.9158817213</v>
      </c>
      <c r="R277" s="38">
        <v>277839</v>
      </c>
    </row>
    <row r="278" spans="1:18">
      <c r="A278" s="35">
        <v>892</v>
      </c>
      <c r="B278" s="13" t="s">
        <v>284</v>
      </c>
      <c r="C278" s="15">
        <v>3634</v>
      </c>
      <c r="D278" s="15">
        <v>8186995.0699999994</v>
      </c>
      <c r="E278" s="15">
        <v>614417.28442852164</v>
      </c>
      <c r="F278" s="245">
        <f>Yhteenveto[[#This Row],[Ikärakenne, laskennallinen kustannus]]+Yhteenveto[[#This Row],[Muut laskennalliset kustannukset ]]</f>
        <v>8801412.3544285204</v>
      </c>
      <c r="G278" s="360">
        <v>1333.3</v>
      </c>
      <c r="H278" s="17">
        <v>4845212.2</v>
      </c>
      <c r="I278" s="381">
        <v>3956200.1544285202</v>
      </c>
      <c r="J278" s="36">
        <v>98053.593349327653</v>
      </c>
      <c r="K278" s="37">
        <v>157643.66783229122</v>
      </c>
      <c r="L278" s="245">
        <f>SUM(Yhteenveto[[#This Row],[Valtionosuus omarahoitusosuuden jälkeen (välisumma)]:[Valtionosuuteen tehtävät vähennykset ja lisäykset, netto]])</f>
        <v>4211897.4156101393</v>
      </c>
      <c r="M278" s="37">
        <v>2038930.6852274977</v>
      </c>
      <c r="N278" s="337">
        <f>SUM(Yhteenveto[[#This Row],[Valtionosuus ennen verotuloihin perustuvaa valtionosuuksien tasausta]]+Yhteenveto[[#This Row],[Verotuloihin perustuva valtionosuuksien tasaus]])</f>
        <v>6250828.1008376367</v>
      </c>
      <c r="O278" s="37">
        <v>13935.651400000002</v>
      </c>
      <c r="P278" s="257">
        <v>584189.46558734821</v>
      </c>
      <c r="Q278" s="382">
        <f>SUM(Yhteenveto[[#This Row],[Kunnan  peruspalvelujen valtionosuus ]:[Veroperustemuutoksista johtuvien veromenetysten korvaus]])</f>
        <v>6848953.2178249843</v>
      </c>
      <c r="R278" s="38">
        <v>570746</v>
      </c>
    </row>
    <row r="279" spans="1:18">
      <c r="A279" s="35">
        <v>893</v>
      </c>
      <c r="B279" s="13" t="s">
        <v>285</v>
      </c>
      <c r="C279" s="15">
        <v>7497</v>
      </c>
      <c r="D279" s="15">
        <v>12760765.35</v>
      </c>
      <c r="E279" s="15">
        <v>3794863.3564623347</v>
      </c>
      <c r="F279" s="245">
        <f>Yhteenveto[[#This Row],[Ikärakenne, laskennallinen kustannus]]+Yhteenveto[[#This Row],[Muut laskennalliset kustannukset ]]</f>
        <v>16555628.706462335</v>
      </c>
      <c r="G279" s="360">
        <v>1333.3</v>
      </c>
      <c r="H279" s="17">
        <v>9995750.0999999996</v>
      </c>
      <c r="I279" s="381">
        <v>6559878.6064623352</v>
      </c>
      <c r="J279" s="36">
        <v>230152.57950548257</v>
      </c>
      <c r="K279" s="37">
        <v>-1160547.2294834349</v>
      </c>
      <c r="L279" s="245">
        <f>SUM(Yhteenveto[[#This Row],[Valtionosuus omarahoitusosuuden jälkeen (välisumma)]:[Valtionosuuteen tehtävät vähennykset ja lisäykset, netto]])</f>
        <v>5629483.956484383</v>
      </c>
      <c r="M279" s="37">
        <v>2285031.9601633288</v>
      </c>
      <c r="N279" s="337">
        <f>SUM(Yhteenveto[[#This Row],[Valtionosuus ennen verotuloihin perustuvaa valtionosuuksien tasausta]]+Yhteenveto[[#This Row],[Verotuloihin perustuva valtionosuuksien tasaus]])</f>
        <v>7914515.9166477118</v>
      </c>
      <c r="O279" s="37">
        <v>-107311.96800000002</v>
      </c>
      <c r="P279" s="257">
        <v>1439346.2811868368</v>
      </c>
      <c r="Q279" s="382">
        <f>SUM(Yhteenveto[[#This Row],[Kunnan  peruspalvelujen valtionosuus ]:[Veroperustemuutoksista johtuvien veromenetysten korvaus]])</f>
        <v>9246550.2298345491</v>
      </c>
      <c r="R279" s="38">
        <v>770546</v>
      </c>
    </row>
    <row r="280" spans="1:18">
      <c r="A280" s="35">
        <v>895</v>
      </c>
      <c r="B280" s="13" t="s">
        <v>286</v>
      </c>
      <c r="C280" s="15">
        <v>15463</v>
      </c>
      <c r="D280" s="15">
        <v>19237160.939999998</v>
      </c>
      <c r="E280" s="15">
        <v>3793280.0908952951</v>
      </c>
      <c r="F280" s="245">
        <f>Yhteenveto[[#This Row],[Ikärakenne, laskennallinen kustannus]]+Yhteenveto[[#This Row],[Muut laskennalliset kustannukset ]]</f>
        <v>23030441.030895293</v>
      </c>
      <c r="G280" s="360">
        <v>1333.3</v>
      </c>
      <c r="H280" s="17">
        <v>20616817.899999999</v>
      </c>
      <c r="I280" s="381">
        <v>2413623.1308952942</v>
      </c>
      <c r="J280" s="36">
        <v>507438.87972746056</v>
      </c>
      <c r="K280" s="37">
        <v>1382298.7418283161</v>
      </c>
      <c r="L280" s="245">
        <f>SUM(Yhteenveto[[#This Row],[Valtionosuus omarahoitusosuuden jälkeen (välisumma)]:[Valtionosuuteen tehtävät vähennykset ja lisäykset, netto]])</f>
        <v>4303360.7524510706</v>
      </c>
      <c r="M280" s="37">
        <v>1231172.2998289131</v>
      </c>
      <c r="N280" s="337">
        <f>SUM(Yhteenveto[[#This Row],[Valtionosuus ennen verotuloihin perustuvaa valtionosuuksien tasausta]]+Yhteenveto[[#This Row],[Verotuloihin perustuva valtionosuuksien tasaus]])</f>
        <v>5534533.0522799836</v>
      </c>
      <c r="O280" s="37">
        <v>85029.830200000055</v>
      </c>
      <c r="P280" s="257">
        <v>2471623.7016198481</v>
      </c>
      <c r="Q280" s="382">
        <f>SUM(Yhteenveto[[#This Row],[Kunnan  peruspalvelujen valtionosuus ]:[Veroperustemuutoksista johtuvien veromenetysten korvaus]])</f>
        <v>8091186.5840998311</v>
      </c>
      <c r="R280" s="38">
        <v>674266</v>
      </c>
    </row>
    <row r="281" spans="1:18">
      <c r="A281" s="35">
        <v>905</v>
      </c>
      <c r="B281" s="13" t="s">
        <v>287</v>
      </c>
      <c r="C281" s="15">
        <v>67615</v>
      </c>
      <c r="D281" s="15">
        <v>93160033</v>
      </c>
      <c r="E281" s="15">
        <v>21921361.353840686</v>
      </c>
      <c r="F281" s="245">
        <f>Yhteenveto[[#This Row],[Ikärakenne, laskennallinen kustannus]]+Yhteenveto[[#This Row],[Muut laskennalliset kustannukset ]]</f>
        <v>115081394.35384068</v>
      </c>
      <c r="G281" s="360">
        <v>1333.3</v>
      </c>
      <c r="H281" s="17">
        <v>90151079.5</v>
      </c>
      <c r="I281" s="381">
        <v>24930314.853840679</v>
      </c>
      <c r="J281" s="36">
        <v>2482457.9991020299</v>
      </c>
      <c r="K281" s="37">
        <v>-17613432.563769821</v>
      </c>
      <c r="L281" s="245">
        <f>SUM(Yhteenveto[[#This Row],[Valtionosuus omarahoitusosuuden jälkeen (välisumma)]:[Valtionosuuteen tehtävät vähennykset ja lisäykset, netto]])</f>
        <v>9799340.2891728878</v>
      </c>
      <c r="M281" s="37">
        <v>2863186.1978968242</v>
      </c>
      <c r="N281" s="337">
        <f>SUM(Yhteenveto[[#This Row],[Valtionosuus ennen verotuloihin perustuvaa valtionosuuksien tasausta]]+Yhteenveto[[#This Row],[Verotuloihin perustuva valtionosuuksien tasaus]])</f>
        <v>12662526.487069711</v>
      </c>
      <c r="O281" s="37">
        <v>-5747740.78938</v>
      </c>
      <c r="P281" s="257">
        <v>9983812.640358435</v>
      </c>
      <c r="Q281" s="382">
        <f>SUM(Yhteenveto[[#This Row],[Kunnan  peruspalvelujen valtionosuus ]:[Veroperustemuutoksista johtuvien veromenetysten korvaus]])</f>
        <v>16898598.338048145</v>
      </c>
      <c r="R281" s="38">
        <v>1408216</v>
      </c>
    </row>
    <row r="282" spans="1:18">
      <c r="A282" s="35">
        <v>908</v>
      </c>
      <c r="B282" s="13" t="s">
        <v>288</v>
      </c>
      <c r="C282" s="15">
        <v>20695</v>
      </c>
      <c r="D282" s="15">
        <v>29708890.810000002</v>
      </c>
      <c r="E282" s="15">
        <v>3115330.2549176468</v>
      </c>
      <c r="F282" s="245">
        <f>Yhteenveto[[#This Row],[Ikärakenne, laskennallinen kustannus]]+Yhteenveto[[#This Row],[Muut laskennalliset kustannukset ]]</f>
        <v>32824221.06491765</v>
      </c>
      <c r="G282" s="360">
        <v>1333.3</v>
      </c>
      <c r="H282" s="17">
        <v>27592643.5</v>
      </c>
      <c r="I282" s="381">
        <v>5231577.5649176501</v>
      </c>
      <c r="J282" s="36">
        <v>626650.00416732091</v>
      </c>
      <c r="K282" s="37">
        <v>1051455.3284799445</v>
      </c>
      <c r="L282" s="245">
        <f>SUM(Yhteenveto[[#This Row],[Valtionosuus omarahoitusosuuden jälkeen (välisumma)]:[Valtionosuuteen tehtävät vähennykset ja lisäykset, netto]])</f>
        <v>6909682.8975649159</v>
      </c>
      <c r="M282" s="37">
        <v>4065105.5228890209</v>
      </c>
      <c r="N282" s="337">
        <f>SUM(Yhteenveto[[#This Row],[Valtionosuus ennen verotuloihin perustuvaa valtionosuuksien tasausta]]+Yhteenveto[[#This Row],[Verotuloihin perustuva valtionosuuksien tasaus]])</f>
        <v>10974788.420453936</v>
      </c>
      <c r="O282" s="37">
        <v>-229543.28044</v>
      </c>
      <c r="P282" s="257">
        <v>2776151.9301748276</v>
      </c>
      <c r="Q282" s="382">
        <f>SUM(Yhteenveto[[#This Row],[Kunnan  peruspalvelujen valtionosuus ]:[Veroperustemuutoksista johtuvien veromenetysten korvaus]])</f>
        <v>13521397.070188763</v>
      </c>
      <c r="R282" s="38">
        <v>1126783</v>
      </c>
    </row>
    <row r="283" spans="1:18">
      <c r="A283" s="35">
        <v>915</v>
      </c>
      <c r="B283" s="13" t="s">
        <v>289</v>
      </c>
      <c r="C283" s="15">
        <v>19973</v>
      </c>
      <c r="D283" s="15">
        <v>22610305.260000002</v>
      </c>
      <c r="E283" s="15">
        <v>3503062.5478378916</v>
      </c>
      <c r="F283" s="245">
        <f>Yhteenveto[[#This Row],[Ikärakenne, laskennallinen kustannus]]+Yhteenveto[[#This Row],[Muut laskennalliset kustannukset ]]</f>
        <v>26113367.807837892</v>
      </c>
      <c r="G283" s="360">
        <v>1333.3</v>
      </c>
      <c r="H283" s="17">
        <v>26630000.899999999</v>
      </c>
      <c r="I283" s="381">
        <v>-516633.09216210619</v>
      </c>
      <c r="J283" s="36">
        <v>738225.38294450752</v>
      </c>
      <c r="K283" s="37">
        <v>-564717.90503099002</v>
      </c>
      <c r="L283" s="245">
        <f>SUM(Yhteenveto[[#This Row],[Valtionosuus omarahoitusosuuden jälkeen (välisumma)]:[Valtionosuuteen tehtävät vähennykset ja lisäykset, netto]])</f>
        <v>-343125.61424858868</v>
      </c>
      <c r="M283" s="37">
        <v>6086412.3691453673</v>
      </c>
      <c r="N283" s="337">
        <f>SUM(Yhteenveto[[#This Row],[Valtionosuus ennen verotuloihin perustuvaa valtionosuuksien tasausta]]+Yhteenveto[[#This Row],[Verotuloihin perustuva valtionosuuksien tasaus]])</f>
        <v>5743286.7548967786</v>
      </c>
      <c r="O283" s="37">
        <v>218066.86163999996</v>
      </c>
      <c r="P283" s="257">
        <v>3185897.1306340806</v>
      </c>
      <c r="Q283" s="382">
        <f>SUM(Yhteenveto[[#This Row],[Kunnan  peruspalvelujen valtionosuus ]:[Veroperustemuutoksista johtuvien veromenetysten korvaus]])</f>
        <v>9147250.7471708581</v>
      </c>
      <c r="R283" s="38">
        <v>762270</v>
      </c>
    </row>
    <row r="284" spans="1:18">
      <c r="A284" s="35">
        <v>918</v>
      </c>
      <c r="B284" s="13" t="s">
        <v>290</v>
      </c>
      <c r="C284" s="15">
        <v>2271</v>
      </c>
      <c r="D284" s="15">
        <v>3086411.82</v>
      </c>
      <c r="E284" s="15">
        <v>427097.18606886209</v>
      </c>
      <c r="F284" s="245">
        <f>Yhteenveto[[#This Row],[Ikärakenne, laskennallinen kustannus]]+Yhteenveto[[#This Row],[Muut laskennalliset kustannukset ]]</f>
        <v>3513509.006068862</v>
      </c>
      <c r="G284" s="360">
        <v>1333.3</v>
      </c>
      <c r="H284" s="17">
        <v>3027924.3</v>
      </c>
      <c r="I284" s="381">
        <v>485584.70606886223</v>
      </c>
      <c r="J284" s="36">
        <v>48717.254900963417</v>
      </c>
      <c r="K284" s="37">
        <v>-188353.66150806259</v>
      </c>
      <c r="L284" s="245">
        <f>SUM(Yhteenveto[[#This Row],[Valtionosuus omarahoitusosuuden jälkeen (välisumma)]:[Valtionosuuteen tehtävät vähennykset ja lisäykset, netto]])</f>
        <v>345948.299461763</v>
      </c>
      <c r="M284" s="37">
        <v>717901.97030160122</v>
      </c>
      <c r="N284" s="337">
        <f>SUM(Yhteenveto[[#This Row],[Valtionosuus ennen verotuloihin perustuvaa valtionosuuksien tasausta]]+Yhteenveto[[#This Row],[Verotuloihin perustuva valtionosuuksien tasaus]])</f>
        <v>1063850.2697633642</v>
      </c>
      <c r="O284" s="37">
        <v>-39601.09708</v>
      </c>
      <c r="P284" s="257">
        <v>492453.6112946549</v>
      </c>
      <c r="Q284" s="382">
        <f>SUM(Yhteenveto[[#This Row],[Kunnan  peruspalvelujen valtionosuus ]:[Veroperustemuutoksista johtuvien veromenetysten korvaus]])</f>
        <v>1516702.7839780191</v>
      </c>
      <c r="R284" s="38">
        <v>126392</v>
      </c>
    </row>
    <row r="285" spans="1:18">
      <c r="A285" s="35">
        <v>921</v>
      </c>
      <c r="B285" s="13" t="s">
        <v>291</v>
      </c>
      <c r="C285" s="15">
        <v>1941</v>
      </c>
      <c r="D285" s="15">
        <v>1753052.72</v>
      </c>
      <c r="E285" s="15">
        <v>529931.47171334329</v>
      </c>
      <c r="F285" s="245">
        <f>Yhteenveto[[#This Row],[Ikärakenne, laskennallinen kustannus]]+Yhteenveto[[#This Row],[Muut laskennalliset kustannukset ]]</f>
        <v>2282984.1917133434</v>
      </c>
      <c r="G285" s="360">
        <v>1333.3</v>
      </c>
      <c r="H285" s="17">
        <v>2587935.2999999998</v>
      </c>
      <c r="I285" s="381">
        <v>-304951.10828665644</v>
      </c>
      <c r="J285" s="36">
        <v>616011.11930351134</v>
      </c>
      <c r="K285" s="37">
        <v>327827.80490916688</v>
      </c>
      <c r="L285" s="245">
        <f>SUM(Yhteenveto[[#This Row],[Valtionosuus omarahoitusosuuden jälkeen (välisumma)]:[Valtionosuuteen tehtävät vähennykset ja lisäykset, netto]])</f>
        <v>638887.81592602178</v>
      </c>
      <c r="M285" s="37">
        <v>911139.96469295223</v>
      </c>
      <c r="N285" s="337">
        <f>SUM(Yhteenveto[[#This Row],[Valtionosuus ennen verotuloihin perustuvaa valtionosuuksien tasausta]]+Yhteenveto[[#This Row],[Verotuloihin perustuva valtionosuuksien tasaus]])</f>
        <v>1550027.780618974</v>
      </c>
      <c r="O285" s="37">
        <v>164738.77532000004</v>
      </c>
      <c r="P285" s="257">
        <v>463905.31113301008</v>
      </c>
      <c r="Q285" s="382">
        <f>SUM(Yhteenveto[[#This Row],[Kunnan  peruspalvelujen valtionosuus ]:[Veroperustemuutoksista johtuvien veromenetysten korvaus]])</f>
        <v>2178671.8670719843</v>
      </c>
      <c r="R285" s="38">
        <v>181556</v>
      </c>
    </row>
    <row r="286" spans="1:18">
      <c r="A286" s="35">
        <v>922</v>
      </c>
      <c r="B286" s="13" t="s">
        <v>292</v>
      </c>
      <c r="C286" s="15">
        <v>4444</v>
      </c>
      <c r="D286" s="15">
        <v>7994014.0199999996</v>
      </c>
      <c r="E286" s="15">
        <v>601730.04131825408</v>
      </c>
      <c r="F286" s="245">
        <f>Yhteenveto[[#This Row],[Ikärakenne, laskennallinen kustannus]]+Yhteenveto[[#This Row],[Muut laskennalliset kustannukset ]]</f>
        <v>8595744.0613182541</v>
      </c>
      <c r="G286" s="360">
        <v>1333.3</v>
      </c>
      <c r="H286" s="17">
        <v>5925185.2000000002</v>
      </c>
      <c r="I286" s="381">
        <v>2670558.8613182539</v>
      </c>
      <c r="J286" s="36">
        <v>125205.1207054956</v>
      </c>
      <c r="K286" s="37">
        <v>-1079265.993583614</v>
      </c>
      <c r="L286" s="245">
        <f>SUM(Yhteenveto[[#This Row],[Valtionosuus omarahoitusosuuden jälkeen (välisumma)]:[Valtionosuuteen tehtävät vähennykset ja lisäykset, netto]])</f>
        <v>1716497.9884401355</v>
      </c>
      <c r="M286" s="37">
        <v>1435434.147901664</v>
      </c>
      <c r="N286" s="337">
        <f>SUM(Yhteenveto[[#This Row],[Valtionosuus ennen verotuloihin perustuvaa valtionosuuksien tasausta]]+Yhteenveto[[#This Row],[Verotuloihin perustuva valtionosuuksien tasaus]])</f>
        <v>3151932.1363417995</v>
      </c>
      <c r="O286" s="37">
        <v>-57292.667360000021</v>
      </c>
      <c r="P286" s="257">
        <v>700003.84363042342</v>
      </c>
      <c r="Q286" s="382">
        <f>SUM(Yhteenveto[[#This Row],[Kunnan  peruspalvelujen valtionosuus ]:[Veroperustemuutoksista johtuvien veromenetysten korvaus]])</f>
        <v>3794643.312612223</v>
      </c>
      <c r="R286" s="38">
        <v>316221</v>
      </c>
    </row>
    <row r="287" spans="1:18">
      <c r="A287" s="35">
        <v>924</v>
      </c>
      <c r="B287" s="13" t="s">
        <v>293</v>
      </c>
      <c r="C287" s="15">
        <v>3004</v>
      </c>
      <c r="D287" s="15">
        <v>4385728.22</v>
      </c>
      <c r="E287" s="15">
        <v>667015.09712347854</v>
      </c>
      <c r="F287" s="245">
        <f>Yhteenveto[[#This Row],[Ikärakenne, laskennallinen kustannus]]+Yhteenveto[[#This Row],[Muut laskennalliset kustannukset ]]</f>
        <v>5052743.3171234783</v>
      </c>
      <c r="G287" s="360">
        <v>1333.3</v>
      </c>
      <c r="H287" s="17">
        <v>4005233.1999999997</v>
      </c>
      <c r="I287" s="381">
        <v>1047510.1171234786</v>
      </c>
      <c r="J287" s="36">
        <v>253908.06318828018</v>
      </c>
      <c r="K287" s="37">
        <v>-708082.83903244021</v>
      </c>
      <c r="L287" s="245">
        <f>SUM(Yhteenveto[[#This Row],[Valtionosuus omarahoitusosuuden jälkeen (välisumma)]:[Valtionosuuteen tehtävät vähennykset ja lisäykset, netto]])</f>
        <v>593335.34127931856</v>
      </c>
      <c r="M287" s="37">
        <v>1574799.4512208919</v>
      </c>
      <c r="N287" s="337">
        <f>SUM(Yhteenveto[[#This Row],[Valtionosuus ennen verotuloihin perustuvaa valtionosuuksien tasausta]]+Yhteenveto[[#This Row],[Verotuloihin perustuva valtionosuuksien tasaus]])</f>
        <v>2168134.7925002105</v>
      </c>
      <c r="O287" s="37">
        <v>-3055.4101999999984</v>
      </c>
      <c r="P287" s="257">
        <v>675579.43675438419</v>
      </c>
      <c r="Q287" s="382">
        <f>SUM(Yhteenveto[[#This Row],[Kunnan  peruspalvelujen valtionosuus ]:[Veroperustemuutoksista johtuvien veromenetysten korvaus]])</f>
        <v>2840658.8190545947</v>
      </c>
      <c r="R287" s="38">
        <v>236721</v>
      </c>
    </row>
    <row r="288" spans="1:18">
      <c r="A288" s="35">
        <v>925</v>
      </c>
      <c r="B288" s="13" t="s">
        <v>294</v>
      </c>
      <c r="C288" s="15">
        <v>3490</v>
      </c>
      <c r="D288" s="15">
        <v>4687352.46</v>
      </c>
      <c r="E288" s="15">
        <v>1163509.347747785</v>
      </c>
      <c r="F288" s="245">
        <f>Yhteenveto[[#This Row],[Ikärakenne, laskennallinen kustannus]]+Yhteenveto[[#This Row],[Muut laskennalliset kustannukset ]]</f>
        <v>5850861.807747785</v>
      </c>
      <c r="G288" s="360">
        <v>1333.3</v>
      </c>
      <c r="H288" s="17">
        <v>4653217</v>
      </c>
      <c r="I288" s="381">
        <v>1197644.807747785</v>
      </c>
      <c r="J288" s="36">
        <v>284367.10064412875</v>
      </c>
      <c r="K288" s="37">
        <v>1541755.056887293</v>
      </c>
      <c r="L288" s="245">
        <f>SUM(Yhteenveto[[#This Row],[Valtionosuus omarahoitusosuuden jälkeen (välisumma)]:[Valtionosuuteen tehtävät vähennykset ja lisäykset, netto]])</f>
        <v>3023766.9652792066</v>
      </c>
      <c r="M288" s="37">
        <v>-122893.21145056296</v>
      </c>
      <c r="N288" s="337">
        <f>SUM(Yhteenveto[[#This Row],[Valtionosuus ennen verotuloihin perustuvaa valtionosuuksien tasausta]]+Yhteenveto[[#This Row],[Verotuloihin perustuva valtionosuuksien tasaus]])</f>
        <v>2900873.7538286438</v>
      </c>
      <c r="O288" s="37">
        <v>32014.737119999991</v>
      </c>
      <c r="P288" s="257">
        <v>745699.80230901344</v>
      </c>
      <c r="Q288" s="382">
        <f>SUM(Yhteenveto[[#This Row],[Kunnan  peruspalvelujen valtionosuus ]:[Veroperustemuutoksista johtuvien veromenetysten korvaus]])</f>
        <v>3678588.2932576574</v>
      </c>
      <c r="R288" s="38">
        <v>306549</v>
      </c>
    </row>
    <row r="289" spans="1:18">
      <c r="A289" s="35">
        <v>927</v>
      </c>
      <c r="B289" s="13" t="s">
        <v>295</v>
      </c>
      <c r="C289" s="15">
        <v>29239</v>
      </c>
      <c r="D289" s="15">
        <v>49413916.930000007</v>
      </c>
      <c r="E289" s="15">
        <v>5884661.5306527074</v>
      </c>
      <c r="F289" s="245">
        <f>Yhteenveto[[#This Row],[Ikärakenne, laskennallinen kustannus]]+Yhteenveto[[#This Row],[Muut laskennalliset kustannukset ]]</f>
        <v>55298578.460652716</v>
      </c>
      <c r="G289" s="360">
        <v>1333.3</v>
      </c>
      <c r="H289" s="17">
        <v>38984358.699999996</v>
      </c>
      <c r="I289" s="381">
        <v>16314219.760652721</v>
      </c>
      <c r="J289" s="36">
        <v>800389.7593780288</v>
      </c>
      <c r="K289" s="37">
        <v>-3622504.5212646611</v>
      </c>
      <c r="L289" s="245">
        <f>SUM(Yhteenveto[[#This Row],[Valtionosuus omarahoitusosuuden jälkeen (välisumma)]:[Valtionosuuteen tehtävät vähennykset ja lisäykset, netto]])</f>
        <v>13492104.998766087</v>
      </c>
      <c r="M289" s="37">
        <v>3218955.8973073545</v>
      </c>
      <c r="N289" s="337">
        <f>SUM(Yhteenveto[[#This Row],[Valtionosuus ennen verotuloihin perustuvaa valtionosuuksien tasausta]]+Yhteenveto[[#This Row],[Verotuloihin perustuva valtionosuuksien tasaus]])</f>
        <v>16711060.896073442</v>
      </c>
      <c r="O289" s="37">
        <v>127586.47773199959</v>
      </c>
      <c r="P289" s="257">
        <v>3912482.2799206302</v>
      </c>
      <c r="Q289" s="382">
        <f>SUM(Yhteenveto[[#This Row],[Kunnan  peruspalvelujen valtionosuus ]:[Veroperustemuutoksista johtuvien veromenetysten korvaus]])</f>
        <v>20751129.653726071</v>
      </c>
      <c r="R289" s="38">
        <v>1729261</v>
      </c>
    </row>
    <row r="290" spans="1:18">
      <c r="A290" s="35">
        <v>931</v>
      </c>
      <c r="B290" s="13" t="s">
        <v>296</v>
      </c>
      <c r="C290" s="15">
        <v>6070</v>
      </c>
      <c r="D290" s="15">
        <v>6697151.0300000003</v>
      </c>
      <c r="E290" s="15">
        <v>1675838.6360884497</v>
      </c>
      <c r="F290" s="245">
        <f>Yhteenveto[[#This Row],[Ikärakenne, laskennallinen kustannus]]+Yhteenveto[[#This Row],[Muut laskennalliset kustannukset ]]</f>
        <v>8372989.6660884498</v>
      </c>
      <c r="G290" s="360">
        <v>1333.3</v>
      </c>
      <c r="H290" s="17">
        <v>8093131</v>
      </c>
      <c r="I290" s="381">
        <v>279858.66608844977</v>
      </c>
      <c r="J290" s="36">
        <v>981435.63470842119</v>
      </c>
      <c r="K290" s="37">
        <v>3699172.2381591359</v>
      </c>
      <c r="L290" s="245">
        <f>SUM(Yhteenveto[[#This Row],[Valtionosuus omarahoitusosuuden jälkeen (välisumma)]:[Valtionosuuteen tehtävät vähennykset ja lisäykset, netto]])</f>
        <v>4960466.538956007</v>
      </c>
      <c r="M290" s="37">
        <v>1880732.129954221</v>
      </c>
      <c r="N290" s="337">
        <f>SUM(Yhteenveto[[#This Row],[Valtionosuus ennen verotuloihin perustuvaa valtionosuuksien tasausta]]+Yhteenveto[[#This Row],[Verotuloihin perustuva valtionosuuksien tasaus]])</f>
        <v>6841198.6689102277</v>
      </c>
      <c r="O290" s="37">
        <v>-68411.379599999986</v>
      </c>
      <c r="P290" s="257">
        <v>1264315.1533639401</v>
      </c>
      <c r="Q290" s="382">
        <f>SUM(Yhteenveto[[#This Row],[Kunnan  peruspalvelujen valtionosuus ]:[Veroperustemuutoksista johtuvien veromenetysten korvaus]])</f>
        <v>8037102.4426741684</v>
      </c>
      <c r="R290" s="38">
        <v>669759</v>
      </c>
    </row>
    <row r="291" spans="1:18">
      <c r="A291" s="35">
        <v>934</v>
      </c>
      <c r="B291" s="13" t="s">
        <v>297</v>
      </c>
      <c r="C291" s="15">
        <v>2756</v>
      </c>
      <c r="D291" s="15">
        <v>3559597.9499999997</v>
      </c>
      <c r="E291" s="15">
        <v>447599.18933007983</v>
      </c>
      <c r="F291" s="245">
        <f>Yhteenveto[[#This Row],[Ikärakenne, laskennallinen kustannus]]+Yhteenveto[[#This Row],[Muut laskennalliset kustannukset ]]</f>
        <v>4007197.1393300798</v>
      </c>
      <c r="G291" s="360">
        <v>1333.3</v>
      </c>
      <c r="H291" s="17">
        <v>3674574.8</v>
      </c>
      <c r="I291" s="381">
        <v>332622.33933007997</v>
      </c>
      <c r="J291" s="36">
        <v>174979.99850431521</v>
      </c>
      <c r="K291" s="37">
        <v>361700.21671602689</v>
      </c>
      <c r="L291" s="245">
        <f>SUM(Yhteenveto[[#This Row],[Valtionosuus omarahoitusosuuden jälkeen (välisumma)]:[Valtionosuuteen tehtävät vähennykset ja lisäykset, netto]])</f>
        <v>869302.55455042212</v>
      </c>
      <c r="M291" s="37">
        <v>1176355.6412205936</v>
      </c>
      <c r="N291" s="337">
        <f>SUM(Yhteenveto[[#This Row],[Valtionosuus ennen verotuloihin perustuvaa valtionosuuksien tasausta]]+Yhteenveto[[#This Row],[Verotuloihin perustuva valtionosuuksien tasaus]])</f>
        <v>2045658.1957710157</v>
      </c>
      <c r="O291" s="37">
        <v>-2923133.2949999999</v>
      </c>
      <c r="P291" s="257">
        <v>530968.55081237759</v>
      </c>
      <c r="Q291" s="382">
        <f>SUM(Yhteenveto[[#This Row],[Kunnan  peruspalvelujen valtionosuus ]:[Veroperustemuutoksista johtuvien veromenetysten korvaus]])</f>
        <v>-346506.54841660662</v>
      </c>
      <c r="R291" s="38">
        <v>-28876</v>
      </c>
    </row>
    <row r="292" spans="1:18">
      <c r="A292" s="35">
        <v>935</v>
      </c>
      <c r="B292" s="13" t="s">
        <v>298</v>
      </c>
      <c r="C292" s="15">
        <v>3040</v>
      </c>
      <c r="D292" s="15">
        <v>3399064.9</v>
      </c>
      <c r="E292" s="15">
        <v>919960.42708766705</v>
      </c>
      <c r="F292" s="245">
        <f>Yhteenveto[[#This Row],[Ikärakenne, laskennallinen kustannus]]+Yhteenveto[[#This Row],[Muut laskennalliset kustannukset ]]</f>
        <v>4319025.3270876668</v>
      </c>
      <c r="G292" s="360">
        <v>1333.3</v>
      </c>
      <c r="H292" s="17">
        <v>4053232</v>
      </c>
      <c r="I292" s="381">
        <v>265793.32708766684</v>
      </c>
      <c r="J292" s="36">
        <v>216943.62516819339</v>
      </c>
      <c r="K292" s="37">
        <v>-51496.414963909308</v>
      </c>
      <c r="L292" s="245">
        <f>SUM(Yhteenveto[[#This Row],[Valtionosuus omarahoitusosuuden jälkeen (välisumma)]:[Valtionosuuteen tehtävät vähennykset ja lisäykset, netto]])</f>
        <v>431240.5372919509</v>
      </c>
      <c r="M292" s="37">
        <v>788949.9447540103</v>
      </c>
      <c r="N292" s="337">
        <f>SUM(Yhteenveto[[#This Row],[Valtionosuus ennen verotuloihin perustuvaa valtionosuuksien tasausta]]+Yhteenveto[[#This Row],[Verotuloihin perustuva valtionosuuksien tasaus]])</f>
        <v>1220190.4820459611</v>
      </c>
      <c r="O292" s="37">
        <v>1471738.9277999999</v>
      </c>
      <c r="P292" s="257">
        <v>603972.93120386766</v>
      </c>
      <c r="Q292" s="382">
        <f>SUM(Yhteenveto[[#This Row],[Kunnan  peruspalvelujen valtionosuus ]:[Veroperustemuutoksista johtuvien veromenetysten korvaus]])</f>
        <v>3295902.341049829</v>
      </c>
      <c r="R292" s="38">
        <v>262157</v>
      </c>
    </row>
    <row r="293" spans="1:18">
      <c r="A293" s="35">
        <v>936</v>
      </c>
      <c r="B293" s="13" t="s">
        <v>299</v>
      </c>
      <c r="C293" s="15">
        <v>6465</v>
      </c>
      <c r="D293" s="15">
        <v>7345015.4299999997</v>
      </c>
      <c r="E293" s="15">
        <v>1612913.3143059621</v>
      </c>
      <c r="F293" s="245">
        <f>Yhteenveto[[#This Row],[Ikärakenne, laskennallinen kustannus]]+Yhteenveto[[#This Row],[Muut laskennalliset kustannukset ]]</f>
        <v>8957928.7443059608</v>
      </c>
      <c r="G293" s="360">
        <v>1333.3</v>
      </c>
      <c r="H293" s="17">
        <v>8619784.5</v>
      </c>
      <c r="I293" s="381">
        <v>338144.24430596083</v>
      </c>
      <c r="J293" s="36">
        <v>812354.95176775986</v>
      </c>
      <c r="K293" s="37">
        <v>3404589.8125730883</v>
      </c>
      <c r="L293" s="245">
        <f>SUM(Yhteenveto[[#This Row],[Valtionosuus omarahoitusosuuden jälkeen (välisumma)]:[Valtionosuuteen tehtävät vähennykset ja lisäykset, netto]])</f>
        <v>4555089.0086468086</v>
      </c>
      <c r="M293" s="37">
        <v>1593663.3970983932</v>
      </c>
      <c r="N293" s="337">
        <f>SUM(Yhteenveto[[#This Row],[Valtionosuus ennen verotuloihin perustuvaa valtionosuuksien tasausta]]+Yhteenveto[[#This Row],[Verotuloihin perustuva valtionosuuksien tasaus]])</f>
        <v>6148752.4057452017</v>
      </c>
      <c r="O293" s="37">
        <v>73180.800399999993</v>
      </c>
      <c r="P293" s="257">
        <v>1342425.2763266847</v>
      </c>
      <c r="Q293" s="382">
        <f>SUM(Yhteenveto[[#This Row],[Kunnan  peruspalvelujen valtionosuus ]:[Veroperustemuutoksista johtuvien veromenetysten korvaus]])</f>
        <v>7564358.482471887</v>
      </c>
      <c r="R293" s="38">
        <v>630363</v>
      </c>
    </row>
    <row r="294" spans="1:18">
      <c r="A294" s="35">
        <v>946</v>
      </c>
      <c r="B294" s="13" t="s">
        <v>300</v>
      </c>
      <c r="C294" s="15">
        <v>6376</v>
      </c>
      <c r="D294" s="15">
        <v>10097719.990000002</v>
      </c>
      <c r="E294" s="15">
        <v>3236312.0298064402</v>
      </c>
      <c r="F294" s="245">
        <f>Yhteenveto[[#This Row],[Ikärakenne, laskennallinen kustannus]]+Yhteenveto[[#This Row],[Muut laskennalliset kustannukset ]]</f>
        <v>13334032.019806443</v>
      </c>
      <c r="G294" s="360">
        <v>1333.3</v>
      </c>
      <c r="H294" s="17">
        <v>8501120.7999999989</v>
      </c>
      <c r="I294" s="381">
        <v>4832911.2198064439</v>
      </c>
      <c r="J294" s="36">
        <v>311964.11512813496</v>
      </c>
      <c r="K294" s="37">
        <v>-107748.52181085217</v>
      </c>
      <c r="L294" s="245">
        <f>SUM(Yhteenveto[[#This Row],[Valtionosuus omarahoitusosuuden jälkeen (välisumma)]:[Valtionosuuteen tehtävät vähennykset ja lisäykset, netto]])</f>
        <v>5037126.8131237272</v>
      </c>
      <c r="M294" s="37">
        <v>2034178.6389701788</v>
      </c>
      <c r="N294" s="337">
        <f>SUM(Yhteenveto[[#This Row],[Valtionosuus ennen verotuloihin perustuvaa valtionosuuksien tasausta]]+Yhteenveto[[#This Row],[Verotuloihin perustuva valtionosuuksien tasaus]])</f>
        <v>7071305.4520939058</v>
      </c>
      <c r="O294" s="37">
        <v>-155006.17600000004</v>
      </c>
      <c r="P294" s="257">
        <v>1298239.2523100425</v>
      </c>
      <c r="Q294" s="382">
        <f>SUM(Yhteenveto[[#This Row],[Kunnan  peruspalvelujen valtionosuus ]:[Veroperustemuutoksista johtuvien veromenetysten korvaus]])</f>
        <v>8214538.5284039481</v>
      </c>
      <c r="R294" s="38">
        <v>684545</v>
      </c>
    </row>
    <row r="295" spans="1:18">
      <c r="A295" s="35">
        <v>976</v>
      </c>
      <c r="B295" s="13" t="s">
        <v>301</v>
      </c>
      <c r="C295" s="15">
        <v>3830</v>
      </c>
      <c r="D295" s="15">
        <v>3662815.23</v>
      </c>
      <c r="E295" s="15">
        <v>2087264.6093763604</v>
      </c>
      <c r="F295" s="245">
        <f>Yhteenveto[[#This Row],[Ikärakenne, laskennallinen kustannus]]+Yhteenveto[[#This Row],[Muut laskennalliset kustannukset ]]</f>
        <v>5750079.8393763602</v>
      </c>
      <c r="G295" s="360">
        <v>1333.3</v>
      </c>
      <c r="H295" s="17">
        <v>5106539</v>
      </c>
      <c r="I295" s="381">
        <v>643540.83937636018</v>
      </c>
      <c r="J295" s="36">
        <v>1303699.1158717126</v>
      </c>
      <c r="K295" s="37">
        <v>710474.86868671654</v>
      </c>
      <c r="L295" s="245">
        <f>SUM(Yhteenveto[[#This Row],[Valtionosuus omarahoitusosuuden jälkeen (välisumma)]:[Valtionosuuteen tehtävät vähennykset ja lisäykset, netto]])</f>
        <v>2657714.8239347893</v>
      </c>
      <c r="M295" s="37">
        <v>1920482.9778298165</v>
      </c>
      <c r="N295" s="337">
        <f>SUM(Yhteenveto[[#This Row],[Valtionosuus ennen verotuloihin perustuvaa valtionosuuksien tasausta]]+Yhteenveto[[#This Row],[Verotuloihin perustuva valtionosuuksien tasaus]])</f>
        <v>4578197.8017646056</v>
      </c>
      <c r="O295" s="37">
        <v>-58127.316000000006</v>
      </c>
      <c r="P295" s="257">
        <v>785735.15488109505</v>
      </c>
      <c r="Q295" s="382">
        <f>SUM(Yhteenveto[[#This Row],[Kunnan  peruspalvelujen valtionosuus ]:[Veroperustemuutoksista johtuvien veromenetysten korvaus]])</f>
        <v>5305805.6406457014</v>
      </c>
      <c r="R295" s="38">
        <v>442151</v>
      </c>
    </row>
    <row r="296" spans="1:18">
      <c r="A296" s="35">
        <v>977</v>
      </c>
      <c r="B296" s="13" t="s">
        <v>302</v>
      </c>
      <c r="C296" s="15">
        <v>15357</v>
      </c>
      <c r="D296" s="15">
        <v>28950307.020000003</v>
      </c>
      <c r="E296" s="15">
        <v>1978850.2931870262</v>
      </c>
      <c r="F296" s="245">
        <f>Yhteenveto[[#This Row],[Ikärakenne, laskennallinen kustannus]]+Yhteenveto[[#This Row],[Muut laskennalliset kustannukset ]]</f>
        <v>30929157.313187029</v>
      </c>
      <c r="G296" s="360">
        <v>1333.3</v>
      </c>
      <c r="H296" s="17">
        <v>20475488.099999998</v>
      </c>
      <c r="I296" s="381">
        <v>10453669.213187031</v>
      </c>
      <c r="J296" s="36">
        <v>513619.49281786429</v>
      </c>
      <c r="K296" s="37">
        <v>-1528747.4813069804</v>
      </c>
      <c r="L296" s="245">
        <f>SUM(Yhteenveto[[#This Row],[Valtionosuus omarahoitusosuuden jälkeen (välisumma)]:[Valtionosuuteen tehtävät vähennykset ja lisäykset, netto]])</f>
        <v>9438541.224697914</v>
      </c>
      <c r="M296" s="37">
        <v>6506304.784245166</v>
      </c>
      <c r="N296" s="337">
        <f>SUM(Yhteenveto[[#This Row],[Valtionosuus ennen verotuloihin perustuvaa valtionosuuksien tasausta]]+Yhteenveto[[#This Row],[Verotuloihin perustuva valtionosuuksien tasaus]])</f>
        <v>15944846.008943081</v>
      </c>
      <c r="O296" s="37">
        <v>237546.96472000016</v>
      </c>
      <c r="P296" s="257">
        <v>2361706.3237006543</v>
      </c>
      <c r="Q296" s="382">
        <f>SUM(Yhteenveto[[#This Row],[Kunnan  peruspalvelujen valtionosuus ]:[Veroperustemuutoksista johtuvien veromenetysten korvaus]])</f>
        <v>18544099.297363736</v>
      </c>
      <c r="R296" s="38">
        <v>1545342</v>
      </c>
    </row>
    <row r="297" spans="1:18">
      <c r="A297" s="35">
        <v>980</v>
      </c>
      <c r="B297" s="13" t="s">
        <v>303</v>
      </c>
      <c r="C297" s="15">
        <v>33533</v>
      </c>
      <c r="D297" s="15">
        <v>63179459.390000001</v>
      </c>
      <c r="E297" s="15">
        <v>4438793.5459384443</v>
      </c>
      <c r="F297" s="245">
        <f>Yhteenveto[[#This Row],[Ikärakenne, laskennallinen kustannus]]+Yhteenveto[[#This Row],[Muut laskennalliset kustannukset ]]</f>
        <v>67618252.935938448</v>
      </c>
      <c r="G297" s="360">
        <v>1333.3</v>
      </c>
      <c r="H297" s="17">
        <v>44709548.899999999</v>
      </c>
      <c r="I297" s="381">
        <v>22908704.035938449</v>
      </c>
      <c r="J297" s="36">
        <v>1080682.0105499523</v>
      </c>
      <c r="K297" s="37">
        <v>-3283820.1005296148</v>
      </c>
      <c r="L297" s="245">
        <f>SUM(Yhteenveto[[#This Row],[Valtionosuus omarahoitusosuuden jälkeen (välisumma)]:[Valtionosuuteen tehtävät vähennykset ja lisäykset, netto]])</f>
        <v>20705565.945958786</v>
      </c>
      <c r="M297" s="37">
        <v>6955689.7883838629</v>
      </c>
      <c r="N297" s="337">
        <f>SUM(Yhteenveto[[#This Row],[Valtionosuus ennen verotuloihin perustuvaa valtionosuuksien tasausta]]+Yhteenveto[[#This Row],[Verotuloihin perustuva valtionosuuksien tasaus]])</f>
        <v>27661255.73434265</v>
      </c>
      <c r="O297" s="37">
        <v>-1030326.0518719995</v>
      </c>
      <c r="P297" s="257">
        <v>4171102.1754224109</v>
      </c>
      <c r="Q297" s="382">
        <f>SUM(Yhteenveto[[#This Row],[Kunnan  peruspalvelujen valtionosuus ]:[Veroperustemuutoksista johtuvien veromenetysten korvaus]])</f>
        <v>30802031.857893061</v>
      </c>
      <c r="R297" s="38">
        <v>2566836</v>
      </c>
    </row>
    <row r="298" spans="1:18">
      <c r="A298" s="35">
        <v>981</v>
      </c>
      <c r="B298" s="13" t="s">
        <v>304</v>
      </c>
      <c r="C298" s="15">
        <v>2282</v>
      </c>
      <c r="D298" s="15">
        <v>2742515.19</v>
      </c>
      <c r="E298" s="15">
        <v>376116.44329253532</v>
      </c>
      <c r="F298" s="245">
        <f>Yhteenveto[[#This Row],[Ikärakenne, laskennallinen kustannus]]+Yhteenveto[[#This Row],[Muut laskennalliset kustannukset ]]</f>
        <v>3118631.6332925353</v>
      </c>
      <c r="G298" s="360">
        <v>1333.3</v>
      </c>
      <c r="H298" s="17">
        <v>3042590.6</v>
      </c>
      <c r="I298" s="381">
        <v>76041.033292535227</v>
      </c>
      <c r="J298" s="36">
        <v>47984.59990639703</v>
      </c>
      <c r="K298" s="37">
        <v>339265.18340100732</v>
      </c>
      <c r="L298" s="245">
        <f>SUM(Yhteenveto[[#This Row],[Valtionosuus omarahoitusosuuden jälkeen (välisumma)]:[Valtionosuuteen tehtävät vähennykset ja lisäykset, netto]])</f>
        <v>463290.8165999396</v>
      </c>
      <c r="M298" s="37">
        <v>1204523.357335283</v>
      </c>
      <c r="N298" s="337">
        <f>SUM(Yhteenveto[[#This Row],[Valtionosuus ennen verotuloihin perustuvaa valtionosuuksien tasausta]]+Yhteenveto[[#This Row],[Verotuloihin perustuva valtionosuuksien tasaus]])</f>
        <v>1667814.1739352224</v>
      </c>
      <c r="O298" s="37">
        <v>-110292.856</v>
      </c>
      <c r="P298" s="257">
        <v>474627.23597539699</v>
      </c>
      <c r="Q298" s="382">
        <f>SUM(Yhteenveto[[#This Row],[Kunnan  peruspalvelujen valtionosuus ]:[Veroperustemuutoksista johtuvien veromenetysten korvaus]])</f>
        <v>2032148.5539106196</v>
      </c>
      <c r="R298" s="38">
        <v>169345</v>
      </c>
    </row>
    <row r="299" spans="1:18">
      <c r="A299" s="35">
        <v>989</v>
      </c>
      <c r="B299" s="13" t="s">
        <v>305</v>
      </c>
      <c r="C299" s="15">
        <v>5484</v>
      </c>
      <c r="D299" s="15">
        <v>7181367.1600000001</v>
      </c>
      <c r="E299" s="15">
        <v>1084287.3782771456</v>
      </c>
      <c r="F299" s="245">
        <f>Yhteenveto[[#This Row],[Ikärakenne, laskennallinen kustannus]]+Yhteenveto[[#This Row],[Muut laskennalliset kustannukset ]]</f>
        <v>8265654.5382771455</v>
      </c>
      <c r="G299" s="360">
        <v>1333.3</v>
      </c>
      <c r="H299" s="17">
        <v>7311817.2000000002</v>
      </c>
      <c r="I299" s="381">
        <v>953837.33827714529</v>
      </c>
      <c r="J299" s="36">
        <v>449656.28635460965</v>
      </c>
      <c r="K299" s="37">
        <v>-1575497.1083420999</v>
      </c>
      <c r="L299" s="245">
        <f>SUM(Yhteenveto[[#This Row],[Valtionosuus omarahoitusosuuden jälkeen (välisumma)]:[Valtionosuuteen tehtävät vähennykset ja lisäykset, netto]])</f>
        <v>-172003.48371034488</v>
      </c>
      <c r="M299" s="37">
        <v>1943540.4123551289</v>
      </c>
      <c r="N299" s="337">
        <f>SUM(Yhteenveto[[#This Row],[Valtionosuus ennen verotuloihin perustuvaa valtionosuuksien tasausta]]+Yhteenveto[[#This Row],[Verotuloihin perustuva valtionosuuksien tasaus]])</f>
        <v>1771536.928644784</v>
      </c>
      <c r="O299" s="37">
        <v>177437.35819999996</v>
      </c>
      <c r="P299" s="257">
        <v>1103132.3937999944</v>
      </c>
      <c r="Q299" s="382">
        <f>SUM(Yhteenveto[[#This Row],[Kunnan  peruspalvelujen valtionosuus ]:[Veroperustemuutoksista johtuvien veromenetysten korvaus]])</f>
        <v>3052106.6806447785</v>
      </c>
      <c r="R299" s="38">
        <v>254343</v>
      </c>
    </row>
    <row r="300" spans="1:18">
      <c r="A300" s="35">
        <v>992</v>
      </c>
      <c r="B300" s="13" t="s">
        <v>306</v>
      </c>
      <c r="C300" s="15">
        <v>18318</v>
      </c>
      <c r="D300" s="15">
        <v>26179345.260000002</v>
      </c>
      <c r="E300" s="15">
        <v>3223765.4162672064</v>
      </c>
      <c r="F300" s="245">
        <f>Yhteenveto[[#This Row],[Ikärakenne, laskennallinen kustannus]]+Yhteenveto[[#This Row],[Muut laskennalliset kustannukset ]]</f>
        <v>29403110.676267207</v>
      </c>
      <c r="G300" s="360">
        <v>1333.3</v>
      </c>
      <c r="H300" s="17">
        <v>24423389.399999999</v>
      </c>
      <c r="I300" s="381">
        <v>4979721.2762672082</v>
      </c>
      <c r="J300" s="36">
        <v>542819.49196860846</v>
      </c>
      <c r="K300" s="37">
        <v>7109753.5571019221</v>
      </c>
      <c r="L300" s="245">
        <f>SUM(Yhteenveto[[#This Row],[Valtionosuus omarahoitusosuuden jälkeen (välisumma)]:[Valtionosuuteen tehtävät vähennykset ja lisäykset, netto]])</f>
        <v>12632294.325337738</v>
      </c>
      <c r="M300" s="37">
        <v>2417296.476685964</v>
      </c>
      <c r="N300" s="337">
        <f>SUM(Yhteenveto[[#This Row],[Valtionosuus ennen verotuloihin perustuvaa valtionosuuksien tasausta]]+Yhteenveto[[#This Row],[Verotuloihin perustuva valtionosuuksien tasaus]])</f>
        <v>15049590.802023701</v>
      </c>
      <c r="O300" s="37">
        <v>-127865.19076</v>
      </c>
      <c r="P300" s="257">
        <v>2912894.9240448656</v>
      </c>
      <c r="Q300" s="382">
        <f>SUM(Yhteenveto[[#This Row],[Kunnan  peruspalvelujen valtionosuus ]:[Veroperustemuutoksista johtuvien veromenetysten korvaus]])</f>
        <v>17834620.535308566</v>
      </c>
      <c r="R300" s="38">
        <v>1486218</v>
      </c>
    </row>
    <row r="301" spans="1:18">
      <c r="A301" s="377">
        <v>90000231</v>
      </c>
      <c r="B301" s="13" t="s">
        <v>307</v>
      </c>
      <c r="C301" s="15"/>
      <c r="D301" s="15"/>
      <c r="E301" s="15"/>
      <c r="F301" s="15"/>
      <c r="G301" s="16"/>
      <c r="H301" s="17"/>
      <c r="I301" s="17"/>
      <c r="J301" s="36"/>
      <c r="K301" s="15"/>
      <c r="L301" s="14"/>
      <c r="M301" s="37"/>
      <c r="N301" s="337"/>
      <c r="O301" s="37">
        <v>1786461.3892752863</v>
      </c>
      <c r="P301" s="337"/>
      <c r="Q301" s="382">
        <f>SUM(Yhteenveto[[#This Row],[Kunnan  peruspalvelujen valtionosuus ]:[Veroperustemuutoksista johtuvien veromenetysten korvaus]])</f>
        <v>1786461.3892752863</v>
      </c>
      <c r="R301" s="38">
        <v>148872</v>
      </c>
    </row>
    <row r="302" spans="1:18">
      <c r="A302" s="40">
        <v>90000281</v>
      </c>
      <c r="B302" s="30" t="s">
        <v>308</v>
      </c>
      <c r="C302" s="41"/>
      <c r="D302" s="41"/>
      <c r="E302" s="41"/>
      <c r="F302" s="15"/>
      <c r="G302" s="16"/>
      <c r="H302" s="17"/>
      <c r="I302" s="17"/>
      <c r="J302" s="15"/>
      <c r="K302" s="15"/>
      <c r="L302" s="18"/>
      <c r="M302" s="15"/>
      <c r="N302" s="337"/>
      <c r="O302" s="37">
        <v>2548347.4629623028</v>
      </c>
      <c r="P302" s="337"/>
      <c r="Q302" s="382">
        <f>SUM(Yhteenveto[[#This Row],[Kunnan  peruspalvelujen valtionosuus ]:[Veroperustemuutoksista johtuvien veromenetysten korvaus]])</f>
        <v>2548347.4629623028</v>
      </c>
      <c r="R302" s="38">
        <v>212362</v>
      </c>
    </row>
    <row r="303" spans="1:18">
      <c r="A303" s="40">
        <v>90000381</v>
      </c>
      <c r="B303" s="30" t="s">
        <v>309</v>
      </c>
      <c r="C303" s="41"/>
      <c r="D303" s="41"/>
      <c r="E303" s="41"/>
      <c r="F303" s="15"/>
      <c r="G303" s="16"/>
      <c r="H303" s="17"/>
      <c r="I303" s="17"/>
      <c r="J303" s="15"/>
      <c r="K303" s="15"/>
      <c r="L303" s="18"/>
      <c r="M303" s="15"/>
      <c r="N303" s="337"/>
      <c r="O303" s="37">
        <v>1116429.2780803177</v>
      </c>
      <c r="P303" s="337"/>
      <c r="Q303" s="382">
        <f>SUM(Yhteenveto[[#This Row],[Kunnan  peruspalvelujen valtionosuus ]:[Veroperustemuutoksista johtuvien veromenetysten korvaus]])</f>
        <v>1116429.2780803177</v>
      </c>
      <c r="R303" s="38">
        <v>93036</v>
      </c>
    </row>
    <row r="304" spans="1:18">
      <c r="A304" s="40">
        <v>90000691</v>
      </c>
      <c r="B304" s="30" t="s">
        <v>310</v>
      </c>
      <c r="C304" s="41"/>
      <c r="D304" s="41"/>
      <c r="E304" s="41"/>
      <c r="F304" s="15"/>
      <c r="G304" s="16"/>
      <c r="H304" s="17"/>
      <c r="I304" s="17"/>
      <c r="J304" s="15"/>
      <c r="K304" s="15"/>
      <c r="L304" s="18"/>
      <c r="M304" s="15"/>
      <c r="N304" s="337"/>
      <c r="O304" s="37">
        <v>2211840.5077360892</v>
      </c>
      <c r="P304" s="337"/>
      <c r="Q304" s="382">
        <f>SUM(Yhteenveto[[#This Row],[Kunnan  peruspalvelujen valtionosuus ]:[Veroperustemuutoksista johtuvien veromenetysten korvaus]])</f>
        <v>2211840.5077360892</v>
      </c>
      <c r="R304" s="38">
        <v>184320</v>
      </c>
    </row>
    <row r="305" spans="1:20">
      <c r="A305" s="40">
        <v>90000851</v>
      </c>
      <c r="B305" s="30" t="s">
        <v>311</v>
      </c>
      <c r="C305" s="41"/>
      <c r="D305" s="41"/>
      <c r="E305" s="41"/>
      <c r="F305" s="15"/>
      <c r="G305" s="16"/>
      <c r="H305" s="17"/>
      <c r="I305" s="17"/>
      <c r="J305" s="15"/>
      <c r="K305" s="15"/>
      <c r="L305" s="18"/>
      <c r="M305" s="15"/>
      <c r="N305" s="337"/>
      <c r="O305" s="37">
        <v>4988647.6116602067</v>
      </c>
      <c r="P305" s="337"/>
      <c r="Q305" s="382">
        <f>SUM(Yhteenveto[[#This Row],[Kunnan  peruspalvelujen valtionosuus ]:[Veroperustemuutoksista johtuvien veromenetysten korvaus]])</f>
        <v>4988647.6116602067</v>
      </c>
      <c r="R305" s="38">
        <v>415721</v>
      </c>
    </row>
    <row r="306" spans="1:20">
      <c r="A306" s="40">
        <v>90000901</v>
      </c>
      <c r="B306" s="30" t="s">
        <v>312</v>
      </c>
      <c r="C306" s="41"/>
      <c r="D306" s="41"/>
      <c r="E306" s="41"/>
      <c r="F306" s="15"/>
      <c r="G306" s="16"/>
      <c r="H306" s="17"/>
      <c r="I306" s="17"/>
      <c r="J306" s="15"/>
      <c r="K306" s="15"/>
      <c r="L306" s="18"/>
      <c r="M306" s="15"/>
      <c r="N306" s="337"/>
      <c r="O306" s="37">
        <v>3777430.5715257442</v>
      </c>
      <c r="P306" s="337"/>
      <c r="Q306" s="382">
        <f>SUM(Yhteenveto[[#This Row],[Kunnan  peruspalvelujen valtionosuus ]:[Veroperustemuutoksista johtuvien veromenetysten korvaus]])</f>
        <v>3777430.5715257442</v>
      </c>
      <c r="R306" s="38">
        <v>314786</v>
      </c>
    </row>
    <row r="307" spans="1:20">
      <c r="A307" s="40">
        <v>90001171</v>
      </c>
      <c r="B307" s="30" t="s">
        <v>313</v>
      </c>
      <c r="C307" s="41"/>
      <c r="D307" s="41"/>
      <c r="E307" s="41"/>
      <c r="F307" s="15"/>
      <c r="G307" s="16"/>
      <c r="H307" s="17"/>
      <c r="I307" s="17"/>
      <c r="J307" s="15"/>
      <c r="K307" s="15"/>
      <c r="L307" s="18"/>
      <c r="M307" s="15"/>
      <c r="N307" s="337"/>
      <c r="O307" s="37">
        <v>1139556.4040284343</v>
      </c>
      <c r="P307" s="337"/>
      <c r="Q307" s="382">
        <f>SUM(Yhteenveto[[#This Row],[Kunnan  peruspalvelujen valtionosuus ]:[Veroperustemuutoksista johtuvien veromenetysten korvaus]])</f>
        <v>1139556.4040284343</v>
      </c>
      <c r="R307" s="38">
        <v>94963</v>
      </c>
    </row>
    <row r="308" spans="1:20">
      <c r="A308" s="40">
        <v>90001361</v>
      </c>
      <c r="B308" s="30" t="s">
        <v>314</v>
      </c>
      <c r="C308" s="41"/>
      <c r="D308" s="41"/>
      <c r="E308" s="41"/>
      <c r="F308" s="15"/>
      <c r="G308" s="16"/>
      <c r="H308" s="17"/>
      <c r="I308" s="17"/>
      <c r="J308" s="15"/>
      <c r="K308" s="15"/>
      <c r="L308" s="18"/>
      <c r="M308" s="15"/>
      <c r="N308" s="337"/>
      <c r="O308" s="37">
        <v>3037071.6339413766</v>
      </c>
      <c r="P308" s="337"/>
      <c r="Q308" s="382">
        <f>SUM(Yhteenveto[[#This Row],[Kunnan  peruspalvelujen valtionosuus ]:[Veroperustemuutoksista johtuvien veromenetysten korvaus]])</f>
        <v>3037071.6339413766</v>
      </c>
      <c r="R308" s="38">
        <v>253089</v>
      </c>
    </row>
    <row r="309" spans="1:20">
      <c r="A309" s="40">
        <v>90001481</v>
      </c>
      <c r="B309" s="30" t="s">
        <v>315</v>
      </c>
      <c r="C309" s="41"/>
      <c r="D309" s="41"/>
      <c r="E309" s="41"/>
      <c r="F309" s="15"/>
      <c r="G309" s="16"/>
      <c r="H309" s="17"/>
      <c r="I309" s="17"/>
      <c r="J309" s="15"/>
      <c r="K309" s="15"/>
      <c r="L309" s="18"/>
      <c r="M309" s="15"/>
      <c r="N309" s="337"/>
      <c r="O309" s="37">
        <v>6813047.66924397</v>
      </c>
      <c r="P309" s="337"/>
      <c r="Q309" s="382">
        <f>SUM(Yhteenveto[[#This Row],[Kunnan  peruspalvelujen valtionosuus ]:[Veroperustemuutoksista johtuvien veromenetysten korvaus]])</f>
        <v>6813047.66924397</v>
      </c>
      <c r="R309" s="38">
        <v>567754</v>
      </c>
    </row>
    <row r="310" spans="1:20">
      <c r="A310" s="40">
        <v>90001791</v>
      </c>
      <c r="B310" s="30" t="s">
        <v>316</v>
      </c>
      <c r="C310" s="41"/>
      <c r="D310" s="41"/>
      <c r="E310" s="41"/>
      <c r="F310" s="15"/>
      <c r="G310" s="16"/>
      <c r="H310" s="17"/>
      <c r="I310" s="17"/>
      <c r="J310" s="15"/>
      <c r="K310" s="15"/>
      <c r="L310" s="18"/>
      <c r="M310" s="15"/>
      <c r="N310" s="337"/>
      <c r="O310" s="37">
        <v>5783236.0232523531</v>
      </c>
      <c r="P310" s="337"/>
      <c r="Q310" s="382">
        <f>SUM(Yhteenveto[[#This Row],[Kunnan  peruspalvelujen valtionosuus ]:[Veroperustemuutoksista johtuvien veromenetysten korvaus]])</f>
        <v>5783236.0232523531</v>
      </c>
      <c r="R310" s="38">
        <v>481936</v>
      </c>
    </row>
    <row r="311" spans="1:20">
      <c r="A311" s="40">
        <v>90001801</v>
      </c>
      <c r="B311" s="30" t="s">
        <v>317</v>
      </c>
      <c r="C311" s="41"/>
      <c r="D311" s="41"/>
      <c r="E311" s="41"/>
      <c r="F311" s="15"/>
      <c r="G311" s="16"/>
      <c r="H311" s="17"/>
      <c r="I311" s="17"/>
      <c r="J311" s="15"/>
      <c r="K311" s="15"/>
      <c r="L311" s="18"/>
      <c r="M311" s="15"/>
      <c r="N311" s="337"/>
      <c r="O311" s="37">
        <v>4591970.8564908653</v>
      </c>
      <c r="P311" s="337"/>
      <c r="Q311" s="382">
        <f>SUM(Yhteenveto[[#This Row],[Kunnan  peruspalvelujen valtionosuus ]:[Veroperustemuutoksista johtuvien veromenetysten korvaus]])</f>
        <v>4591970.8564908653</v>
      </c>
      <c r="R311" s="38">
        <v>382664</v>
      </c>
    </row>
    <row r="312" spans="1:20">
      <c r="A312" s="40">
        <v>90002401</v>
      </c>
      <c r="B312" s="30" t="s">
        <v>318</v>
      </c>
      <c r="C312" s="41"/>
      <c r="D312" s="41"/>
      <c r="E312" s="41"/>
      <c r="F312" s="15"/>
      <c r="G312" s="16"/>
      <c r="H312" s="17"/>
      <c r="I312" s="17"/>
      <c r="J312" s="15"/>
      <c r="K312" s="15"/>
      <c r="L312" s="18"/>
      <c r="M312" s="15"/>
      <c r="N312" s="337"/>
      <c r="O312" s="37">
        <v>4922150.5791463694</v>
      </c>
      <c r="P312" s="337"/>
      <c r="Q312" s="382">
        <f>SUM(Yhteenveto[[#This Row],[Kunnan  peruspalvelujen valtionosuus ]:[Veroperustemuutoksista johtuvien veromenetysten korvaus]])</f>
        <v>4922150.5791463694</v>
      </c>
      <c r="R312" s="38">
        <v>410179</v>
      </c>
    </row>
    <row r="313" spans="1:20">
      <c r="A313" s="40">
        <v>90003031</v>
      </c>
      <c r="B313" s="30" t="s">
        <v>319</v>
      </c>
      <c r="C313" s="41"/>
      <c r="D313" s="41"/>
      <c r="E313" s="41"/>
      <c r="F313" s="15"/>
      <c r="G313" s="16"/>
      <c r="H313" s="17"/>
      <c r="I313" s="17"/>
      <c r="J313" s="15"/>
      <c r="K313" s="15"/>
      <c r="L313" s="18"/>
      <c r="M313" s="15"/>
      <c r="N313" s="337"/>
      <c r="O313" s="37">
        <v>5355602.3736456661</v>
      </c>
      <c r="P313" s="337"/>
      <c r="Q313" s="382">
        <f>SUM(Yhteenveto[[#This Row],[Kunnan  peruspalvelujen valtionosuus ]:[Veroperustemuutoksista johtuvien veromenetysten korvaus]])</f>
        <v>5355602.3736456661</v>
      </c>
      <c r="R313" s="38">
        <v>446300</v>
      </c>
    </row>
    <row r="314" spans="1:20">
      <c r="A314" s="40">
        <v>90003241</v>
      </c>
      <c r="B314" s="30" t="s">
        <v>320</v>
      </c>
      <c r="C314" s="41"/>
      <c r="D314" s="41"/>
      <c r="E314" s="41"/>
      <c r="F314" s="15"/>
      <c r="G314" s="16"/>
      <c r="H314" s="17"/>
      <c r="I314" s="17"/>
      <c r="J314" s="15"/>
      <c r="K314" s="15"/>
      <c r="L314" s="18"/>
      <c r="M314" s="15"/>
      <c r="N314" s="337"/>
      <c r="O314" s="37">
        <v>5953416.761361137</v>
      </c>
      <c r="P314" s="337"/>
      <c r="Q314" s="382">
        <f>SUM(Yhteenveto[[#This Row],[Kunnan  peruspalvelujen valtionosuus ]:[Veroperustemuutoksista johtuvien veromenetysten korvaus]])</f>
        <v>5953416.761361137</v>
      </c>
      <c r="R314" s="38">
        <v>496118</v>
      </c>
    </row>
    <row r="315" spans="1:20">
      <c r="A315" s="40">
        <v>90003941</v>
      </c>
      <c r="B315" s="30" t="s">
        <v>321</v>
      </c>
      <c r="C315" s="41"/>
      <c r="D315" s="41"/>
      <c r="E315" s="41"/>
      <c r="F315" s="15"/>
      <c r="G315" s="16"/>
      <c r="H315" s="17"/>
      <c r="I315" s="17"/>
      <c r="J315" s="15"/>
      <c r="K315" s="15"/>
      <c r="L315" s="18"/>
      <c r="M315" s="15"/>
      <c r="N315" s="337"/>
      <c r="O315" s="37">
        <v>3945356.7784886421</v>
      </c>
      <c r="P315" s="337"/>
      <c r="Q315" s="382">
        <f>SUM(Yhteenveto[[#This Row],[Kunnan  peruspalvelujen valtionosuus ]:[Veroperustemuutoksista johtuvien veromenetysten korvaus]])</f>
        <v>3945356.7784886421</v>
      </c>
      <c r="R315" s="38">
        <v>328780</v>
      </c>
    </row>
    <row r="316" spans="1:20" s="50" customFormat="1">
      <c r="A316" s="42">
        <v>90004041</v>
      </c>
      <c r="B316" s="43" t="s">
        <v>322</v>
      </c>
      <c r="C316" s="44"/>
      <c r="D316" s="44"/>
      <c r="E316" s="44"/>
      <c r="F316" s="15"/>
      <c r="G316" s="45"/>
      <c r="H316" s="46"/>
      <c r="I316" s="46"/>
      <c r="J316" s="15"/>
      <c r="K316" s="15"/>
      <c r="L316" s="47"/>
      <c r="M316" s="15"/>
      <c r="N316" s="337"/>
      <c r="O316" s="37">
        <v>7442861.8538687862</v>
      </c>
      <c r="P316" s="337"/>
      <c r="Q316" s="382">
        <f>SUM(Yhteenveto[[#This Row],[Kunnan  peruspalvelujen valtionosuus ]:[Veroperustemuutoksista johtuvien veromenetysten korvaus]])</f>
        <v>7442861.8538687862</v>
      </c>
      <c r="R316" s="38">
        <v>620238</v>
      </c>
      <c r="S316" s="49"/>
      <c r="T316" s="49"/>
    </row>
    <row r="317" spans="1:20" s="50" customFormat="1">
      <c r="A317" s="51">
        <v>90004201</v>
      </c>
      <c r="B317" s="43" t="s">
        <v>323</v>
      </c>
      <c r="C317" s="44"/>
      <c r="D317" s="44"/>
      <c r="E317" s="44"/>
      <c r="F317" s="15"/>
      <c r="G317" s="45"/>
      <c r="H317" s="46"/>
      <c r="I317" s="46"/>
      <c r="J317" s="15"/>
      <c r="K317" s="15"/>
      <c r="L317" s="47"/>
      <c r="M317" s="15"/>
      <c r="N317" s="337"/>
      <c r="O317" s="37">
        <v>5441420.0108116325</v>
      </c>
      <c r="P317" s="337"/>
      <c r="Q317" s="382">
        <f>SUM(Yhteenveto[[#This Row],[Kunnan  peruspalvelujen valtionosuus ]:[Veroperustemuutoksista johtuvien veromenetysten korvaus]])</f>
        <v>5441420.0108116325</v>
      </c>
      <c r="R317" s="38">
        <v>453452</v>
      </c>
      <c r="S317" s="49"/>
      <c r="T317" s="49"/>
    </row>
    <row r="318" spans="1:20">
      <c r="A318" s="40">
        <v>90004951</v>
      </c>
      <c r="B318" s="30" t="s">
        <v>324</v>
      </c>
      <c r="C318" s="41"/>
      <c r="D318" s="41"/>
      <c r="E318" s="41"/>
      <c r="F318" s="15"/>
      <c r="G318" s="16"/>
      <c r="H318" s="17"/>
      <c r="I318" s="17"/>
      <c r="J318" s="15"/>
      <c r="K318" s="15"/>
      <c r="L318" s="18"/>
      <c r="M318" s="15"/>
      <c r="N318" s="337"/>
      <c r="O318" s="37">
        <v>1856060.9475531096</v>
      </c>
      <c r="P318" s="337"/>
      <c r="Q318" s="382">
        <f>SUM(Yhteenveto[[#This Row],[Kunnan  peruspalvelujen valtionosuus ]:[Veroperustemuutoksista johtuvien veromenetysten korvaus]])</f>
        <v>1856060.9475531096</v>
      </c>
      <c r="R318" s="38">
        <v>154672</v>
      </c>
    </row>
    <row r="319" spans="1:20">
      <c r="A319" s="40">
        <v>90004961</v>
      </c>
      <c r="B319" s="30" t="s">
        <v>325</v>
      </c>
      <c r="C319" s="41"/>
      <c r="D319" s="41"/>
      <c r="E319" s="41"/>
      <c r="F319" s="15"/>
      <c r="G319" s="16"/>
      <c r="H319" s="17"/>
      <c r="I319" s="17"/>
      <c r="J319" s="15"/>
      <c r="K319" s="15"/>
      <c r="L319" s="18"/>
      <c r="M319" s="15"/>
      <c r="N319" s="337"/>
      <c r="O319" s="37">
        <v>4148919.1229187655</v>
      </c>
      <c r="P319" s="337"/>
      <c r="Q319" s="382">
        <f>SUM(Yhteenveto[[#This Row],[Kunnan  peruspalvelujen valtionosuus ]:[Veroperustemuutoksista johtuvien veromenetysten korvaus]])</f>
        <v>4148919.1229187655</v>
      </c>
      <c r="R319" s="38">
        <v>345743</v>
      </c>
    </row>
    <row r="320" spans="1:20">
      <c r="A320" s="40">
        <v>90006471</v>
      </c>
      <c r="B320" s="30" t="s">
        <v>326</v>
      </c>
      <c r="C320" s="41"/>
      <c r="D320" s="41"/>
      <c r="E320" s="41"/>
      <c r="F320" s="15"/>
      <c r="G320" s="16"/>
      <c r="H320" s="17"/>
      <c r="I320" s="17"/>
      <c r="J320" s="15"/>
      <c r="K320" s="15"/>
      <c r="L320" s="18"/>
      <c r="M320" s="15"/>
      <c r="N320" s="337"/>
      <c r="O320" s="37">
        <v>5034149.8683290733</v>
      </c>
      <c r="P320" s="337"/>
      <c r="Q320" s="382">
        <f>SUM(Yhteenveto[[#This Row],[Kunnan  peruspalvelujen valtionosuus ]:[Veroperustemuutoksista johtuvien veromenetysten korvaus]])</f>
        <v>5034149.8683290733</v>
      </c>
      <c r="R320" s="38">
        <v>419512</v>
      </c>
    </row>
    <row r="321" spans="1:18">
      <c r="A321" s="40">
        <v>90007291</v>
      </c>
      <c r="B321" s="30" t="s">
        <v>327</v>
      </c>
      <c r="C321" s="41"/>
      <c r="D321" s="41"/>
      <c r="E321" s="41"/>
      <c r="F321" s="15"/>
      <c r="G321" s="16"/>
      <c r="H321" s="17"/>
      <c r="I321" s="17"/>
      <c r="J321" s="15"/>
      <c r="K321" s="15"/>
      <c r="L321" s="18"/>
      <c r="M321" s="15"/>
      <c r="N321" s="337"/>
      <c r="O321" s="37">
        <v>4830587.5238989489</v>
      </c>
      <c r="P321" s="337"/>
      <c r="Q321" s="382">
        <f>SUM(Yhteenveto[[#This Row],[Kunnan  peruspalvelujen valtionosuus ]:[Veroperustemuutoksista johtuvien veromenetysten korvaus]])</f>
        <v>4830587.5238989489</v>
      </c>
      <c r="R321" s="38">
        <v>402549</v>
      </c>
    </row>
    <row r="322" spans="1:18">
      <c r="A322" s="40">
        <v>90008441</v>
      </c>
      <c r="B322" s="30" t="s">
        <v>328</v>
      </c>
      <c r="C322" s="41"/>
      <c r="D322" s="41"/>
      <c r="E322" s="41"/>
      <c r="F322" s="15"/>
      <c r="G322" s="16"/>
      <c r="H322" s="17"/>
      <c r="I322" s="17"/>
      <c r="J322" s="15"/>
      <c r="K322" s="15"/>
      <c r="L322" s="18"/>
      <c r="M322" s="15"/>
      <c r="N322" s="337"/>
      <c r="O322" s="37">
        <v>3714885.513930208</v>
      </c>
      <c r="P322" s="337"/>
      <c r="Q322" s="382">
        <f>SUM(Yhteenveto[[#This Row],[Kunnan  peruspalvelujen valtionosuus ]:[Veroperustemuutoksista johtuvien veromenetysten korvaus]])</f>
        <v>3714885.513930208</v>
      </c>
      <c r="R322" s="38">
        <v>309574</v>
      </c>
    </row>
    <row r="323" spans="1:18">
      <c r="A323" s="40">
        <v>90031161</v>
      </c>
      <c r="B323" s="30" t="s">
        <v>329</v>
      </c>
      <c r="C323" s="41"/>
      <c r="D323" s="41"/>
      <c r="E323" s="41"/>
      <c r="F323" s="15"/>
      <c r="G323" s="16"/>
      <c r="H323" s="17"/>
      <c r="I323" s="17"/>
      <c r="J323" s="15"/>
      <c r="K323" s="15"/>
      <c r="L323" s="18"/>
      <c r="M323" s="15"/>
      <c r="N323" s="337"/>
      <c r="O323" s="37">
        <v>826758.3892395969</v>
      </c>
      <c r="P323" s="337"/>
      <c r="Q323" s="382">
        <f>SUM(Yhteenveto[[#This Row],[Kunnan  peruspalvelujen valtionosuus ]:[Veroperustemuutoksista johtuvien veromenetysten korvaus]])</f>
        <v>826758.3892395969</v>
      </c>
      <c r="R323" s="38">
        <v>68897</v>
      </c>
    </row>
    <row r="324" spans="1:18">
      <c r="A324" s="40">
        <v>90032731</v>
      </c>
      <c r="B324" s="30" t="s">
        <v>330</v>
      </c>
      <c r="C324" s="41"/>
      <c r="D324" s="41"/>
      <c r="E324" s="41"/>
      <c r="F324" s="15"/>
      <c r="G324" s="16"/>
      <c r="H324" s="17"/>
      <c r="I324" s="17"/>
      <c r="J324" s="15"/>
      <c r="K324" s="15"/>
      <c r="L324" s="18"/>
      <c r="M324" s="15"/>
      <c r="N324" s="337"/>
      <c r="O324" s="37">
        <v>464069.78199664567</v>
      </c>
      <c r="P324" s="337"/>
      <c r="Q324" s="382">
        <f>SUM(Yhteenveto[[#This Row],[Kunnan  peruspalvelujen valtionosuus ]:[Veroperustemuutoksista johtuvien veromenetysten korvaus]])</f>
        <v>464069.78199664567</v>
      </c>
      <c r="R324" s="38">
        <v>38672</v>
      </c>
    </row>
    <row r="325" spans="1:18">
      <c r="A325" s="40">
        <v>90033141</v>
      </c>
      <c r="B325" s="30" t="s">
        <v>331</v>
      </c>
      <c r="C325" s="41"/>
      <c r="D325" s="41"/>
      <c r="E325" s="41"/>
      <c r="F325" s="15"/>
      <c r="G325" s="16"/>
      <c r="H325" s="17"/>
      <c r="I325" s="17"/>
      <c r="J325" s="15"/>
      <c r="K325" s="15"/>
      <c r="L325" s="18"/>
      <c r="M325" s="15"/>
      <c r="N325" s="337"/>
      <c r="O325" s="37">
        <v>209453.21613388803</v>
      </c>
      <c r="P325" s="337"/>
      <c r="Q325" s="382">
        <f>SUM(Yhteenveto[[#This Row],[Kunnan  peruspalvelujen valtionosuus ]:[Veroperustemuutoksista johtuvien veromenetysten korvaus]])</f>
        <v>209453.21613388803</v>
      </c>
      <c r="R325" s="38">
        <v>17454</v>
      </c>
    </row>
    <row r="326" spans="1:18">
      <c r="A326" s="40">
        <v>90034021</v>
      </c>
      <c r="B326" s="30" t="s">
        <v>733</v>
      </c>
      <c r="C326" s="41"/>
      <c r="D326" s="41"/>
      <c r="E326" s="41"/>
      <c r="F326" s="15"/>
      <c r="G326" s="16"/>
      <c r="H326" s="17"/>
      <c r="I326" s="17"/>
      <c r="J326" s="15"/>
      <c r="K326" s="15"/>
      <c r="L326" s="18"/>
      <c r="M326" s="15"/>
      <c r="N326" s="337"/>
      <c r="O326" s="37">
        <v>6037779.8623039536</v>
      </c>
      <c r="P326" s="337"/>
      <c r="Q326" s="382">
        <f>SUM(Yhteenveto[[#This Row],[Kunnan  peruspalvelujen valtionosuus ]:[Veroperustemuutoksista johtuvien veromenetysten korvaus]])</f>
        <v>6037779.8623039536</v>
      </c>
      <c r="R326" s="38">
        <v>503148</v>
      </c>
    </row>
    <row r="327" spans="1:18">
      <c r="A327" s="40">
        <v>90034091</v>
      </c>
      <c r="B327" s="30" t="s">
        <v>332</v>
      </c>
      <c r="C327" s="41"/>
      <c r="D327" s="41"/>
      <c r="E327" s="41"/>
      <c r="F327" s="15"/>
      <c r="G327" s="16"/>
      <c r="H327" s="17"/>
      <c r="I327" s="17"/>
      <c r="J327" s="15"/>
      <c r="K327" s="15"/>
      <c r="L327" s="18"/>
      <c r="M327" s="15"/>
      <c r="N327" s="337"/>
      <c r="O327" s="37">
        <v>383997.56291212793</v>
      </c>
      <c r="P327" s="337"/>
      <c r="Q327" s="382">
        <f>SUM(Yhteenveto[[#This Row],[Kunnan  peruspalvelujen valtionosuus ]:[Veroperustemuutoksista johtuvien veromenetysten korvaus]])</f>
        <v>383997.56291212793</v>
      </c>
      <c r="R327" s="38">
        <v>32000</v>
      </c>
    </row>
    <row r="328" spans="1:18">
      <c r="A328" s="40">
        <v>90034101</v>
      </c>
      <c r="B328" s="30" t="s">
        <v>333</v>
      </c>
      <c r="C328" s="41"/>
      <c r="D328" s="41"/>
      <c r="E328" s="41"/>
      <c r="F328" s="15"/>
      <c r="G328" s="16"/>
      <c r="H328" s="17"/>
      <c r="I328" s="17"/>
      <c r="J328" s="15"/>
      <c r="K328" s="15"/>
      <c r="L328" s="18"/>
      <c r="M328" s="15"/>
      <c r="N328" s="337"/>
      <c r="O328" s="37">
        <v>634468.70053890243</v>
      </c>
      <c r="P328" s="337"/>
      <c r="Q328" s="382">
        <f>SUM(Yhteenveto[[#This Row],[Kunnan  peruspalvelujen valtionosuus ]:[Veroperustemuutoksista johtuvien veromenetysten korvaus]])</f>
        <v>634468.70053890243</v>
      </c>
      <c r="R328" s="38">
        <v>52872</v>
      </c>
    </row>
    <row r="329" spans="1:18">
      <c r="A329" s="40">
        <v>90035101</v>
      </c>
      <c r="B329" s="30" t="s">
        <v>334</v>
      </c>
      <c r="C329" s="41"/>
      <c r="D329" s="41"/>
      <c r="E329" s="41"/>
      <c r="F329" s="15"/>
      <c r="G329" s="16"/>
      <c r="H329" s="17"/>
      <c r="I329" s="17"/>
      <c r="J329" s="15"/>
      <c r="K329" s="15"/>
      <c r="L329" s="18"/>
      <c r="M329" s="15"/>
      <c r="N329" s="337"/>
      <c r="O329" s="37">
        <v>2425166.4265641188</v>
      </c>
      <c r="P329" s="337"/>
      <c r="Q329" s="382">
        <f>SUM(Yhteenveto[[#This Row],[Kunnan  peruspalvelujen valtionosuus ]:[Veroperustemuutoksista johtuvien veromenetysten korvaus]])</f>
        <v>2425166.4265641188</v>
      </c>
      <c r="R329" s="38">
        <v>202097</v>
      </c>
    </row>
    <row r="330" spans="1:18">
      <c r="A330" s="40">
        <v>90035401</v>
      </c>
      <c r="B330" s="30" t="s">
        <v>335</v>
      </c>
      <c r="C330" s="41"/>
      <c r="D330" s="41"/>
      <c r="E330" s="41"/>
      <c r="F330" s="15"/>
      <c r="G330" s="16"/>
      <c r="H330" s="17"/>
      <c r="I330" s="17"/>
      <c r="J330" s="15"/>
      <c r="K330" s="15"/>
      <c r="L330" s="18"/>
      <c r="M330" s="15"/>
      <c r="N330" s="337"/>
      <c r="O330" s="37">
        <v>1972423.8454052696</v>
      </c>
      <c r="P330" s="337"/>
      <c r="Q330" s="382">
        <f>SUM(Yhteenveto[[#This Row],[Kunnan  peruspalvelujen valtionosuus ]:[Veroperustemuutoksista johtuvien veromenetysten korvaus]])</f>
        <v>1972423.8454052696</v>
      </c>
      <c r="R330" s="38">
        <v>164369</v>
      </c>
    </row>
    <row r="331" spans="1:18">
      <c r="A331" s="40">
        <v>90035411</v>
      </c>
      <c r="B331" s="30" t="s">
        <v>336</v>
      </c>
      <c r="C331" s="41"/>
      <c r="D331" s="41"/>
      <c r="E331" s="41"/>
      <c r="F331" s="15"/>
      <c r="G331" s="16"/>
      <c r="H331" s="17"/>
      <c r="I331" s="17"/>
      <c r="J331" s="15"/>
      <c r="K331" s="15"/>
      <c r="L331" s="18"/>
      <c r="M331" s="15"/>
      <c r="N331" s="337"/>
      <c r="O331" s="37">
        <v>1327627.9376819876</v>
      </c>
      <c r="P331" s="337"/>
      <c r="Q331" s="382">
        <f>SUM(Yhteenveto[[#This Row],[Kunnan  peruspalvelujen valtionosuus ]:[Veroperustemuutoksista johtuvien veromenetysten korvaus]])</f>
        <v>1327627.9376819876</v>
      </c>
      <c r="R331" s="38">
        <v>110636</v>
      </c>
    </row>
    <row r="332" spans="1:18">
      <c r="A332" s="40">
        <v>90035421</v>
      </c>
      <c r="B332" s="30" t="s">
        <v>337</v>
      </c>
      <c r="C332" s="41"/>
      <c r="D332" s="41"/>
      <c r="E332" s="41"/>
      <c r="F332" s="15"/>
      <c r="G332" s="16"/>
      <c r="H332" s="17"/>
      <c r="I332" s="17"/>
      <c r="J332" s="15"/>
      <c r="K332" s="15"/>
      <c r="L332" s="18"/>
      <c r="M332" s="15"/>
      <c r="N332" s="337"/>
      <c r="O332" s="37">
        <v>798031.29883234482</v>
      </c>
      <c r="P332" s="337"/>
      <c r="Q332" s="382">
        <f>SUM(Yhteenveto[[#This Row],[Kunnan  peruspalvelujen valtionosuus ]:[Veroperustemuutoksista johtuvien veromenetysten korvaus]])</f>
        <v>798031.29883234482</v>
      </c>
      <c r="R332" s="38">
        <v>66503</v>
      </c>
    </row>
    <row r="333" spans="1:18">
      <c r="A333" s="40">
        <v>90035431</v>
      </c>
      <c r="B333" s="30" t="s">
        <v>338</v>
      </c>
      <c r="C333" s="41"/>
      <c r="D333" s="41"/>
      <c r="E333" s="41"/>
      <c r="F333" s="15"/>
      <c r="G333" s="16"/>
      <c r="H333" s="17"/>
      <c r="I333" s="17"/>
      <c r="J333" s="15"/>
      <c r="K333" s="15"/>
      <c r="L333" s="18"/>
      <c r="M333" s="15"/>
      <c r="N333" s="337"/>
      <c r="O333" s="37">
        <v>1065665.9638923127</v>
      </c>
      <c r="P333" s="337"/>
      <c r="Q333" s="382">
        <f>SUM(Yhteenveto[[#This Row],[Kunnan  peruspalvelujen valtionosuus ]:[Veroperustemuutoksista johtuvien veromenetysten korvaus]])</f>
        <v>1065665.9638923127</v>
      </c>
      <c r="R333" s="38">
        <v>88805</v>
      </c>
    </row>
    <row r="334" spans="1:18">
      <c r="A334" s="40">
        <v>90035441</v>
      </c>
      <c r="B334" s="30" t="s">
        <v>339</v>
      </c>
      <c r="C334" s="41"/>
      <c r="D334" s="41"/>
      <c r="E334" s="41"/>
      <c r="F334" s="15"/>
      <c r="G334" s="16"/>
      <c r="H334" s="17"/>
      <c r="I334" s="17"/>
      <c r="J334" s="15"/>
      <c r="K334" s="15"/>
      <c r="L334" s="18"/>
      <c r="M334" s="15"/>
      <c r="N334" s="337"/>
      <c r="O334" s="37">
        <v>1656134.9436808671</v>
      </c>
      <c r="P334" s="337"/>
      <c r="Q334" s="382">
        <f>SUM(Yhteenveto[[#This Row],[Kunnan  peruspalvelujen valtionosuus ]:[Veroperustemuutoksista johtuvien veromenetysten korvaus]])</f>
        <v>1656134.9436808671</v>
      </c>
      <c r="R334" s="38">
        <v>138011</v>
      </c>
    </row>
    <row r="335" spans="1:18">
      <c r="A335" s="40">
        <v>90035451</v>
      </c>
      <c r="B335" s="30" t="s">
        <v>340</v>
      </c>
      <c r="C335" s="41"/>
      <c r="D335" s="41"/>
      <c r="E335" s="41"/>
      <c r="F335" s="15"/>
      <c r="G335" s="16"/>
      <c r="H335" s="17"/>
      <c r="I335" s="17"/>
      <c r="J335" s="15"/>
      <c r="K335" s="15"/>
      <c r="L335" s="18"/>
      <c r="M335" s="15"/>
      <c r="N335" s="337"/>
      <c r="O335" s="37">
        <v>900357.92213108786</v>
      </c>
      <c r="P335" s="337"/>
      <c r="Q335" s="382">
        <f>SUM(Yhteenveto[[#This Row],[Kunnan  peruspalvelujen valtionosuus ]:[Veroperustemuutoksista johtuvien veromenetysten korvaus]])</f>
        <v>900357.92213108786</v>
      </c>
      <c r="R335" s="38">
        <v>75030</v>
      </c>
    </row>
    <row r="336" spans="1:18">
      <c r="A336" s="40">
        <v>90035461</v>
      </c>
      <c r="B336" s="30" t="s">
        <v>341</v>
      </c>
      <c r="C336" s="41"/>
      <c r="D336" s="41"/>
      <c r="E336" s="41"/>
      <c r="F336" s="15"/>
      <c r="G336" s="16"/>
      <c r="H336" s="17"/>
      <c r="I336" s="17"/>
      <c r="J336" s="15"/>
      <c r="K336" s="15"/>
      <c r="L336" s="18"/>
      <c r="M336" s="15"/>
      <c r="N336" s="337"/>
      <c r="O336" s="37">
        <v>1333155.1753299655</v>
      </c>
      <c r="P336" s="337"/>
      <c r="Q336" s="382">
        <f>SUM(Yhteenveto[[#This Row],[Kunnan  peruspalvelujen valtionosuus ]:[Veroperustemuutoksista johtuvien veromenetysten korvaus]])</f>
        <v>1333155.1753299655</v>
      </c>
      <c r="R336" s="38">
        <v>111096</v>
      </c>
    </row>
    <row r="337" spans="1:18">
      <c r="A337" s="40">
        <v>90035471</v>
      </c>
      <c r="B337" s="30" t="s">
        <v>342</v>
      </c>
      <c r="C337" s="41"/>
      <c r="D337" s="41"/>
      <c r="E337" s="41"/>
      <c r="F337" s="15"/>
      <c r="G337" s="16"/>
      <c r="H337" s="17"/>
      <c r="I337" s="17"/>
      <c r="J337" s="15"/>
      <c r="K337" s="15"/>
      <c r="L337" s="18"/>
      <c r="M337" s="15"/>
      <c r="N337" s="337"/>
      <c r="O337" s="37">
        <v>765086.05337795208</v>
      </c>
      <c r="P337" s="337"/>
      <c r="Q337" s="382">
        <f>SUM(Yhteenveto[[#This Row],[Kunnan  peruspalvelujen valtionosuus ]:[Veroperustemuutoksista johtuvien veromenetysten korvaus]])</f>
        <v>765086.05337795208</v>
      </c>
      <c r="R337" s="38">
        <v>63757</v>
      </c>
    </row>
    <row r="338" spans="1:18">
      <c r="A338" s="40">
        <v>90035481</v>
      </c>
      <c r="B338" s="30" t="s">
        <v>343</v>
      </c>
      <c r="C338" s="41"/>
      <c r="D338" s="41"/>
      <c r="E338" s="41"/>
      <c r="F338" s="15"/>
      <c r="G338" s="16"/>
      <c r="H338" s="17"/>
      <c r="I338" s="17"/>
      <c r="J338" s="15"/>
      <c r="K338" s="15"/>
      <c r="L338" s="18"/>
      <c r="M338" s="15"/>
      <c r="N338" s="337"/>
      <c r="O338" s="37">
        <v>1757588.8452457194</v>
      </c>
      <c r="P338" s="337"/>
      <c r="Q338" s="382">
        <f>SUM(Yhteenveto[[#This Row],[Kunnan  peruspalvelujen valtionosuus ]:[Veroperustemuutoksista johtuvien veromenetysten korvaus]])</f>
        <v>1757588.8452457194</v>
      </c>
      <c r="R338" s="38">
        <v>146466</v>
      </c>
    </row>
    <row r="339" spans="1:18">
      <c r="A339" s="40">
        <v>90035491</v>
      </c>
      <c r="B339" s="30" t="s">
        <v>344</v>
      </c>
      <c r="C339" s="41"/>
      <c r="D339" s="41"/>
      <c r="E339" s="41"/>
      <c r="F339" s="15"/>
      <c r="G339" s="16"/>
      <c r="H339" s="17"/>
      <c r="I339" s="17"/>
      <c r="J339" s="15"/>
      <c r="K339" s="15"/>
      <c r="L339" s="18"/>
      <c r="M339" s="15"/>
      <c r="N339" s="337"/>
      <c r="O339" s="37">
        <v>1737152.6113104338</v>
      </c>
      <c r="P339" s="337"/>
      <c r="Q339" s="382">
        <f>SUM(Yhteenveto[[#This Row],[Kunnan  peruspalvelujen valtionosuus ]:[Veroperustemuutoksista johtuvien veromenetysten korvaus]])</f>
        <v>1737152.6113104338</v>
      </c>
      <c r="R339" s="38">
        <v>144763</v>
      </c>
    </row>
    <row r="340" spans="1:18">
      <c r="A340" s="40">
        <v>90035501</v>
      </c>
      <c r="B340" s="30" t="s">
        <v>345</v>
      </c>
      <c r="C340" s="41"/>
      <c r="D340" s="41"/>
      <c r="E340" s="41"/>
      <c r="F340" s="15"/>
      <c r="G340" s="16"/>
      <c r="H340" s="17"/>
      <c r="I340" s="17"/>
      <c r="J340" s="15"/>
      <c r="K340" s="15"/>
      <c r="L340" s="18"/>
      <c r="M340" s="15"/>
      <c r="N340" s="337"/>
      <c r="O340" s="37">
        <v>890176.16856902395</v>
      </c>
      <c r="P340" s="337"/>
      <c r="Q340" s="382">
        <f>SUM(Yhteenveto[[#This Row],[Kunnan  peruspalvelujen valtionosuus ]:[Veroperustemuutoksista johtuvien veromenetysten korvaus]])</f>
        <v>890176.16856902395</v>
      </c>
      <c r="R340" s="38">
        <v>74181</v>
      </c>
    </row>
    <row r="341" spans="1:18">
      <c r="A341" s="40">
        <v>90035521</v>
      </c>
      <c r="B341" s="30" t="s">
        <v>346</v>
      </c>
      <c r="C341" s="41"/>
      <c r="D341" s="41"/>
      <c r="E341" s="41"/>
      <c r="F341" s="15"/>
      <c r="G341" s="16"/>
      <c r="H341" s="17"/>
      <c r="I341" s="17"/>
      <c r="J341" s="15"/>
      <c r="K341" s="15"/>
      <c r="L341" s="18"/>
      <c r="M341" s="15"/>
      <c r="N341" s="337"/>
      <c r="O341" s="37">
        <v>3921211.4771843203</v>
      </c>
      <c r="P341" s="337"/>
      <c r="Q341" s="382">
        <f>SUM(Yhteenveto[[#This Row],[Kunnan  peruspalvelujen valtionosuus ]:[Veroperustemuutoksista johtuvien veromenetysten korvaus]])</f>
        <v>3921211.4771843203</v>
      </c>
      <c r="R341" s="38">
        <v>326768</v>
      </c>
    </row>
    <row r="342" spans="1:18">
      <c r="A342" s="40">
        <v>90035531</v>
      </c>
      <c r="B342" s="30" t="s">
        <v>347</v>
      </c>
      <c r="C342" s="41"/>
      <c r="D342" s="41"/>
      <c r="E342" s="41"/>
      <c r="F342" s="15"/>
      <c r="G342" s="16"/>
      <c r="H342" s="17"/>
      <c r="I342" s="17"/>
      <c r="J342" s="15"/>
      <c r="K342" s="15"/>
      <c r="L342" s="18"/>
      <c r="M342" s="15"/>
      <c r="N342" s="337"/>
      <c r="O342" s="37">
        <v>959993.90728031995</v>
      </c>
      <c r="P342" s="337"/>
      <c r="Q342" s="382">
        <f>SUM(Yhteenveto[[#This Row],[Kunnan  peruspalvelujen valtionosuus ]:[Veroperustemuutoksista johtuvien veromenetysten korvaus]])</f>
        <v>959993.90728031995</v>
      </c>
      <c r="R342" s="38">
        <v>79999</v>
      </c>
    </row>
    <row r="343" spans="1:18">
      <c r="A343" s="40">
        <v>90035541</v>
      </c>
      <c r="B343" s="30" t="s">
        <v>348</v>
      </c>
      <c r="C343" s="41"/>
      <c r="D343" s="41"/>
      <c r="E343" s="41"/>
      <c r="F343" s="15"/>
      <c r="G343" s="16"/>
      <c r="H343" s="17"/>
      <c r="I343" s="17"/>
      <c r="J343" s="15"/>
      <c r="K343" s="15"/>
      <c r="L343" s="18"/>
      <c r="M343" s="15"/>
      <c r="N343" s="337"/>
      <c r="O343" s="37">
        <v>1997223.6880100111</v>
      </c>
      <c r="P343" s="337"/>
      <c r="Q343" s="382">
        <f>SUM(Yhteenveto[[#This Row],[Kunnan  peruspalvelujen valtionosuus ]:[Veroperustemuutoksista johtuvien veromenetysten korvaus]])</f>
        <v>1997223.6880100111</v>
      </c>
      <c r="R343" s="38">
        <v>166435</v>
      </c>
    </row>
    <row r="344" spans="1:18">
      <c r="A344" s="40">
        <v>90035551</v>
      </c>
      <c r="B344" s="30" t="s">
        <v>349</v>
      </c>
      <c r="C344" s="41"/>
      <c r="D344" s="41"/>
      <c r="E344" s="41"/>
      <c r="F344" s="15"/>
      <c r="G344" s="16"/>
      <c r="H344" s="17"/>
      <c r="I344" s="17"/>
      <c r="J344" s="15"/>
      <c r="K344" s="15"/>
      <c r="L344" s="18"/>
      <c r="M344" s="15"/>
      <c r="N344" s="337"/>
      <c r="O344" s="37">
        <v>1507772.2489193636</v>
      </c>
      <c r="P344" s="337"/>
      <c r="Q344" s="382">
        <f>SUM(Yhteenveto[[#This Row],[Kunnan  peruspalvelujen valtionosuus ]:[Veroperustemuutoksista johtuvien veromenetysten korvaus]])</f>
        <v>1507772.2489193636</v>
      </c>
      <c r="R344" s="38">
        <v>125648</v>
      </c>
    </row>
    <row r="345" spans="1:18">
      <c r="A345" s="40">
        <v>90036381</v>
      </c>
      <c r="B345" s="30" t="s">
        <v>350</v>
      </c>
      <c r="C345" s="41"/>
      <c r="D345" s="41"/>
      <c r="E345" s="41"/>
      <c r="F345" s="15"/>
      <c r="G345" s="16"/>
      <c r="H345" s="17"/>
      <c r="I345" s="17"/>
      <c r="J345" s="15"/>
      <c r="K345" s="15"/>
      <c r="L345" s="18"/>
      <c r="M345" s="15"/>
      <c r="N345" s="337"/>
      <c r="O345" s="37">
        <v>1389082.09311016</v>
      </c>
      <c r="P345" s="337"/>
      <c r="Q345" s="382">
        <f>SUM(Yhteenveto[[#This Row],[Kunnan  peruspalvelujen valtionosuus ]:[Veroperustemuutoksista johtuvien veromenetysten korvaus]])</f>
        <v>1389082.09311016</v>
      </c>
      <c r="R345" s="38">
        <v>115757</v>
      </c>
    </row>
    <row r="346" spans="1:18">
      <c r="A346" s="40">
        <v>90036811</v>
      </c>
      <c r="B346" s="30" t="s">
        <v>351</v>
      </c>
      <c r="C346" s="41"/>
      <c r="D346" s="41"/>
      <c r="E346" s="41"/>
      <c r="F346" s="15"/>
      <c r="G346" s="16"/>
      <c r="H346" s="17"/>
      <c r="I346" s="17"/>
      <c r="J346" s="15"/>
      <c r="K346" s="15"/>
      <c r="L346" s="18"/>
      <c r="M346" s="15"/>
      <c r="N346" s="337"/>
      <c r="O346" s="37">
        <v>4563040.1310123708</v>
      </c>
      <c r="P346" s="337"/>
      <c r="Q346" s="382">
        <f>SUM(Yhteenveto[[#This Row],[Kunnan  peruspalvelujen valtionosuus ]:[Veroperustemuutoksista johtuvien veromenetysten korvaus]])</f>
        <v>4563040.1310123708</v>
      </c>
      <c r="R346" s="38">
        <v>380253</v>
      </c>
    </row>
    <row r="347" spans="1:18">
      <c r="A347" s="42">
        <v>90037111</v>
      </c>
      <c r="B347" s="43" t="s">
        <v>352</v>
      </c>
      <c r="C347" s="44"/>
      <c r="D347" s="44"/>
      <c r="E347" s="44"/>
      <c r="F347" s="15"/>
      <c r="G347" s="45"/>
      <c r="H347" s="46"/>
      <c r="I347" s="46"/>
      <c r="J347" s="15"/>
      <c r="K347" s="15"/>
      <c r="L347" s="47"/>
      <c r="M347" s="15"/>
      <c r="N347" s="337"/>
      <c r="O347" s="37">
        <v>49454.231587167997</v>
      </c>
      <c r="P347" s="337"/>
      <c r="Q347" s="382">
        <f>SUM(Yhteenveto[[#This Row],[Kunnan  peruspalvelujen valtionosuus ]:[Veroperustemuutoksista johtuvien veromenetysten korvaus]])</f>
        <v>49454.231587167997</v>
      </c>
      <c r="R347" s="38">
        <v>4121</v>
      </c>
    </row>
    <row r="348" spans="1:18">
      <c r="A348" s="40">
        <v>90037151</v>
      </c>
      <c r="B348" s="30" t="s">
        <v>353</v>
      </c>
      <c r="C348" s="41"/>
      <c r="D348" s="41"/>
      <c r="E348" s="41"/>
      <c r="F348" s="15"/>
      <c r="G348" s="16"/>
      <c r="H348" s="17"/>
      <c r="I348" s="17"/>
      <c r="J348" s="15"/>
      <c r="K348" s="15"/>
      <c r="L348" s="18"/>
      <c r="M348" s="15"/>
      <c r="N348" s="337"/>
      <c r="O348" s="37">
        <v>959703.00003568945</v>
      </c>
      <c r="P348" s="337"/>
      <c r="Q348" s="382">
        <f>SUM(Yhteenveto[[#This Row],[Kunnan  peruspalvelujen valtionosuus ]:[Veroperustemuutoksista johtuvien veromenetysten korvaus]])</f>
        <v>959703.00003568945</v>
      </c>
      <c r="R348" s="38">
        <v>79975</v>
      </c>
    </row>
    <row r="349" spans="1:18">
      <c r="A349" s="40">
        <v>90037171</v>
      </c>
      <c r="B349" s="30" t="s">
        <v>354</v>
      </c>
      <c r="C349" s="41"/>
      <c r="D349" s="41"/>
      <c r="E349" s="41"/>
      <c r="F349" s="15"/>
      <c r="G349" s="16"/>
      <c r="H349" s="17"/>
      <c r="I349" s="17"/>
      <c r="J349" s="15"/>
      <c r="K349" s="15"/>
      <c r="L349" s="18"/>
      <c r="M349" s="15"/>
      <c r="N349" s="337"/>
      <c r="O349" s="37">
        <v>757449.73820640391</v>
      </c>
      <c r="P349" s="337"/>
      <c r="Q349" s="382">
        <f>SUM(Yhteenveto[[#This Row],[Kunnan  peruspalvelujen valtionosuus ]:[Veroperustemuutoksista johtuvien veromenetysten korvaus]])</f>
        <v>757449.73820640391</v>
      </c>
      <c r="R349" s="38">
        <v>63121</v>
      </c>
    </row>
    <row r="350" spans="1:18">
      <c r="A350" s="40">
        <v>90037181</v>
      </c>
      <c r="B350" s="30" t="s">
        <v>355</v>
      </c>
      <c r="C350" s="41"/>
      <c r="D350" s="41"/>
      <c r="E350" s="41"/>
      <c r="F350" s="15"/>
      <c r="G350" s="16"/>
      <c r="H350" s="17"/>
      <c r="I350" s="17"/>
      <c r="J350" s="15"/>
      <c r="K350" s="15"/>
      <c r="L350" s="18"/>
      <c r="M350" s="15"/>
      <c r="N350" s="337"/>
      <c r="O350" s="37">
        <v>2021587.1697478071</v>
      </c>
      <c r="P350" s="337"/>
      <c r="Q350" s="382">
        <f>SUM(Yhteenveto[[#This Row],[Kunnan  peruspalvelujen valtionosuus ]:[Veroperustemuutoksista johtuvien veromenetysten korvaus]])</f>
        <v>2021587.1697478071</v>
      </c>
      <c r="R350" s="38">
        <v>168466</v>
      </c>
    </row>
    <row r="351" spans="1:18">
      <c r="A351" s="40">
        <v>90037191</v>
      </c>
      <c r="B351" s="30" t="s">
        <v>356</v>
      </c>
      <c r="C351" s="41"/>
      <c r="D351" s="41"/>
      <c r="E351" s="41"/>
      <c r="F351" s="15"/>
      <c r="G351" s="16"/>
      <c r="H351" s="17"/>
      <c r="I351" s="17"/>
      <c r="J351" s="15"/>
      <c r="K351" s="15"/>
      <c r="L351" s="18"/>
      <c r="M351" s="15"/>
      <c r="N351" s="337"/>
      <c r="O351" s="37">
        <v>1275482.8140819885</v>
      </c>
      <c r="P351" s="337"/>
      <c r="Q351" s="382">
        <f>SUM(Yhteenveto[[#This Row],[Kunnan  peruspalvelujen valtionosuus ]:[Veroperustemuutoksista johtuvien veromenetysten korvaus]])</f>
        <v>1275482.8140819885</v>
      </c>
      <c r="R351" s="38">
        <v>106290</v>
      </c>
    </row>
    <row r="352" spans="1:18">
      <c r="A352" s="40">
        <v>90037251</v>
      </c>
      <c r="B352" s="30" t="s">
        <v>357</v>
      </c>
      <c r="C352" s="41"/>
      <c r="D352" s="41"/>
      <c r="E352" s="41"/>
      <c r="F352" s="15"/>
      <c r="G352" s="16"/>
      <c r="H352" s="17"/>
      <c r="I352" s="17"/>
      <c r="J352" s="15"/>
      <c r="K352" s="15"/>
      <c r="L352" s="18"/>
      <c r="M352" s="15"/>
      <c r="N352" s="337"/>
      <c r="O352" s="37">
        <v>2454238.9693243699</v>
      </c>
      <c r="P352" s="337"/>
      <c r="Q352" s="382">
        <f>SUM(Yhteenveto[[#This Row],[Kunnan  peruspalvelujen valtionosuus ]:[Veroperustemuutoksista johtuvien veromenetysten korvaus]])</f>
        <v>2454238.9693243699</v>
      </c>
      <c r="R352" s="38">
        <v>204520</v>
      </c>
    </row>
    <row r="353" spans="1:18">
      <c r="A353" s="40">
        <v>90037591</v>
      </c>
      <c r="B353" s="30" t="s">
        <v>358</v>
      </c>
      <c r="C353" s="41"/>
      <c r="D353" s="41"/>
      <c r="E353" s="41"/>
      <c r="F353" s="15"/>
      <c r="G353" s="16"/>
      <c r="H353" s="17"/>
      <c r="I353" s="17"/>
      <c r="J353" s="15"/>
      <c r="K353" s="15"/>
      <c r="L353" s="18"/>
      <c r="M353" s="15"/>
      <c r="N353" s="337"/>
      <c r="O353" s="37">
        <v>2327257.9570432003</v>
      </c>
      <c r="P353" s="337"/>
      <c r="Q353" s="382">
        <f>SUM(Yhteenveto[[#This Row],[Kunnan  peruspalvelujen valtionosuus ]:[Veroperustemuutoksista johtuvien veromenetysten korvaus]])</f>
        <v>2327257.9570432003</v>
      </c>
      <c r="R353" s="38">
        <v>193938</v>
      </c>
    </row>
    <row r="354" spans="1:18">
      <c r="A354" s="42">
        <v>90037841</v>
      </c>
      <c r="B354" s="43" t="s">
        <v>359</v>
      </c>
      <c r="C354" s="44"/>
      <c r="D354" s="44"/>
      <c r="E354" s="44"/>
      <c r="F354" s="15"/>
      <c r="G354" s="45"/>
      <c r="H354" s="46"/>
      <c r="I354" s="46"/>
      <c r="J354" s="15"/>
      <c r="K354" s="15"/>
      <c r="L354" s="47"/>
      <c r="M354" s="15"/>
      <c r="N354" s="337"/>
      <c r="O354" s="37">
        <v>615705.18326024164</v>
      </c>
      <c r="P354" s="337"/>
      <c r="Q354" s="382">
        <f>SUM(Yhteenveto[[#This Row],[Kunnan  peruspalvelujen valtionosuus ]:[Veroperustemuutoksista johtuvien veromenetysten korvaus]])</f>
        <v>615705.18326024164</v>
      </c>
      <c r="R354" s="38">
        <v>51309</v>
      </c>
    </row>
    <row r="355" spans="1:18">
      <c r="A355" s="40">
        <v>90037851</v>
      </c>
      <c r="B355" s="30" t="s">
        <v>360</v>
      </c>
      <c r="C355" s="41"/>
      <c r="D355" s="41"/>
      <c r="E355" s="41"/>
      <c r="F355" s="15"/>
      <c r="G355" s="16"/>
      <c r="H355" s="17"/>
      <c r="I355" s="17"/>
      <c r="J355" s="15"/>
      <c r="K355" s="15"/>
      <c r="L355" s="18"/>
      <c r="M355" s="15"/>
      <c r="N355" s="337"/>
      <c r="O355" s="37">
        <v>583269.0254839519</v>
      </c>
      <c r="P355" s="337"/>
      <c r="Q355" s="382">
        <f>SUM(Yhteenveto[[#This Row],[Kunnan  peruspalvelujen valtionosuus ]:[Veroperustemuutoksista johtuvien veromenetysten korvaus]])</f>
        <v>583269.0254839519</v>
      </c>
      <c r="R355" s="38">
        <v>48606</v>
      </c>
    </row>
    <row r="356" spans="1:18">
      <c r="A356" s="40">
        <v>90037861</v>
      </c>
      <c r="B356" s="30" t="s">
        <v>361</v>
      </c>
      <c r="C356" s="41"/>
      <c r="D356" s="41"/>
      <c r="E356" s="41"/>
      <c r="F356" s="15"/>
      <c r="G356" s="16"/>
      <c r="H356" s="17"/>
      <c r="I356" s="17"/>
      <c r="J356" s="15"/>
      <c r="K356" s="15"/>
      <c r="L356" s="18"/>
      <c r="M356" s="15"/>
      <c r="N356" s="337"/>
      <c r="O356" s="37">
        <v>1301882.6465321977</v>
      </c>
      <c r="P356" s="337"/>
      <c r="Q356" s="382">
        <f>SUM(Yhteenveto[[#This Row],[Kunnan  peruspalvelujen valtionosuus ]:[Veroperustemuutoksista johtuvien veromenetysten korvaus]])</f>
        <v>1301882.6465321977</v>
      </c>
      <c r="R356" s="38">
        <v>108490</v>
      </c>
    </row>
    <row r="357" spans="1:18">
      <c r="A357" s="40">
        <v>90037981</v>
      </c>
      <c r="B357" s="30" t="s">
        <v>362</v>
      </c>
      <c r="C357" s="41"/>
      <c r="D357" s="41"/>
      <c r="E357" s="41"/>
      <c r="F357" s="15"/>
      <c r="G357" s="16"/>
      <c r="H357" s="17"/>
      <c r="I357" s="17"/>
      <c r="J357" s="15"/>
      <c r="K357" s="15"/>
      <c r="L357" s="18"/>
      <c r="M357" s="15"/>
      <c r="N357" s="337"/>
      <c r="O357" s="37">
        <v>1376791.2620245256</v>
      </c>
      <c r="P357" s="337"/>
      <c r="Q357" s="382">
        <f>SUM(Yhteenveto[[#This Row],[Kunnan  peruspalvelujen valtionosuus ]:[Veroperustemuutoksista johtuvien veromenetysten korvaus]])</f>
        <v>1376791.2620245256</v>
      </c>
      <c r="R357" s="38">
        <v>114733</v>
      </c>
    </row>
    <row r="358" spans="1:18">
      <c r="A358" s="40">
        <v>90037991</v>
      </c>
      <c r="B358" s="30" t="s">
        <v>363</v>
      </c>
      <c r="C358" s="41"/>
      <c r="D358" s="41"/>
      <c r="E358" s="41"/>
      <c r="F358" s="15"/>
      <c r="G358" s="16"/>
      <c r="H358" s="17"/>
      <c r="I358" s="17"/>
      <c r="J358" s="15"/>
      <c r="K358" s="15"/>
      <c r="L358" s="18"/>
      <c r="M358" s="15"/>
      <c r="N358" s="337"/>
      <c r="O358" s="37">
        <v>1015702.6446270416</v>
      </c>
      <c r="P358" s="337"/>
      <c r="Q358" s="382">
        <f>SUM(Yhteenveto[[#This Row],[Kunnan  peruspalvelujen valtionosuus ]:[Veroperustemuutoksista johtuvien veromenetysten korvaus]])</f>
        <v>1015702.6446270416</v>
      </c>
      <c r="R358" s="38">
        <v>84642</v>
      </c>
    </row>
    <row r="359" spans="1:18">
      <c r="A359" s="40">
        <v>90038081</v>
      </c>
      <c r="B359" s="30" t="s">
        <v>364</v>
      </c>
      <c r="C359" s="41"/>
      <c r="D359" s="41"/>
      <c r="E359" s="41"/>
      <c r="F359" s="15"/>
      <c r="G359" s="16"/>
      <c r="H359" s="17"/>
      <c r="I359" s="17"/>
      <c r="J359" s="15"/>
      <c r="K359" s="15"/>
      <c r="L359" s="18"/>
      <c r="M359" s="15"/>
      <c r="N359" s="337"/>
      <c r="O359" s="37">
        <v>926539.57414782408</v>
      </c>
      <c r="P359" s="337"/>
      <c r="Q359" s="382">
        <f>SUM(Yhteenveto[[#This Row],[Kunnan  peruspalvelujen valtionosuus ]:[Veroperustemuutoksista johtuvien veromenetysten korvaus]])</f>
        <v>926539.57414782408</v>
      </c>
      <c r="R359" s="38">
        <v>77212</v>
      </c>
    </row>
    <row r="360" spans="1:18">
      <c r="A360" s="40">
        <v>90038581</v>
      </c>
      <c r="B360" s="30" t="s">
        <v>365</v>
      </c>
      <c r="C360" s="41"/>
      <c r="D360" s="41"/>
      <c r="E360" s="41"/>
      <c r="F360" s="15"/>
      <c r="G360" s="16"/>
      <c r="H360" s="17"/>
      <c r="I360" s="17"/>
      <c r="J360" s="15"/>
      <c r="K360" s="15"/>
      <c r="L360" s="18"/>
      <c r="M360" s="15"/>
      <c r="N360" s="337"/>
      <c r="O360" s="37">
        <v>302543.53441561596</v>
      </c>
      <c r="P360" s="337"/>
      <c r="Q360" s="382">
        <f>SUM(Yhteenveto[[#This Row],[Kunnan  peruspalvelujen valtionosuus ]:[Veroperustemuutoksista johtuvien veromenetysten korvaus]])</f>
        <v>302543.53441561596</v>
      </c>
      <c r="R360" s="38">
        <v>25212</v>
      </c>
    </row>
    <row r="361" spans="1:18">
      <c r="A361" s="40">
        <v>90038611</v>
      </c>
      <c r="B361" s="30" t="s">
        <v>366</v>
      </c>
      <c r="C361" s="41"/>
      <c r="D361" s="41"/>
      <c r="E361" s="41"/>
      <c r="F361" s="15"/>
      <c r="G361" s="16"/>
      <c r="H361" s="17"/>
      <c r="I361" s="17"/>
      <c r="J361" s="15"/>
      <c r="K361" s="15"/>
      <c r="L361" s="18"/>
      <c r="M361" s="15"/>
      <c r="N361" s="337"/>
      <c r="O361" s="37">
        <v>529669.36566080083</v>
      </c>
      <c r="P361" s="337"/>
      <c r="Q361" s="382">
        <f>SUM(Yhteenveto[[#This Row],[Kunnan  peruspalvelujen valtionosuus ]:[Veroperustemuutoksista johtuvien veromenetysten korvaus]])</f>
        <v>529669.36566080083</v>
      </c>
      <c r="R361" s="38">
        <v>44139</v>
      </c>
    </row>
    <row r="362" spans="1:18">
      <c r="A362" s="40">
        <v>90038691</v>
      </c>
      <c r="B362" s="30" t="s">
        <v>367</v>
      </c>
      <c r="C362" s="41"/>
      <c r="D362" s="41"/>
      <c r="E362" s="41"/>
      <c r="F362" s="15"/>
      <c r="G362" s="16"/>
      <c r="H362" s="17"/>
      <c r="I362" s="17"/>
      <c r="J362" s="15"/>
      <c r="K362" s="15"/>
      <c r="L362" s="18"/>
      <c r="M362" s="15"/>
      <c r="N362" s="337"/>
      <c r="O362" s="37">
        <v>349088.69355647999</v>
      </c>
      <c r="P362" s="337"/>
      <c r="Q362" s="382">
        <f>SUM(Yhteenveto[[#This Row],[Kunnan  peruspalvelujen valtionosuus ]:[Veroperustemuutoksista johtuvien veromenetysten korvaus]])</f>
        <v>349088.69355647999</v>
      </c>
      <c r="R362" s="38">
        <v>29091</v>
      </c>
    </row>
    <row r="363" spans="1:18">
      <c r="A363" s="40">
        <v>90000842</v>
      </c>
      <c r="B363" s="30" t="s">
        <v>368</v>
      </c>
      <c r="C363" s="41"/>
      <c r="D363" s="41"/>
      <c r="E363" s="41"/>
      <c r="F363" s="15"/>
      <c r="G363" s="16"/>
      <c r="H363" s="17"/>
      <c r="I363" s="17"/>
      <c r="J363" s="15"/>
      <c r="K363" s="15"/>
      <c r="L363" s="18"/>
      <c r="M363" s="15"/>
      <c r="N363" s="337"/>
      <c r="O363" s="37">
        <v>5286052.5094536003</v>
      </c>
      <c r="P363" s="337"/>
      <c r="Q363" s="382">
        <f>SUM(Yhteenveto[[#This Row],[Kunnan  peruspalvelujen valtionosuus ]:[Veroperustemuutoksista johtuvien veromenetysten korvaus]])</f>
        <v>5286052.5094536003</v>
      </c>
      <c r="R363" s="38">
        <v>440504</v>
      </c>
    </row>
    <row r="364" spans="1:18">
      <c r="A364" s="40">
        <v>90000872</v>
      </c>
      <c r="B364" s="30" t="s">
        <v>369</v>
      </c>
      <c r="C364" s="41"/>
      <c r="D364" s="41"/>
      <c r="E364" s="41"/>
      <c r="F364" s="15"/>
      <c r="G364" s="16"/>
      <c r="H364" s="17"/>
      <c r="I364" s="17"/>
      <c r="J364" s="15"/>
      <c r="K364" s="15"/>
      <c r="L364" s="18"/>
      <c r="M364" s="15"/>
      <c r="N364" s="337"/>
      <c r="O364" s="37">
        <v>4084245.8078720006</v>
      </c>
      <c r="P364" s="337"/>
      <c r="Q364" s="382">
        <f>SUM(Yhteenveto[[#This Row],[Kunnan  peruspalvelujen valtionosuus ]:[Veroperustemuutoksista johtuvien veromenetysten korvaus]])</f>
        <v>4084245.8078720006</v>
      </c>
      <c r="R364" s="38">
        <v>340354</v>
      </c>
    </row>
    <row r="365" spans="1:18">
      <c r="A365" s="40">
        <v>90037822</v>
      </c>
      <c r="B365" s="30" t="s">
        <v>371</v>
      </c>
      <c r="C365" s="41"/>
      <c r="D365" s="41"/>
      <c r="E365" s="41"/>
      <c r="F365" s="15"/>
      <c r="G365" s="16"/>
      <c r="H365" s="17"/>
      <c r="I365" s="17"/>
      <c r="J365" s="15"/>
      <c r="K365" s="15"/>
      <c r="L365" s="18"/>
      <c r="M365" s="15"/>
      <c r="N365" s="337"/>
      <c r="O365" s="37">
        <v>1549455.1492919996</v>
      </c>
      <c r="P365" s="337"/>
      <c r="Q365" s="382">
        <f>SUM(Yhteenveto[[#This Row],[Kunnan  peruspalvelujen valtionosuus ]:[Veroperustemuutoksista johtuvien veromenetysten korvaus]])</f>
        <v>1549455.1492919996</v>
      </c>
      <c r="R365" s="38">
        <v>129121</v>
      </c>
    </row>
    <row r="366" spans="1:18">
      <c r="A366" s="40">
        <v>90038382</v>
      </c>
      <c r="B366" s="30" t="s">
        <v>372</v>
      </c>
      <c r="C366" s="41"/>
      <c r="D366" s="41"/>
      <c r="E366" s="41"/>
      <c r="F366" s="15"/>
      <c r="G366" s="16"/>
      <c r="H366" s="17"/>
      <c r="I366" s="17"/>
      <c r="J366" s="15"/>
      <c r="K366" s="15"/>
      <c r="L366" s="18"/>
      <c r="M366" s="15"/>
      <c r="N366" s="337"/>
      <c r="O366" s="37">
        <v>2716572.6610400006</v>
      </c>
      <c r="P366" s="337"/>
      <c r="Q366" s="382">
        <f>SUM(Yhteenveto[[#This Row],[Kunnan  peruspalvelujen valtionosuus ]:[Veroperustemuutoksista johtuvien veromenetysten korvaus]])</f>
        <v>2716572.6610400006</v>
      </c>
      <c r="R366" s="38">
        <v>226381</v>
      </c>
    </row>
    <row r="367" spans="1:18">
      <c r="A367" s="40">
        <v>90053342</v>
      </c>
      <c r="B367" s="30" t="s">
        <v>370</v>
      </c>
      <c r="C367" s="41"/>
      <c r="D367" s="41"/>
      <c r="E367" s="41"/>
      <c r="F367" s="15"/>
      <c r="G367" s="16"/>
      <c r="H367" s="17"/>
      <c r="I367" s="17"/>
      <c r="J367" s="15"/>
      <c r="K367" s="15"/>
      <c r="L367" s="18"/>
      <c r="M367" s="15"/>
      <c r="N367" s="337"/>
      <c r="O367" s="37">
        <v>874234.8326399998</v>
      </c>
      <c r="P367" s="337"/>
      <c r="Q367" s="382">
        <f>SUM(Yhteenveto[[#This Row],[Kunnan  peruspalvelujen valtionosuus ]:[Veroperustemuutoksista johtuvien veromenetysten korvaus]])</f>
        <v>874234.8326399998</v>
      </c>
      <c r="R367" s="38">
        <v>72853</v>
      </c>
    </row>
    <row r="368" spans="1:18">
      <c r="A368" s="40">
        <v>90025016</v>
      </c>
      <c r="B368" s="30" t="s">
        <v>373</v>
      </c>
      <c r="C368" s="41"/>
      <c r="D368" s="41"/>
      <c r="E368" s="41"/>
      <c r="F368" s="15"/>
      <c r="G368" s="16"/>
      <c r="H368" s="17"/>
      <c r="I368" s="17"/>
      <c r="J368" s="15"/>
      <c r="K368" s="15"/>
      <c r="L368" s="18"/>
      <c r="M368" s="15"/>
      <c r="N368" s="337"/>
      <c r="O368" s="37">
        <v>204548.53456000003</v>
      </c>
      <c r="P368" s="337"/>
      <c r="Q368" s="382">
        <f>SUM(Yhteenveto[[#This Row],[Kunnan  peruspalvelujen valtionosuus ]:[Veroperustemuutoksista johtuvien veromenetysten korvaus]])</f>
        <v>204548.53456000003</v>
      </c>
      <c r="R368" s="38">
        <v>17046</v>
      </c>
    </row>
    <row r="369" spans="1:20">
      <c r="A369" s="40">
        <v>90025076</v>
      </c>
      <c r="B369" s="30" t="s">
        <v>374</v>
      </c>
      <c r="C369" s="41"/>
      <c r="D369" s="41"/>
      <c r="E369" s="41"/>
      <c r="F369" s="15"/>
      <c r="G369" s="16"/>
      <c r="H369" s="17"/>
      <c r="I369" s="17"/>
      <c r="J369" s="15"/>
      <c r="K369" s="15"/>
      <c r="L369" s="18"/>
      <c r="M369" s="15"/>
      <c r="N369" s="337"/>
      <c r="O369" s="37">
        <v>211553.62135999996</v>
      </c>
      <c r="P369" s="337"/>
      <c r="Q369" s="382">
        <f>SUM(Yhteenveto[[#This Row],[Kunnan  peruspalvelujen valtionosuus ]:[Veroperustemuutoksista johtuvien veromenetysten korvaus]])</f>
        <v>211553.62135999996</v>
      </c>
      <c r="R369" s="38">
        <v>17629</v>
      </c>
    </row>
    <row r="370" spans="1:20" s="50" customFormat="1">
      <c r="A370" s="42">
        <v>90025136</v>
      </c>
      <c r="B370" s="43" t="s">
        <v>375</v>
      </c>
      <c r="C370" s="44"/>
      <c r="D370" s="44"/>
      <c r="E370" s="44"/>
      <c r="F370" s="15"/>
      <c r="G370" s="45"/>
      <c r="H370" s="46"/>
      <c r="I370" s="46"/>
      <c r="J370" s="15"/>
      <c r="K370" s="15"/>
      <c r="L370" s="47"/>
      <c r="M370" s="15"/>
      <c r="N370" s="337"/>
      <c r="O370" s="37">
        <v>626394.86165600002</v>
      </c>
      <c r="P370" s="337"/>
      <c r="Q370" s="382">
        <f>SUM(Yhteenveto[[#This Row],[Kunnan  peruspalvelujen valtionosuus ]:[Veroperustemuutoksista johtuvien veromenetysten korvaus]])</f>
        <v>626394.86165600002</v>
      </c>
      <c r="R370" s="38">
        <v>52200</v>
      </c>
      <c r="S370" s="49"/>
      <c r="T370" s="49"/>
    </row>
    <row r="371" spans="1:20">
      <c r="A371" s="40">
        <v>90054396</v>
      </c>
      <c r="B371" s="30" t="s">
        <v>376</v>
      </c>
      <c r="C371" s="41"/>
      <c r="D371" s="41"/>
      <c r="E371" s="41"/>
      <c r="F371" s="15"/>
      <c r="G371" s="16"/>
      <c r="H371" s="17"/>
      <c r="I371" s="17"/>
      <c r="J371" s="15"/>
      <c r="K371" s="15"/>
      <c r="L371" s="18"/>
      <c r="M371" s="15"/>
      <c r="N371" s="337"/>
      <c r="O371" s="37">
        <v>281604.48936000001</v>
      </c>
      <c r="P371" s="337"/>
      <c r="Q371" s="382">
        <f>SUM(Yhteenveto[[#This Row],[Kunnan  peruspalvelujen valtionosuus ]:[Veroperustemuutoksista johtuvien veromenetysten korvaus]])</f>
        <v>281604.48936000001</v>
      </c>
      <c r="R371" s="38">
        <v>23467</v>
      </c>
    </row>
    <row r="372" spans="1:20">
      <c r="A372" s="40">
        <v>90000837</v>
      </c>
      <c r="B372" s="30" t="s">
        <v>722</v>
      </c>
      <c r="C372" s="41"/>
      <c r="D372" s="41"/>
      <c r="E372" s="41"/>
      <c r="F372" s="15"/>
      <c r="G372" s="16"/>
      <c r="H372" s="17"/>
      <c r="I372" s="17"/>
      <c r="J372" s="15"/>
      <c r="K372" s="15"/>
      <c r="L372" s="18"/>
      <c r="M372" s="15"/>
      <c r="N372" s="337"/>
      <c r="O372" s="37">
        <v>11048802.604684908</v>
      </c>
      <c r="P372" s="337"/>
      <c r="Q372" s="382">
        <f>SUM(Yhteenveto[[#This Row],[Kunnan  peruspalvelujen valtionosuus ]:[Veroperustemuutoksista johtuvien veromenetysten korvaus]])</f>
        <v>11048802.604684908</v>
      </c>
      <c r="R372" s="38">
        <v>920734</v>
      </c>
    </row>
    <row r="373" spans="1:20">
      <c r="A373" s="40">
        <v>90002047</v>
      </c>
      <c r="B373" s="30" t="s">
        <v>723</v>
      </c>
      <c r="C373" s="41"/>
      <c r="D373" s="41"/>
      <c r="E373" s="41"/>
      <c r="F373" s="15"/>
      <c r="G373" s="16"/>
      <c r="H373" s="17"/>
      <c r="I373" s="17"/>
      <c r="J373" s="15"/>
      <c r="K373" s="15"/>
      <c r="L373" s="18"/>
      <c r="M373" s="15"/>
      <c r="N373" s="337"/>
      <c r="O373" s="37">
        <v>6744684.4667558242</v>
      </c>
      <c r="P373" s="337"/>
      <c r="Q373" s="382">
        <f>SUM(Yhteenveto[[#This Row],[Kunnan  peruspalvelujen valtionosuus ]:[Veroperustemuutoksista johtuvien veromenetysten korvaus]])</f>
        <v>6744684.4667558242</v>
      </c>
      <c r="R373" s="38">
        <v>562057</v>
      </c>
    </row>
    <row r="374" spans="1:20">
      <c r="A374" s="40">
        <v>90005997</v>
      </c>
      <c r="B374" s="30" t="s">
        <v>724</v>
      </c>
      <c r="C374" s="41"/>
      <c r="D374" s="41"/>
      <c r="E374" s="41"/>
      <c r="F374" s="15"/>
      <c r="G374" s="16"/>
      <c r="H374" s="17"/>
      <c r="I374" s="17"/>
      <c r="J374" s="15"/>
      <c r="K374" s="15"/>
      <c r="L374" s="18"/>
      <c r="M374" s="15"/>
      <c r="N374" s="337"/>
      <c r="O374" s="37">
        <v>7425407.4191909581</v>
      </c>
      <c r="P374" s="337"/>
      <c r="Q374" s="382">
        <f>SUM(Yhteenveto[[#This Row],[Kunnan  peruspalvelujen valtionosuus ]:[Veroperustemuutoksista johtuvien veromenetysten korvaus]])</f>
        <v>7425407.4191909581</v>
      </c>
      <c r="R374" s="38">
        <v>618784</v>
      </c>
    </row>
    <row r="375" spans="1:20">
      <c r="A375" s="40">
        <v>90008177</v>
      </c>
      <c r="B375" s="30" t="s">
        <v>734</v>
      </c>
      <c r="C375" s="41"/>
      <c r="D375" s="41"/>
      <c r="E375" s="41"/>
      <c r="F375" s="15"/>
      <c r="G375" s="16"/>
      <c r="H375" s="17"/>
      <c r="I375" s="17"/>
      <c r="J375" s="15"/>
      <c r="K375" s="15"/>
      <c r="L375" s="18"/>
      <c r="M375" s="15"/>
      <c r="N375" s="337"/>
      <c r="O375" s="37">
        <v>6139597.3979245918</v>
      </c>
      <c r="P375" s="337"/>
      <c r="Q375" s="382">
        <f>SUM(Yhteenveto[[#This Row],[Kunnan  peruspalvelujen valtionosuus ]:[Veroperustemuutoksista johtuvien veromenetysten korvaus]])</f>
        <v>6139597.3979245918</v>
      </c>
      <c r="R375" s="38">
        <v>511633</v>
      </c>
    </row>
    <row r="376" spans="1:20">
      <c r="A376" s="40">
        <v>90008367</v>
      </c>
      <c r="B376" s="30" t="s">
        <v>725</v>
      </c>
      <c r="C376" s="41"/>
      <c r="D376" s="41"/>
      <c r="E376" s="41"/>
      <c r="F376" s="15"/>
      <c r="G376" s="16"/>
      <c r="H376" s="17"/>
      <c r="I376" s="17"/>
      <c r="J376" s="15"/>
      <c r="K376" s="15"/>
      <c r="L376" s="18"/>
      <c r="M376" s="15"/>
      <c r="N376" s="337"/>
      <c r="O376" s="37">
        <v>8871216.4250040501</v>
      </c>
      <c r="P376" s="337"/>
      <c r="Q376" s="382">
        <f>SUM(Yhteenveto[[#This Row],[Kunnan  peruspalvelujen valtionosuus ]:[Veroperustemuutoksista johtuvien veromenetysten korvaus]])</f>
        <v>8871216.4250040501</v>
      </c>
      <c r="R376" s="38">
        <v>739268</v>
      </c>
    </row>
    <row r="377" spans="1:20">
      <c r="A377" s="40">
        <v>90008987</v>
      </c>
      <c r="B377" s="30" t="s">
        <v>726</v>
      </c>
      <c r="C377" s="41"/>
      <c r="D377" s="41"/>
      <c r="E377" s="41"/>
      <c r="F377" s="15"/>
      <c r="G377" s="16"/>
      <c r="H377" s="17"/>
      <c r="I377" s="17"/>
      <c r="J377" s="15"/>
      <c r="K377" s="15"/>
      <c r="L377" s="18"/>
      <c r="M377" s="15"/>
      <c r="N377" s="337"/>
      <c r="O377" s="37">
        <v>4795605.9277321436</v>
      </c>
      <c r="P377" s="337"/>
      <c r="Q377" s="382">
        <f>SUM(Yhteenveto[[#This Row],[Kunnan  peruspalvelujen valtionosuus ]:[Veroperustemuutoksista johtuvien veromenetysten korvaus]])</f>
        <v>4795605.9277321436</v>
      </c>
      <c r="R377" s="38">
        <v>399634</v>
      </c>
    </row>
    <row r="378" spans="1:20">
      <c r="A378" s="42">
        <v>90038737</v>
      </c>
      <c r="B378" s="43" t="s">
        <v>377</v>
      </c>
      <c r="C378" s="44"/>
      <c r="D378" s="44"/>
      <c r="E378" s="44"/>
      <c r="F378" s="15"/>
      <c r="G378" s="45"/>
      <c r="H378" s="46"/>
      <c r="I378" s="46"/>
      <c r="J378" s="15"/>
      <c r="K378" s="15"/>
      <c r="L378" s="47"/>
      <c r="M378" s="15"/>
      <c r="N378" s="337"/>
      <c r="O378" s="37">
        <v>9199941.6114364006</v>
      </c>
      <c r="P378" s="337"/>
      <c r="Q378" s="382">
        <f>SUM(Yhteenveto[[#This Row],[Kunnan  peruspalvelujen valtionosuus ]:[Veroperustemuutoksista johtuvien veromenetysten korvaus]])</f>
        <v>9199941.6114364006</v>
      </c>
      <c r="R378" s="38">
        <v>766662</v>
      </c>
    </row>
    <row r="379" spans="1:20">
      <c r="A379" s="40">
        <v>90042287</v>
      </c>
      <c r="B379" s="30" t="s">
        <v>727</v>
      </c>
      <c r="C379" s="41"/>
      <c r="D379" s="41"/>
      <c r="E379" s="41"/>
      <c r="F379" s="15"/>
      <c r="G379" s="16"/>
      <c r="H379" s="17"/>
      <c r="I379" s="17"/>
      <c r="J379" s="15"/>
      <c r="K379" s="15"/>
      <c r="L379" s="18"/>
      <c r="M379" s="15"/>
      <c r="N379" s="337"/>
      <c r="O379" s="37">
        <v>5060331.5203458089</v>
      </c>
      <c r="P379" s="337"/>
      <c r="Q379" s="382">
        <f>SUM(Yhteenveto[[#This Row],[Kunnan  peruspalvelujen valtionosuus ]:[Veroperustemuutoksista johtuvien veromenetysten korvaus]])</f>
        <v>5060331.5203458089</v>
      </c>
      <c r="R379" s="38">
        <v>421694</v>
      </c>
    </row>
    <row r="380" spans="1:20">
      <c r="A380" s="52"/>
      <c r="B380" s="53"/>
      <c r="C380" s="54"/>
      <c r="D380" s="54"/>
      <c r="E380" s="54"/>
      <c r="N380" s="118"/>
      <c r="O380" s="383"/>
      <c r="P380" s="118"/>
      <c r="Q380" s="75"/>
      <c r="R380" s="27"/>
    </row>
    <row r="381" spans="1:20">
      <c r="A381" s="52"/>
      <c r="B381" s="53"/>
      <c r="C381" s="54"/>
      <c r="D381" s="54"/>
      <c r="E381" s="54"/>
      <c r="N381" s="118"/>
      <c r="O381" s="383"/>
      <c r="P381" s="118"/>
      <c r="Q381" s="75"/>
      <c r="R381" s="27"/>
    </row>
    <row r="382" spans="1:20">
      <c r="A382" s="52"/>
      <c r="B382" s="53"/>
      <c r="C382" s="54"/>
      <c r="D382" s="54"/>
      <c r="E382" s="54"/>
      <c r="N382" s="118"/>
      <c r="O382" s="383"/>
      <c r="P382" s="118"/>
      <c r="Q382" s="75"/>
      <c r="R382" s="27"/>
    </row>
    <row r="383" spans="1:20">
      <c r="A383" s="52"/>
      <c r="B383" s="53"/>
      <c r="C383" s="54"/>
      <c r="D383" s="54"/>
      <c r="E383" s="54"/>
      <c r="N383" s="118"/>
      <c r="O383" s="383"/>
      <c r="P383" s="118"/>
      <c r="Q383" s="75"/>
      <c r="R383" s="27"/>
    </row>
    <row r="384" spans="1:20">
      <c r="A384" s="52"/>
      <c r="B384" s="53"/>
      <c r="C384" s="54"/>
      <c r="D384" s="54"/>
      <c r="E384" s="54"/>
      <c r="N384" s="118"/>
      <c r="O384" s="383"/>
      <c r="P384" s="118"/>
      <c r="Q384" s="75"/>
      <c r="R384" s="27"/>
    </row>
    <row r="385" spans="1:18">
      <c r="A385" s="57"/>
      <c r="N385" s="118"/>
      <c r="O385" s="383"/>
      <c r="P385" s="118"/>
      <c r="Q385" s="75"/>
      <c r="R385" s="27"/>
    </row>
    <row r="386" spans="1:18">
      <c r="A386" s="57"/>
      <c r="O386" s="383"/>
      <c r="Q386" s="75"/>
    </row>
    <row r="387" spans="1:18">
      <c r="A387" s="57"/>
      <c r="O387" s="383"/>
      <c r="Q387" s="75"/>
    </row>
    <row r="388" spans="1:18">
      <c r="A388" s="57"/>
      <c r="O388" s="383"/>
      <c r="Q388" s="75"/>
    </row>
    <row r="389" spans="1:18">
      <c r="A389" s="57"/>
      <c r="O389" s="383"/>
      <c r="Q389" s="75"/>
    </row>
    <row r="390" spans="1:18">
      <c r="A390" s="57"/>
      <c r="Q390" s="75"/>
    </row>
    <row r="391" spans="1:18">
      <c r="A391" s="57"/>
      <c r="Q391" s="75"/>
    </row>
    <row r="392" spans="1:18">
      <c r="A392" s="57"/>
      <c r="Q392" s="75"/>
    </row>
    <row r="393" spans="1:18">
      <c r="A393" s="57"/>
      <c r="Q393" s="75"/>
    </row>
    <row r="394" spans="1:18">
      <c r="A394" s="57"/>
      <c r="Q394" s="75"/>
    </row>
    <row r="395" spans="1:18">
      <c r="A395" s="58"/>
      <c r="Q395" s="75"/>
    </row>
    <row r="396" spans="1:18">
      <c r="A396" s="58"/>
      <c r="B396" s="59"/>
      <c r="Q396" s="75"/>
    </row>
    <row r="397" spans="1:18">
      <c r="A397" s="58"/>
      <c r="B397" s="60"/>
    </row>
    <row r="398" spans="1:18">
      <c r="A398" s="58"/>
    </row>
    <row r="399" spans="1:18">
      <c r="A399" s="58"/>
    </row>
    <row r="400" spans="1:18">
      <c r="A400" s="58"/>
      <c r="C400" s="7"/>
      <c r="D400" s="7"/>
      <c r="E400" s="7"/>
    </row>
    <row r="401" spans="1:5">
      <c r="A401" s="58"/>
      <c r="B401" s="59"/>
      <c r="C401" s="7"/>
      <c r="D401" s="7"/>
      <c r="E401" s="7"/>
    </row>
    <row r="402" spans="1:5">
      <c r="A402" s="58"/>
      <c r="B402" s="61"/>
      <c r="C402" s="7"/>
      <c r="D402" s="7"/>
      <c r="E402" s="7"/>
    </row>
    <row r="403" spans="1:5">
      <c r="A403" s="62"/>
      <c r="B403" s="61"/>
      <c r="C403" s="7"/>
      <c r="D403" s="7"/>
      <c r="E403" s="7"/>
    </row>
    <row r="404" spans="1:5">
      <c r="A404" s="58"/>
      <c r="B404" s="59"/>
      <c r="C404" s="7"/>
      <c r="D404" s="7"/>
      <c r="E404" s="7"/>
    </row>
    <row r="405" spans="1:5">
      <c r="A405" s="58"/>
      <c r="C405" s="7"/>
      <c r="D405" s="7"/>
      <c r="E405" s="7"/>
    </row>
    <row r="406" spans="1:5">
      <c r="A406" s="58"/>
      <c r="C406" s="7"/>
      <c r="D406" s="7"/>
      <c r="E406" s="7"/>
    </row>
    <row r="407" spans="1:5">
      <c r="A407" s="62"/>
    </row>
    <row r="408" spans="1:5">
      <c r="A408" s="58"/>
    </row>
    <row r="409" spans="1:5">
      <c r="A409" s="58"/>
    </row>
    <row r="410" spans="1:5">
      <c r="A410" s="58"/>
    </row>
    <row r="411" spans="1:5">
      <c r="A411" s="58"/>
      <c r="B411" s="60"/>
    </row>
  </sheetData>
  <pageMargins left="0.51181102362204722" right="0.51181102362204722" top="0.55118110236220474" bottom="0.55118110236220474" header="0.31496062992125984" footer="0.31496062992125984"/>
  <pageSetup paperSize="9" scale="65" orientation="landscape" r:id="rId1"/>
  <ignoredErrors>
    <ignoredError sqref="Q7:Q8 Q9:Q379 R7:R379" calculatedColumn="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06"/>
  <sheetViews>
    <sheetView zoomScale="80" zoomScaleNormal="80" workbookViewId="0">
      <pane xSplit="2" ySplit="6" topLeftCell="C7" activePane="bottomRight" state="frozen"/>
      <selection activeCell="G29" sqref="G29"/>
      <selection pane="topRight" activeCell="G29" sqref="G29"/>
      <selection pane="bottomLeft" activeCell="G29" sqref="G29"/>
      <selection pane="bottomRight"/>
    </sheetView>
  </sheetViews>
  <sheetFormatPr defaultRowHeight="14"/>
  <cols>
    <col min="1" max="1" width="10.33203125" style="134" customWidth="1"/>
    <col min="2" max="2" width="17.58203125" style="130" bestFit="1" customWidth="1"/>
    <col min="3" max="3" width="10.58203125" style="146" customWidth="1"/>
    <col min="4" max="7" width="10.58203125" style="139" customWidth="1"/>
    <col min="8" max="8" width="11.58203125" style="39" bestFit="1" customWidth="1"/>
    <col min="9" max="9" width="22.5" style="145" customWidth="1"/>
    <col min="10" max="10" width="13.5" style="138" bestFit="1" customWidth="1"/>
    <col min="11" max="12" width="15.5" style="138" bestFit="1" customWidth="1"/>
    <col min="13" max="13" width="13.83203125" style="138" bestFit="1" customWidth="1"/>
    <col min="14" max="14" width="27.08203125" style="147" customWidth="1"/>
    <col min="15" max="15" width="4.08203125" style="67" customWidth="1"/>
    <col min="16" max="16" width="17.5" style="67" customWidth="1"/>
    <col min="17" max="17" width="9" style="67" customWidth="1"/>
    <col min="18" max="18" width="9.08203125" style="67" customWidth="1"/>
    <col min="19" max="19" width="10" style="67" customWidth="1"/>
    <col min="20" max="20" width="9.5" style="67" customWidth="1"/>
    <col min="21" max="21" width="10" style="67" customWidth="1"/>
    <col min="22" max="22" width="9.58203125" style="67" customWidth="1"/>
    <col min="23" max="23" width="8.83203125" style="67" customWidth="1"/>
    <col min="24" max="24" width="8.58203125" style="67" bestFit="1" customWidth="1"/>
    <col min="25" max="25" width="9.33203125" style="67" customWidth="1"/>
    <col min="26" max="26" width="11.08203125" style="67" bestFit="1" customWidth="1"/>
    <col min="27" max="27" width="10.58203125" style="67" bestFit="1" customWidth="1"/>
    <col min="28" max="28" width="9.58203125" style="67" bestFit="1" customWidth="1"/>
    <col min="29" max="41" width="8.58203125" style="67"/>
  </cols>
  <sheetData>
    <row r="1" spans="1:41" ht="22.5">
      <c r="A1" s="348" t="s">
        <v>755</v>
      </c>
      <c r="B1" s="131"/>
      <c r="C1" s="132"/>
      <c r="D1" s="133"/>
      <c r="E1" s="133"/>
      <c r="F1" s="133"/>
      <c r="G1" s="133"/>
      <c r="I1" s="153" t="s">
        <v>379</v>
      </c>
      <c r="J1" s="156"/>
      <c r="K1" s="157"/>
      <c r="L1" s="157"/>
      <c r="M1" s="157"/>
      <c r="N1" s="46"/>
      <c r="O1" s="48"/>
      <c r="Q1" s="69"/>
      <c r="R1" s="69"/>
      <c r="S1" s="69"/>
      <c r="T1" s="69"/>
      <c r="U1" s="69"/>
      <c r="V1" s="69"/>
      <c r="W1" s="69"/>
      <c r="X1" s="69"/>
      <c r="Y1" s="69"/>
      <c r="Z1" s="70"/>
    </row>
    <row r="2" spans="1:41">
      <c r="A2" s="130" t="s">
        <v>378</v>
      </c>
      <c r="C2" s="135"/>
      <c r="D2" s="136"/>
      <c r="E2" s="136"/>
      <c r="F2" s="136"/>
      <c r="G2" s="136"/>
      <c r="H2" s="137"/>
      <c r="I2" s="223" t="s">
        <v>682</v>
      </c>
      <c r="J2" s="223" t="s">
        <v>381</v>
      </c>
      <c r="K2" s="223" t="s">
        <v>683</v>
      </c>
      <c r="L2" s="223" t="s">
        <v>684</v>
      </c>
      <c r="M2" s="213" t="s">
        <v>761</v>
      </c>
      <c r="N2" s="154"/>
    </row>
    <row r="3" spans="1:41">
      <c r="A3" s="134" t="s">
        <v>1</v>
      </c>
      <c r="B3" s="141">
        <v>293</v>
      </c>
      <c r="C3" s="374"/>
      <c r="D3" s="374"/>
      <c r="E3" s="374"/>
      <c r="F3" s="374"/>
      <c r="G3" s="374"/>
      <c r="H3" s="374"/>
      <c r="I3" s="356">
        <v>7909.65</v>
      </c>
      <c r="J3" s="356">
        <v>8392.0499999999993</v>
      </c>
      <c r="K3" s="356">
        <v>6979.43</v>
      </c>
      <c r="L3" s="356">
        <v>11965.26</v>
      </c>
      <c r="M3" s="356">
        <v>61.55</v>
      </c>
      <c r="N3" s="169"/>
      <c r="P3" s="48"/>
      <c r="Q3" s="72"/>
      <c r="R3" s="72"/>
      <c r="S3" s="72"/>
      <c r="T3" s="72"/>
      <c r="U3" s="72"/>
      <c r="V3" s="72"/>
      <c r="W3" s="66"/>
      <c r="X3" s="66"/>
      <c r="Y3" s="66"/>
      <c r="Z3" s="73"/>
    </row>
    <row r="4" spans="1:41">
      <c r="A4" s="151"/>
      <c r="B4" s="151"/>
      <c r="C4" s="148" t="s">
        <v>672</v>
      </c>
      <c r="D4" s="378"/>
      <c r="E4" s="149"/>
      <c r="F4" s="149"/>
      <c r="G4" s="149"/>
      <c r="H4" s="150"/>
      <c r="I4" s="355" t="s">
        <v>681</v>
      </c>
      <c r="J4" s="354"/>
      <c r="K4" s="354"/>
      <c r="L4" s="354"/>
      <c r="M4" s="354"/>
      <c r="N4" s="152"/>
      <c r="P4" s="74"/>
      <c r="Q4" s="73"/>
      <c r="R4" s="73"/>
      <c r="S4" s="73"/>
      <c r="T4" s="73"/>
      <c r="U4" s="73"/>
      <c r="V4" s="73"/>
      <c r="W4" s="73"/>
      <c r="X4" s="73"/>
      <c r="Y4" s="73"/>
      <c r="Z4" s="73"/>
      <c r="AA4" s="73"/>
      <c r="AB4" s="77"/>
      <c r="AC4" s="78"/>
      <c r="AD4" s="79"/>
      <c r="AF4" s="76"/>
      <c r="AG4" s="80"/>
      <c r="AH4" s="80"/>
    </row>
    <row r="5" spans="1:41" s="222" customFormat="1" ht="28">
      <c r="A5" s="208" t="s">
        <v>680</v>
      </c>
      <c r="B5" s="209" t="s">
        <v>3</v>
      </c>
      <c r="C5" s="210" t="s">
        <v>757</v>
      </c>
      <c r="D5" s="210" t="s">
        <v>758</v>
      </c>
      <c r="E5" s="210" t="s">
        <v>759</v>
      </c>
      <c r="F5" s="210" t="s">
        <v>760</v>
      </c>
      <c r="G5" s="210" t="s">
        <v>756</v>
      </c>
      <c r="H5" s="211" t="s">
        <v>386</v>
      </c>
      <c r="I5" s="212" t="s">
        <v>682</v>
      </c>
      <c r="J5" s="213" t="s">
        <v>381</v>
      </c>
      <c r="K5" s="213" t="s">
        <v>683</v>
      </c>
      <c r="L5" s="213" t="s">
        <v>684</v>
      </c>
      <c r="M5" s="213" t="s">
        <v>761</v>
      </c>
      <c r="N5" s="214" t="s">
        <v>679</v>
      </c>
      <c r="O5" s="215"/>
      <c r="P5" s="216"/>
      <c r="Q5" s="217"/>
      <c r="R5" s="217"/>
      <c r="S5" s="217"/>
      <c r="T5" s="217"/>
      <c r="U5" s="217"/>
      <c r="V5" s="217"/>
      <c r="W5" s="217"/>
      <c r="X5" s="217"/>
      <c r="Y5" s="217"/>
      <c r="Z5" s="217"/>
      <c r="AA5" s="217"/>
      <c r="AB5" s="218"/>
      <c r="AC5" s="219"/>
      <c r="AD5" s="220"/>
      <c r="AE5" s="215"/>
      <c r="AF5" s="215"/>
      <c r="AG5" s="221"/>
      <c r="AH5" s="221"/>
      <c r="AI5" s="215"/>
      <c r="AJ5" s="215"/>
      <c r="AK5" s="215"/>
      <c r="AL5" s="215"/>
      <c r="AM5" s="215"/>
      <c r="AN5" s="215"/>
      <c r="AO5" s="215"/>
    </row>
    <row r="6" spans="1:41">
      <c r="B6" s="130" t="s">
        <v>382</v>
      </c>
      <c r="C6" s="43">
        <f>SUM(C7:C299)</f>
        <v>296144</v>
      </c>
      <c r="D6" s="43">
        <f t="shared" ref="D6:H6" si="0">SUM(D7:D299)</f>
        <v>56867</v>
      </c>
      <c r="E6" s="43">
        <f t="shared" si="0"/>
        <v>369949</v>
      </c>
      <c r="F6" s="43">
        <f t="shared" si="0"/>
        <v>185637</v>
      </c>
      <c r="G6" s="43">
        <f t="shared" si="0"/>
        <v>4609300</v>
      </c>
      <c r="H6" s="43">
        <f t="shared" si="0"/>
        <v>5517897</v>
      </c>
      <c r="I6" s="43">
        <f t="shared" ref="I6" si="1">SUM(I7:I299)</f>
        <v>2342395389.5999999</v>
      </c>
      <c r="J6" s="43">
        <f t="shared" ref="J6" si="2">SUM(J7:J299)</f>
        <v>477230707.35000014</v>
      </c>
      <c r="K6" s="43">
        <f t="shared" ref="K6" si="3">SUM(K7:K299)</f>
        <v>2582033149.0700016</v>
      </c>
      <c r="L6" s="43">
        <f t="shared" ref="L6" si="4">SUM(L7:L299)</f>
        <v>2221194970.6199989</v>
      </c>
      <c r="M6" s="43">
        <f t="shared" ref="M6" si="5">SUM(M7:M299)</f>
        <v>283702415.00000006</v>
      </c>
      <c r="N6" s="186">
        <f>SUM(N7:N299)</f>
        <v>7906556631.6399984</v>
      </c>
      <c r="P6" s="74"/>
      <c r="Q6" s="73"/>
      <c r="R6" s="73"/>
      <c r="S6" s="73"/>
      <c r="T6" s="73"/>
      <c r="U6" s="73"/>
      <c r="V6" s="73"/>
      <c r="W6" s="73"/>
      <c r="X6" s="73"/>
      <c r="Y6" s="73"/>
      <c r="Z6" s="73"/>
      <c r="AA6" s="73"/>
    </row>
    <row r="7" spans="1:41">
      <c r="A7" s="134">
        <v>5</v>
      </c>
      <c r="B7" s="130" t="s">
        <v>14</v>
      </c>
      <c r="C7" s="142">
        <v>491</v>
      </c>
      <c r="D7" s="46">
        <v>109</v>
      </c>
      <c r="E7" s="46">
        <v>713</v>
      </c>
      <c r="F7" s="46">
        <v>390</v>
      </c>
      <c r="G7" s="46">
        <v>7608</v>
      </c>
      <c r="H7" s="43">
        <v>9311</v>
      </c>
      <c r="I7" s="144">
        <v>3883638.15</v>
      </c>
      <c r="J7" s="144">
        <v>914733.45</v>
      </c>
      <c r="K7" s="144">
        <v>4976333.59</v>
      </c>
      <c r="L7" s="144">
        <v>4666451.4000000004</v>
      </c>
      <c r="M7" s="144">
        <v>468272.39999999997</v>
      </c>
      <c r="N7" s="187">
        <f>SUM(Ikärakenne[[#This Row],[Ikä 0–5]:[Ikä 16+]])</f>
        <v>14909428.99</v>
      </c>
      <c r="P7" s="48"/>
      <c r="Q7" s="81"/>
      <c r="R7" s="81"/>
      <c r="S7" s="81"/>
      <c r="T7" s="81"/>
      <c r="U7" s="81"/>
      <c r="V7" s="81"/>
      <c r="W7" s="81"/>
      <c r="X7" s="81"/>
      <c r="Y7" s="81"/>
      <c r="Z7" s="81"/>
    </row>
    <row r="8" spans="1:41">
      <c r="A8" s="134">
        <v>9</v>
      </c>
      <c r="B8" s="130" t="s">
        <v>15</v>
      </c>
      <c r="C8" s="142">
        <v>145</v>
      </c>
      <c r="D8" s="46">
        <v>36</v>
      </c>
      <c r="E8" s="46">
        <v>221</v>
      </c>
      <c r="F8" s="46">
        <v>114</v>
      </c>
      <c r="G8" s="46">
        <v>1975</v>
      </c>
      <c r="H8" s="43">
        <v>2491</v>
      </c>
      <c r="I8" s="144">
        <v>1146899.25</v>
      </c>
      <c r="J8" s="144">
        <v>302113.8</v>
      </c>
      <c r="K8" s="144">
        <v>1542454.03</v>
      </c>
      <c r="L8" s="144">
        <v>1364039.6400000001</v>
      </c>
      <c r="M8" s="144">
        <v>121561.25</v>
      </c>
      <c r="N8" s="187">
        <f>SUM(Ikärakenne[[#This Row],[Ikä 0–5]:[Ikä 16+]])</f>
        <v>4477067.9700000007</v>
      </c>
      <c r="Q8" s="82"/>
      <c r="R8" s="82"/>
      <c r="S8" s="82"/>
      <c r="T8" s="82"/>
      <c r="U8" s="82"/>
      <c r="V8" s="82"/>
      <c r="W8" s="82"/>
      <c r="X8" s="82"/>
      <c r="Y8" s="82"/>
      <c r="Z8" s="82"/>
      <c r="AC8" s="83"/>
      <c r="AD8" s="48"/>
      <c r="AE8" s="48"/>
      <c r="AF8" s="48"/>
      <c r="AG8" s="48"/>
    </row>
    <row r="9" spans="1:41">
      <c r="A9" s="134">
        <v>10</v>
      </c>
      <c r="B9" s="130" t="s">
        <v>16</v>
      </c>
      <c r="C9" s="142">
        <v>654</v>
      </c>
      <c r="D9" s="46">
        <v>114</v>
      </c>
      <c r="E9" s="46">
        <v>781</v>
      </c>
      <c r="F9" s="46">
        <v>439</v>
      </c>
      <c r="G9" s="46">
        <v>9209</v>
      </c>
      <c r="H9" s="43">
        <v>11197</v>
      </c>
      <c r="I9" s="144">
        <v>5172911.0999999996</v>
      </c>
      <c r="J9" s="144">
        <v>956693.7</v>
      </c>
      <c r="K9" s="144">
        <v>5450934.8300000001</v>
      </c>
      <c r="L9" s="144">
        <v>5252749.1399999997</v>
      </c>
      <c r="M9" s="144">
        <v>566813.94999999995</v>
      </c>
      <c r="N9" s="187">
        <f>SUM(Ikärakenne[[#This Row],[Ikä 0–5]:[Ikä 16+]])</f>
        <v>17400102.719999999</v>
      </c>
      <c r="AC9" s="84"/>
      <c r="AD9" s="83"/>
      <c r="AE9" s="48"/>
      <c r="AF9" s="48"/>
      <c r="AG9" s="84"/>
      <c r="AH9" s="68"/>
    </row>
    <row r="10" spans="1:41">
      <c r="A10" s="134">
        <v>16</v>
      </c>
      <c r="B10" s="130" t="s">
        <v>17</v>
      </c>
      <c r="C10" s="142">
        <v>326</v>
      </c>
      <c r="D10" s="46">
        <v>75</v>
      </c>
      <c r="E10" s="46">
        <v>479</v>
      </c>
      <c r="F10" s="46">
        <v>279</v>
      </c>
      <c r="G10" s="46">
        <v>6874</v>
      </c>
      <c r="H10" s="43">
        <v>8033</v>
      </c>
      <c r="I10" s="144">
        <v>2578545.9</v>
      </c>
      <c r="J10" s="144">
        <v>629403.75</v>
      </c>
      <c r="K10" s="144">
        <v>3343146.97</v>
      </c>
      <c r="L10" s="144">
        <v>3338307.54</v>
      </c>
      <c r="M10" s="144">
        <v>423094.69999999995</v>
      </c>
      <c r="N10" s="187">
        <f>SUM(Ikärakenne[[#This Row],[Ikä 0–5]:[Ikä 16+]])</f>
        <v>10312498.859999999</v>
      </c>
      <c r="P10" s="85"/>
      <c r="Q10" s="72"/>
      <c r="R10" s="72"/>
      <c r="S10" s="72"/>
      <c r="T10" s="72"/>
      <c r="U10" s="72"/>
      <c r="V10" s="72"/>
      <c r="W10" s="66"/>
      <c r="X10" s="66"/>
      <c r="Y10" s="86"/>
      <c r="Z10" s="86"/>
      <c r="AA10" s="82"/>
      <c r="AB10" s="82"/>
      <c r="AC10" s="84"/>
      <c r="AD10" s="87"/>
    </row>
    <row r="11" spans="1:41">
      <c r="A11" s="134">
        <v>18</v>
      </c>
      <c r="B11" s="130" t="s">
        <v>18</v>
      </c>
      <c r="C11" s="142">
        <v>269</v>
      </c>
      <c r="D11" s="46">
        <v>68</v>
      </c>
      <c r="E11" s="46">
        <v>422</v>
      </c>
      <c r="F11" s="46">
        <v>192</v>
      </c>
      <c r="G11" s="46">
        <v>3896</v>
      </c>
      <c r="H11" s="43">
        <v>4847</v>
      </c>
      <c r="I11" s="144">
        <v>2127695.85</v>
      </c>
      <c r="J11" s="144">
        <v>570659.39999999991</v>
      </c>
      <c r="K11" s="144">
        <v>2945319.46</v>
      </c>
      <c r="L11" s="144">
        <v>2297329.92</v>
      </c>
      <c r="M11" s="144">
        <v>239798.8</v>
      </c>
      <c r="N11" s="187">
        <f>SUM(Ikärakenne[[#This Row],[Ikä 0–5]:[Ikä 16+]])</f>
        <v>8180803.4299999997</v>
      </c>
      <c r="P11" s="88"/>
      <c r="Q11" s="82"/>
      <c r="R11" s="82"/>
      <c r="S11" s="82"/>
      <c r="T11" s="82"/>
      <c r="U11" s="82"/>
      <c r="V11" s="82"/>
      <c r="W11" s="82"/>
      <c r="X11" s="82"/>
      <c r="Y11" s="82"/>
      <c r="Z11" s="82"/>
      <c r="AA11" s="82"/>
      <c r="AB11" s="89"/>
      <c r="AC11" s="87"/>
      <c r="AD11" s="87"/>
    </row>
    <row r="12" spans="1:41">
      <c r="A12" s="134">
        <v>19</v>
      </c>
      <c r="B12" s="130" t="s">
        <v>19</v>
      </c>
      <c r="C12" s="142">
        <v>264</v>
      </c>
      <c r="D12" s="46">
        <v>63</v>
      </c>
      <c r="E12" s="46">
        <v>305</v>
      </c>
      <c r="F12" s="46">
        <v>161</v>
      </c>
      <c r="G12" s="46">
        <v>3162</v>
      </c>
      <c r="H12" s="43">
        <v>3955</v>
      </c>
      <c r="I12" s="144">
        <v>2088147.5999999999</v>
      </c>
      <c r="J12" s="144">
        <v>528699.14999999991</v>
      </c>
      <c r="K12" s="144">
        <v>2128726.15</v>
      </c>
      <c r="L12" s="144">
        <v>1926406.86</v>
      </c>
      <c r="M12" s="144">
        <v>194621.09999999998</v>
      </c>
      <c r="N12" s="187">
        <f>SUM(Ikärakenne[[#This Row],[Ikä 0–5]:[Ikä 16+]])</f>
        <v>6866600.8600000003</v>
      </c>
      <c r="P12" s="88"/>
      <c r="Q12" s="82"/>
      <c r="R12" s="82"/>
      <c r="S12" s="82"/>
      <c r="T12" s="82"/>
      <c r="U12" s="82"/>
      <c r="V12" s="82"/>
      <c r="W12" s="82"/>
      <c r="X12" s="82"/>
      <c r="Y12" s="82"/>
      <c r="Z12" s="82"/>
      <c r="AA12" s="82"/>
      <c r="AB12" s="89"/>
      <c r="AC12" s="90"/>
      <c r="AD12" s="87"/>
    </row>
    <row r="13" spans="1:41">
      <c r="A13" s="134">
        <v>20</v>
      </c>
      <c r="B13" s="130" t="s">
        <v>20</v>
      </c>
      <c r="C13" s="142">
        <v>801</v>
      </c>
      <c r="D13" s="46">
        <v>176</v>
      </c>
      <c r="E13" s="46">
        <v>1255</v>
      </c>
      <c r="F13" s="46">
        <v>664</v>
      </c>
      <c r="G13" s="46">
        <v>13571</v>
      </c>
      <c r="H13" s="43">
        <v>16467</v>
      </c>
      <c r="I13" s="144">
        <v>6335629.6499999994</v>
      </c>
      <c r="J13" s="144">
        <v>1477000.7999999998</v>
      </c>
      <c r="K13" s="144">
        <v>8759184.6500000004</v>
      </c>
      <c r="L13" s="144">
        <v>7944932.6400000006</v>
      </c>
      <c r="M13" s="144">
        <v>835295.04999999993</v>
      </c>
      <c r="N13" s="187">
        <f>SUM(Ikärakenne[[#This Row],[Ikä 0–5]:[Ikä 16+]])</f>
        <v>25352042.790000003</v>
      </c>
      <c r="P13" s="91"/>
      <c r="Q13" s="82"/>
      <c r="R13" s="82"/>
      <c r="S13" s="82"/>
      <c r="T13" s="82"/>
      <c r="U13" s="82"/>
      <c r="V13" s="82"/>
      <c r="W13" s="82"/>
      <c r="X13" s="82"/>
      <c r="Y13" s="82"/>
      <c r="Z13" s="82"/>
      <c r="AA13" s="82"/>
      <c r="AB13" s="89"/>
      <c r="AC13" s="90"/>
      <c r="AD13" s="87"/>
    </row>
    <row r="14" spans="1:41">
      <c r="A14" s="134">
        <v>46</v>
      </c>
      <c r="B14" s="130" t="s">
        <v>21</v>
      </c>
      <c r="C14" s="142">
        <v>54</v>
      </c>
      <c r="D14" s="46">
        <v>13</v>
      </c>
      <c r="E14" s="46">
        <v>80</v>
      </c>
      <c r="F14" s="46">
        <v>29</v>
      </c>
      <c r="G14" s="46">
        <v>1186</v>
      </c>
      <c r="H14" s="43">
        <v>1362</v>
      </c>
      <c r="I14" s="144">
        <v>427121.1</v>
      </c>
      <c r="J14" s="144">
        <v>109096.65</v>
      </c>
      <c r="K14" s="144">
        <v>558354.4</v>
      </c>
      <c r="L14" s="144">
        <v>346992.54</v>
      </c>
      <c r="M14" s="144">
        <v>72998.3</v>
      </c>
      <c r="N14" s="187">
        <f>SUM(Ikärakenne[[#This Row],[Ikä 0–5]:[Ikä 16+]])</f>
        <v>1514562.99</v>
      </c>
      <c r="P14" s="88"/>
      <c r="Q14" s="82"/>
      <c r="R14" s="82"/>
      <c r="S14" s="82"/>
      <c r="T14" s="82"/>
      <c r="U14" s="82"/>
      <c r="V14" s="82"/>
      <c r="W14" s="82"/>
      <c r="X14" s="82"/>
      <c r="Y14" s="82"/>
      <c r="Z14" s="92"/>
      <c r="AA14" s="82"/>
      <c r="AB14" s="89"/>
      <c r="AC14" s="90"/>
      <c r="AD14" s="87"/>
    </row>
    <row r="15" spans="1:41">
      <c r="A15" s="134">
        <v>47</v>
      </c>
      <c r="B15" s="130" t="s">
        <v>22</v>
      </c>
      <c r="C15" s="142">
        <v>58</v>
      </c>
      <c r="D15" s="46">
        <v>10</v>
      </c>
      <c r="E15" s="46">
        <v>105</v>
      </c>
      <c r="F15" s="46">
        <v>53</v>
      </c>
      <c r="G15" s="46">
        <v>1563</v>
      </c>
      <c r="H15" s="43">
        <v>1789</v>
      </c>
      <c r="I15" s="144">
        <v>458759.69999999995</v>
      </c>
      <c r="J15" s="144">
        <v>83920.5</v>
      </c>
      <c r="K15" s="144">
        <v>732840.15</v>
      </c>
      <c r="L15" s="144">
        <v>634158.78</v>
      </c>
      <c r="M15" s="144">
        <v>96202.65</v>
      </c>
      <c r="N15" s="187">
        <f>SUM(Ikärakenne[[#This Row],[Ikä 0–5]:[Ikä 16+]])</f>
        <v>2005881.78</v>
      </c>
      <c r="P15" s="88"/>
      <c r="Q15" s="82"/>
      <c r="R15" s="82"/>
      <c r="S15" s="82"/>
      <c r="T15" s="82"/>
      <c r="U15" s="82"/>
      <c r="V15" s="82"/>
      <c r="W15" s="82"/>
      <c r="X15" s="82"/>
      <c r="Y15" s="82"/>
      <c r="Z15" s="82"/>
      <c r="AA15" s="82"/>
      <c r="AB15" s="89"/>
      <c r="AC15" s="93"/>
      <c r="AF15" s="83"/>
    </row>
    <row r="16" spans="1:41">
      <c r="A16" s="134">
        <v>49</v>
      </c>
      <c r="B16" s="130" t="s">
        <v>23</v>
      </c>
      <c r="C16" s="142">
        <v>20097</v>
      </c>
      <c r="D16" s="46">
        <v>3633</v>
      </c>
      <c r="E16" s="46">
        <v>23400</v>
      </c>
      <c r="F16" s="46">
        <v>11438</v>
      </c>
      <c r="G16" s="46">
        <v>238564</v>
      </c>
      <c r="H16" s="43">
        <v>297132</v>
      </c>
      <c r="I16" s="144">
        <v>158960236.04999998</v>
      </c>
      <c r="J16" s="144">
        <v>30488317.649999999</v>
      </c>
      <c r="K16" s="144">
        <v>163318662</v>
      </c>
      <c r="L16" s="144">
        <v>136858643.88</v>
      </c>
      <c r="M16" s="144">
        <v>14683614.199999999</v>
      </c>
      <c r="N16" s="187">
        <f>SUM(Ikärakenne[[#This Row],[Ikä 0–5]:[Ikä 16+]])</f>
        <v>504309473.77999997</v>
      </c>
      <c r="P16" s="88"/>
      <c r="Q16" s="82"/>
      <c r="R16" s="82"/>
      <c r="S16" s="82"/>
      <c r="T16" s="82"/>
      <c r="U16" s="82"/>
      <c r="V16" s="82"/>
      <c r="W16" s="82"/>
      <c r="X16" s="82"/>
      <c r="Y16" s="82"/>
      <c r="Z16" s="82"/>
      <c r="AA16" s="82"/>
      <c r="AB16" s="89"/>
    </row>
    <row r="17" spans="1:29">
      <c r="A17" s="134">
        <v>50</v>
      </c>
      <c r="B17" s="130" t="s">
        <v>24</v>
      </c>
      <c r="C17" s="142">
        <v>565</v>
      </c>
      <c r="D17" s="46">
        <v>106</v>
      </c>
      <c r="E17" s="46">
        <v>785</v>
      </c>
      <c r="F17" s="46">
        <v>391</v>
      </c>
      <c r="G17" s="46">
        <v>9570</v>
      </c>
      <c r="H17" s="43">
        <v>11417</v>
      </c>
      <c r="I17" s="144">
        <v>4468952.25</v>
      </c>
      <c r="J17" s="144">
        <v>889557.29999999993</v>
      </c>
      <c r="K17" s="144">
        <v>5478852.5499999998</v>
      </c>
      <c r="L17" s="144">
        <v>4678416.66</v>
      </c>
      <c r="M17" s="144">
        <v>589033.5</v>
      </c>
      <c r="N17" s="187">
        <f>SUM(Ikärakenne[[#This Row],[Ikä 0–5]:[Ikä 16+]])</f>
        <v>16104812.26</v>
      </c>
      <c r="P17" s="88"/>
      <c r="Q17" s="82"/>
      <c r="R17" s="82"/>
      <c r="S17" s="82"/>
      <c r="T17" s="82"/>
      <c r="U17" s="82"/>
      <c r="V17" s="82"/>
      <c r="W17" s="82"/>
      <c r="X17" s="82"/>
      <c r="Y17" s="82"/>
      <c r="Z17" s="82"/>
      <c r="AA17" s="82"/>
      <c r="AB17" s="89"/>
      <c r="AC17" s="61"/>
    </row>
    <row r="18" spans="1:29">
      <c r="A18" s="134">
        <v>51</v>
      </c>
      <c r="B18" s="130" t="s">
        <v>25</v>
      </c>
      <c r="C18" s="142">
        <v>492</v>
      </c>
      <c r="D18" s="46">
        <v>109</v>
      </c>
      <c r="E18" s="46">
        <v>706</v>
      </c>
      <c r="F18" s="46">
        <v>379</v>
      </c>
      <c r="G18" s="46">
        <v>7648</v>
      </c>
      <c r="H18" s="43">
        <v>9334</v>
      </c>
      <c r="I18" s="144">
        <v>3891547.8</v>
      </c>
      <c r="J18" s="144">
        <v>914733.45</v>
      </c>
      <c r="K18" s="144">
        <v>4927477.58</v>
      </c>
      <c r="L18" s="144">
        <v>4534833.54</v>
      </c>
      <c r="M18" s="144">
        <v>470734.39999999997</v>
      </c>
      <c r="N18" s="187">
        <f>SUM(Ikärakenne[[#This Row],[Ikä 0–5]:[Ikä 16+]])</f>
        <v>14739326.770000001</v>
      </c>
      <c r="P18" s="88"/>
      <c r="Q18" s="82"/>
      <c r="R18" s="82"/>
      <c r="S18" s="82"/>
      <c r="T18" s="82"/>
      <c r="U18" s="82"/>
      <c r="V18" s="82"/>
      <c r="W18" s="82"/>
      <c r="X18" s="82"/>
      <c r="Y18" s="82"/>
      <c r="Z18" s="82"/>
      <c r="AA18" s="82"/>
      <c r="AB18" s="89"/>
      <c r="AC18" s="83"/>
    </row>
    <row r="19" spans="1:29">
      <c r="A19" s="134">
        <v>52</v>
      </c>
      <c r="B19" s="130" t="s">
        <v>26</v>
      </c>
      <c r="C19" s="142">
        <v>129</v>
      </c>
      <c r="D19" s="46">
        <v>23</v>
      </c>
      <c r="E19" s="46">
        <v>180</v>
      </c>
      <c r="F19" s="46">
        <v>91</v>
      </c>
      <c r="G19" s="46">
        <v>1981</v>
      </c>
      <c r="H19" s="43">
        <v>2404</v>
      </c>
      <c r="I19" s="144">
        <v>1020344.85</v>
      </c>
      <c r="J19" s="144">
        <v>193017.15</v>
      </c>
      <c r="K19" s="144">
        <v>1256297.4000000001</v>
      </c>
      <c r="L19" s="144">
        <v>1088838.6599999999</v>
      </c>
      <c r="M19" s="144">
        <v>121930.54999999999</v>
      </c>
      <c r="N19" s="187">
        <f>SUM(Ikärakenne[[#This Row],[Ikä 0–5]:[Ikä 16+]])</f>
        <v>3680428.6100000003</v>
      </c>
      <c r="P19" s="48"/>
      <c r="Q19" s="82"/>
      <c r="R19" s="82"/>
      <c r="S19" s="82"/>
      <c r="T19" s="82"/>
      <c r="U19" s="82"/>
      <c r="V19" s="82"/>
      <c r="W19" s="82"/>
      <c r="X19" s="82"/>
      <c r="Y19" s="82"/>
      <c r="Z19" s="82"/>
      <c r="AA19" s="82"/>
      <c r="AB19" s="89"/>
      <c r="AC19" s="83"/>
    </row>
    <row r="20" spans="1:29">
      <c r="A20" s="134">
        <v>61</v>
      </c>
      <c r="B20" s="130" t="s">
        <v>27</v>
      </c>
      <c r="C20" s="142">
        <v>646</v>
      </c>
      <c r="D20" s="46">
        <v>127</v>
      </c>
      <c r="E20" s="46">
        <v>833</v>
      </c>
      <c r="F20" s="46">
        <v>503</v>
      </c>
      <c r="G20" s="46">
        <v>14464</v>
      </c>
      <c r="H20" s="43">
        <v>16573</v>
      </c>
      <c r="I20" s="144">
        <v>5109633.8999999994</v>
      </c>
      <c r="J20" s="144">
        <v>1065790.3499999999</v>
      </c>
      <c r="K20" s="144">
        <v>5813865.1900000004</v>
      </c>
      <c r="L20" s="144">
        <v>6018525.7800000003</v>
      </c>
      <c r="M20" s="144">
        <v>890259.2</v>
      </c>
      <c r="N20" s="187">
        <f>SUM(Ikärakenne[[#This Row],[Ikä 0–5]:[Ikä 16+]])</f>
        <v>18898074.419999998</v>
      </c>
      <c r="P20" s="83"/>
      <c r="Q20" s="82"/>
      <c r="R20" s="82"/>
      <c r="S20" s="82"/>
      <c r="T20" s="82"/>
      <c r="U20" s="82"/>
      <c r="V20" s="82"/>
      <c r="W20" s="82"/>
      <c r="X20" s="82"/>
      <c r="Y20" s="82"/>
      <c r="Z20" s="94"/>
      <c r="AA20" s="82"/>
      <c r="AB20" s="89"/>
    </row>
    <row r="21" spans="1:29">
      <c r="A21" s="134">
        <v>69</v>
      </c>
      <c r="B21" s="130" t="s">
        <v>28</v>
      </c>
      <c r="C21" s="142">
        <v>418</v>
      </c>
      <c r="D21" s="46">
        <v>72</v>
      </c>
      <c r="E21" s="46">
        <v>544</v>
      </c>
      <c r="F21" s="46">
        <v>280</v>
      </c>
      <c r="G21" s="46">
        <v>5488</v>
      </c>
      <c r="H21" s="43">
        <v>6802</v>
      </c>
      <c r="I21" s="144">
        <v>3306233.6999999997</v>
      </c>
      <c r="J21" s="144">
        <v>604227.6</v>
      </c>
      <c r="K21" s="144">
        <v>3796809.92</v>
      </c>
      <c r="L21" s="144">
        <v>3350272.8000000003</v>
      </c>
      <c r="M21" s="144">
        <v>337786.39999999997</v>
      </c>
      <c r="N21" s="187">
        <f>SUM(Ikärakenne[[#This Row],[Ikä 0–5]:[Ikä 16+]])</f>
        <v>11395330.42</v>
      </c>
      <c r="P21" s="83"/>
      <c r="Q21" s="82"/>
      <c r="R21" s="82"/>
      <c r="S21" s="82"/>
      <c r="T21" s="82"/>
      <c r="U21" s="82"/>
      <c r="V21" s="82"/>
      <c r="W21" s="82"/>
      <c r="X21" s="82"/>
      <c r="Y21" s="82"/>
      <c r="Z21" s="82"/>
      <c r="AA21" s="82"/>
      <c r="AB21" s="89"/>
    </row>
    <row r="22" spans="1:29">
      <c r="A22" s="134">
        <v>71</v>
      </c>
      <c r="B22" s="130" t="s">
        <v>29</v>
      </c>
      <c r="C22" s="142">
        <v>407</v>
      </c>
      <c r="D22" s="46">
        <v>86</v>
      </c>
      <c r="E22" s="46">
        <v>592</v>
      </c>
      <c r="F22" s="46">
        <v>304</v>
      </c>
      <c r="G22" s="46">
        <v>5224</v>
      </c>
      <c r="H22" s="43">
        <v>6613</v>
      </c>
      <c r="I22" s="144">
        <v>3219227.55</v>
      </c>
      <c r="J22" s="144">
        <v>721716.29999999993</v>
      </c>
      <c r="K22" s="144">
        <v>4131822.56</v>
      </c>
      <c r="L22" s="144">
        <v>3637439.04</v>
      </c>
      <c r="M22" s="144">
        <v>321537.2</v>
      </c>
      <c r="N22" s="187">
        <f>SUM(Ikärakenne[[#This Row],[Ikä 0–5]:[Ikä 16+]])</f>
        <v>12031742.649999999</v>
      </c>
      <c r="P22" s="83"/>
      <c r="Q22" s="82"/>
      <c r="R22" s="82"/>
      <c r="S22" s="82"/>
      <c r="T22" s="82"/>
      <c r="U22" s="82"/>
      <c r="V22" s="82"/>
      <c r="W22" s="82"/>
      <c r="X22" s="82"/>
      <c r="Y22" s="82"/>
      <c r="Z22" s="82"/>
      <c r="AA22" s="82"/>
      <c r="AB22" s="89"/>
    </row>
    <row r="23" spans="1:29">
      <c r="A23" s="134">
        <v>72</v>
      </c>
      <c r="B23" s="130" t="s">
        <v>30</v>
      </c>
      <c r="C23" s="142">
        <v>35</v>
      </c>
      <c r="D23" s="46">
        <v>10</v>
      </c>
      <c r="E23" s="46">
        <v>52</v>
      </c>
      <c r="F23" s="46">
        <v>29</v>
      </c>
      <c r="G23" s="46">
        <v>824</v>
      </c>
      <c r="H23" s="43">
        <v>950</v>
      </c>
      <c r="I23" s="144">
        <v>276837.75</v>
      </c>
      <c r="J23" s="144">
        <v>83920.5</v>
      </c>
      <c r="K23" s="144">
        <v>362930.36</v>
      </c>
      <c r="L23" s="144">
        <v>346992.54</v>
      </c>
      <c r="M23" s="144">
        <v>50717.2</v>
      </c>
      <c r="N23" s="187">
        <f>SUM(Ikärakenne[[#This Row],[Ikä 0–5]:[Ikä 16+]])</f>
        <v>1121398.3499999999</v>
      </c>
      <c r="P23" s="95"/>
      <c r="Q23" s="82"/>
      <c r="R23" s="82"/>
      <c r="S23" s="82"/>
      <c r="T23" s="82"/>
      <c r="U23" s="82"/>
      <c r="V23" s="82"/>
      <c r="W23" s="82"/>
      <c r="X23" s="82"/>
      <c r="Y23" s="82"/>
      <c r="Z23" s="82"/>
      <c r="AA23" s="82"/>
      <c r="AB23" s="89"/>
    </row>
    <row r="24" spans="1:29">
      <c r="A24" s="134">
        <v>74</v>
      </c>
      <c r="B24" s="130" t="s">
        <v>31</v>
      </c>
      <c r="C24" s="142">
        <v>48</v>
      </c>
      <c r="D24" s="46">
        <v>10</v>
      </c>
      <c r="E24" s="46">
        <v>69</v>
      </c>
      <c r="F24" s="46">
        <v>33</v>
      </c>
      <c r="G24" s="46">
        <v>923</v>
      </c>
      <c r="H24" s="43">
        <v>1083</v>
      </c>
      <c r="I24" s="144">
        <v>379663.19999999995</v>
      </c>
      <c r="J24" s="144">
        <v>83920.5</v>
      </c>
      <c r="K24" s="144">
        <v>481580.67000000004</v>
      </c>
      <c r="L24" s="144">
        <v>394853.58</v>
      </c>
      <c r="M24" s="144">
        <v>56810.649999999994</v>
      </c>
      <c r="N24" s="187">
        <f>SUM(Ikärakenne[[#This Row],[Ikä 0–5]:[Ikä 16+]])</f>
        <v>1396828.5999999999</v>
      </c>
      <c r="Q24" s="92"/>
      <c r="R24" s="92"/>
      <c r="S24" s="92"/>
      <c r="T24" s="92"/>
      <c r="U24" s="92"/>
      <c r="V24" s="92"/>
      <c r="W24" s="92"/>
      <c r="X24" s="92"/>
      <c r="Y24" s="92"/>
      <c r="Z24" s="92"/>
      <c r="AA24" s="92"/>
      <c r="AB24" s="92"/>
    </row>
    <row r="25" spans="1:29">
      <c r="A25" s="134">
        <v>75</v>
      </c>
      <c r="B25" s="130" t="s">
        <v>32</v>
      </c>
      <c r="C25" s="142">
        <v>767</v>
      </c>
      <c r="D25" s="46">
        <v>160</v>
      </c>
      <c r="E25" s="46">
        <v>1176</v>
      </c>
      <c r="F25" s="46">
        <v>596</v>
      </c>
      <c r="G25" s="46">
        <v>17003</v>
      </c>
      <c r="H25" s="43">
        <v>19702</v>
      </c>
      <c r="I25" s="144">
        <v>6066701.5499999998</v>
      </c>
      <c r="J25" s="144">
        <v>1342728</v>
      </c>
      <c r="K25" s="144">
        <v>8207809.6800000006</v>
      </c>
      <c r="L25" s="144">
        <v>7131294.96</v>
      </c>
      <c r="M25" s="144">
        <v>1046534.6499999999</v>
      </c>
      <c r="N25" s="187">
        <f>SUM(Ikärakenne[[#This Row],[Ikä 0–5]:[Ikä 16+]])</f>
        <v>23795068.84</v>
      </c>
      <c r="Q25" s="96"/>
      <c r="R25" s="96"/>
      <c r="S25" s="96"/>
      <c r="T25" s="96"/>
      <c r="U25" s="96"/>
      <c r="V25" s="96"/>
      <c r="W25" s="96"/>
      <c r="X25" s="96"/>
      <c r="Y25" s="96"/>
      <c r="Z25" s="96"/>
      <c r="AA25" s="82"/>
      <c r="AB25" s="82"/>
    </row>
    <row r="26" spans="1:29">
      <c r="A26" s="134">
        <v>77</v>
      </c>
      <c r="B26" s="130" t="s">
        <v>33</v>
      </c>
      <c r="C26" s="142">
        <v>172</v>
      </c>
      <c r="D26" s="46">
        <v>38</v>
      </c>
      <c r="E26" s="46">
        <v>325</v>
      </c>
      <c r="F26" s="46">
        <v>172</v>
      </c>
      <c r="G26" s="46">
        <v>3976</v>
      </c>
      <c r="H26" s="43">
        <v>4683</v>
      </c>
      <c r="I26" s="144">
        <v>1360459.8</v>
      </c>
      <c r="J26" s="144">
        <v>318897.89999999997</v>
      </c>
      <c r="K26" s="144">
        <v>2268314.75</v>
      </c>
      <c r="L26" s="144">
        <v>2058024.72</v>
      </c>
      <c r="M26" s="144">
        <v>244722.8</v>
      </c>
      <c r="N26" s="187">
        <f>SUM(Ikärakenne[[#This Row],[Ikä 0–5]:[Ikä 16+]])</f>
        <v>6250419.9699999997</v>
      </c>
      <c r="P26" s="97"/>
      <c r="Q26" s="98"/>
      <c r="R26" s="98"/>
      <c r="S26" s="98"/>
      <c r="T26" s="98"/>
      <c r="U26" s="98"/>
      <c r="V26" s="98"/>
      <c r="W26" s="98"/>
      <c r="X26" s="98"/>
      <c r="Y26" s="98"/>
      <c r="Z26" s="99"/>
      <c r="AA26" s="82"/>
      <c r="AB26" s="82"/>
    </row>
    <row r="27" spans="1:29">
      <c r="A27" s="134">
        <v>78</v>
      </c>
      <c r="B27" s="130" t="s">
        <v>34</v>
      </c>
      <c r="C27" s="142">
        <v>284</v>
      </c>
      <c r="D27" s="46">
        <v>49</v>
      </c>
      <c r="E27" s="46">
        <v>446</v>
      </c>
      <c r="F27" s="46">
        <v>233</v>
      </c>
      <c r="G27" s="46">
        <v>6967</v>
      </c>
      <c r="H27" s="43">
        <v>7979</v>
      </c>
      <c r="I27" s="144">
        <v>2246340.6</v>
      </c>
      <c r="J27" s="144">
        <v>411210.44999999995</v>
      </c>
      <c r="K27" s="144">
        <v>3112825.7800000003</v>
      </c>
      <c r="L27" s="144">
        <v>2787905.58</v>
      </c>
      <c r="M27" s="144">
        <v>428818.85</v>
      </c>
      <c r="N27" s="187">
        <f>SUM(Ikärakenne[[#This Row],[Ikä 0–5]:[Ikä 16+]])</f>
        <v>8987101.2599999998</v>
      </c>
      <c r="Q27" s="100"/>
      <c r="R27" s="100"/>
      <c r="S27" s="100"/>
      <c r="T27" s="100"/>
      <c r="U27" s="100"/>
      <c r="V27" s="100"/>
      <c r="W27" s="100"/>
      <c r="X27" s="100"/>
      <c r="Y27" s="100"/>
    </row>
    <row r="28" spans="1:29">
      <c r="A28" s="134">
        <v>79</v>
      </c>
      <c r="B28" s="130" t="s">
        <v>35</v>
      </c>
      <c r="C28" s="142">
        <v>296</v>
      </c>
      <c r="D28" s="46">
        <v>61</v>
      </c>
      <c r="E28" s="46">
        <v>429</v>
      </c>
      <c r="F28" s="46">
        <v>192</v>
      </c>
      <c r="G28" s="46">
        <v>5807</v>
      </c>
      <c r="H28" s="43">
        <v>6785</v>
      </c>
      <c r="I28" s="144">
        <v>2341256.4</v>
      </c>
      <c r="J28" s="144">
        <v>511915.04999999993</v>
      </c>
      <c r="K28" s="144">
        <v>2994175.47</v>
      </c>
      <c r="L28" s="144">
        <v>2297329.92</v>
      </c>
      <c r="M28" s="144">
        <v>357420.85</v>
      </c>
      <c r="N28" s="187">
        <f>SUM(Ikärakenne[[#This Row],[Ikä 0–5]:[Ikä 16+]])</f>
        <v>8502097.6899999995</v>
      </c>
      <c r="Q28" s="101"/>
      <c r="R28" s="101"/>
      <c r="S28" s="48"/>
      <c r="T28" s="48"/>
      <c r="U28" s="48"/>
      <c r="V28" s="48"/>
      <c r="W28" s="48"/>
      <c r="X28" s="48"/>
      <c r="Y28" s="48"/>
      <c r="Z28" s="48"/>
    </row>
    <row r="29" spans="1:29">
      <c r="A29" s="134">
        <v>81</v>
      </c>
      <c r="B29" s="130" t="s">
        <v>36</v>
      </c>
      <c r="C29" s="142">
        <v>80</v>
      </c>
      <c r="D29" s="46">
        <v>21</v>
      </c>
      <c r="E29" s="46">
        <v>100</v>
      </c>
      <c r="F29" s="46">
        <v>56</v>
      </c>
      <c r="G29" s="46">
        <v>2364</v>
      </c>
      <c r="H29" s="43">
        <v>2621</v>
      </c>
      <c r="I29" s="144">
        <v>632772</v>
      </c>
      <c r="J29" s="144">
        <v>176233.05</v>
      </c>
      <c r="K29" s="144">
        <v>697943</v>
      </c>
      <c r="L29" s="144">
        <v>670054.56000000006</v>
      </c>
      <c r="M29" s="144">
        <v>145504.19999999998</v>
      </c>
      <c r="N29" s="187">
        <f>SUM(Ikärakenne[[#This Row],[Ikä 0–5]:[Ikä 16+]])</f>
        <v>2322506.8100000005</v>
      </c>
      <c r="Q29" s="69"/>
      <c r="R29" s="69"/>
      <c r="S29" s="69"/>
      <c r="T29" s="69"/>
      <c r="U29" s="69"/>
      <c r="V29" s="69"/>
      <c r="W29" s="69"/>
      <c r="X29" s="69"/>
      <c r="Y29" s="69"/>
      <c r="Z29" s="69"/>
      <c r="AA29" s="102"/>
    </row>
    <row r="30" spans="1:29">
      <c r="A30" s="134">
        <v>82</v>
      </c>
      <c r="B30" s="130" t="s">
        <v>37</v>
      </c>
      <c r="C30" s="142">
        <v>516</v>
      </c>
      <c r="D30" s="46">
        <v>115</v>
      </c>
      <c r="E30" s="46">
        <v>703</v>
      </c>
      <c r="F30" s="46">
        <v>388</v>
      </c>
      <c r="G30" s="46">
        <v>7683</v>
      </c>
      <c r="H30" s="43">
        <v>9405</v>
      </c>
      <c r="I30" s="144">
        <v>4081379.4</v>
      </c>
      <c r="J30" s="144">
        <v>965085.74999999988</v>
      </c>
      <c r="K30" s="144">
        <v>4906539.29</v>
      </c>
      <c r="L30" s="144">
        <v>4642520.88</v>
      </c>
      <c r="M30" s="144">
        <v>472888.64999999997</v>
      </c>
      <c r="N30" s="187">
        <f>SUM(Ikärakenne[[#This Row],[Ikä 0–5]:[Ikä 16+]])</f>
        <v>15068413.970000001</v>
      </c>
      <c r="Q30" s="103"/>
      <c r="R30" s="103"/>
      <c r="S30" s="103"/>
      <c r="T30" s="103"/>
      <c r="U30" s="103"/>
      <c r="V30" s="103"/>
      <c r="W30" s="103"/>
      <c r="X30" s="103"/>
      <c r="Y30" s="103"/>
      <c r="Z30" s="48"/>
    </row>
    <row r="31" spans="1:29">
      <c r="A31" s="134">
        <v>86</v>
      </c>
      <c r="B31" s="130" t="s">
        <v>38</v>
      </c>
      <c r="C31" s="142">
        <v>399</v>
      </c>
      <c r="D31" s="46">
        <v>107</v>
      </c>
      <c r="E31" s="46">
        <v>660</v>
      </c>
      <c r="F31" s="46">
        <v>315</v>
      </c>
      <c r="G31" s="46">
        <v>6662</v>
      </c>
      <c r="H31" s="43">
        <v>8143</v>
      </c>
      <c r="I31" s="144">
        <v>3155950.3499999996</v>
      </c>
      <c r="J31" s="144">
        <v>897949.35</v>
      </c>
      <c r="K31" s="144">
        <v>4606423.8</v>
      </c>
      <c r="L31" s="144">
        <v>3769056.9</v>
      </c>
      <c r="M31" s="144">
        <v>410046.1</v>
      </c>
      <c r="N31" s="187">
        <f>SUM(Ikärakenne[[#This Row],[Ikä 0–5]:[Ikä 16+]])</f>
        <v>12839426.5</v>
      </c>
      <c r="Q31" s="48"/>
      <c r="R31" s="48"/>
      <c r="S31" s="84"/>
      <c r="T31" s="84"/>
      <c r="U31" s="84"/>
      <c r="V31" s="73"/>
      <c r="W31" s="48"/>
      <c r="X31" s="48"/>
      <c r="Y31" s="48"/>
      <c r="Z31" s="84"/>
      <c r="AA31" s="83"/>
    </row>
    <row r="32" spans="1:29">
      <c r="A32" s="134">
        <v>90</v>
      </c>
      <c r="B32" s="130" t="s">
        <v>39</v>
      </c>
      <c r="C32" s="142">
        <v>79</v>
      </c>
      <c r="D32" s="46">
        <v>17</v>
      </c>
      <c r="E32" s="46">
        <v>156</v>
      </c>
      <c r="F32" s="46">
        <v>80</v>
      </c>
      <c r="G32" s="46">
        <v>2804</v>
      </c>
      <c r="H32" s="43">
        <v>3136</v>
      </c>
      <c r="I32" s="144">
        <v>624862.35</v>
      </c>
      <c r="J32" s="144">
        <v>142664.84999999998</v>
      </c>
      <c r="K32" s="144">
        <v>1088791.08</v>
      </c>
      <c r="L32" s="144">
        <v>957220.8</v>
      </c>
      <c r="M32" s="144">
        <v>172586.19999999998</v>
      </c>
      <c r="N32" s="187">
        <f>SUM(Ikärakenne[[#This Row],[Ikä 0–5]:[Ikä 16+]])</f>
        <v>2986125.2800000003</v>
      </c>
      <c r="Q32" s="48"/>
      <c r="R32" s="104"/>
      <c r="S32" s="48"/>
      <c r="T32" s="48"/>
      <c r="U32" s="48"/>
      <c r="V32" s="48"/>
      <c r="W32" s="48"/>
      <c r="X32" s="48"/>
      <c r="Y32" s="48"/>
      <c r="Z32" s="48"/>
    </row>
    <row r="33" spans="1:28">
      <c r="A33" s="134">
        <v>91</v>
      </c>
      <c r="B33" s="130" t="s">
        <v>40</v>
      </c>
      <c r="C33" s="142">
        <v>37513</v>
      </c>
      <c r="D33" s="46">
        <v>6517</v>
      </c>
      <c r="E33" s="46">
        <v>38439</v>
      </c>
      <c r="F33" s="46">
        <v>17626</v>
      </c>
      <c r="G33" s="46">
        <v>558362</v>
      </c>
      <c r="H33" s="43">
        <v>658457</v>
      </c>
      <c r="I33" s="144">
        <v>296714700.44999999</v>
      </c>
      <c r="J33" s="144">
        <v>54690989.849999994</v>
      </c>
      <c r="K33" s="144">
        <v>268282309.77000001</v>
      </c>
      <c r="L33" s="144">
        <v>210899672.75999999</v>
      </c>
      <c r="M33" s="144">
        <v>34367181.100000001</v>
      </c>
      <c r="N33" s="187">
        <f>SUM(Ikärakenne[[#This Row],[Ikä 0–5]:[Ikä 16+]])</f>
        <v>864954853.92999995</v>
      </c>
      <c r="Q33" s="82"/>
      <c r="R33" s="82"/>
      <c r="S33" s="82"/>
      <c r="T33" s="82"/>
      <c r="U33" s="82"/>
      <c r="V33" s="82"/>
      <c r="W33" s="82"/>
      <c r="X33" s="82"/>
      <c r="Y33" s="82"/>
      <c r="Z33" s="82"/>
      <c r="AA33" s="82"/>
    </row>
    <row r="34" spans="1:28">
      <c r="A34" s="134">
        <v>92</v>
      </c>
      <c r="B34" s="130" t="s">
        <v>41</v>
      </c>
      <c r="C34" s="142">
        <v>15620</v>
      </c>
      <c r="D34" s="46">
        <v>2629</v>
      </c>
      <c r="E34" s="46">
        <v>16754</v>
      </c>
      <c r="F34" s="46">
        <v>8231</v>
      </c>
      <c r="G34" s="46">
        <v>195972</v>
      </c>
      <c r="H34" s="43">
        <v>239206</v>
      </c>
      <c r="I34" s="144">
        <v>123548733</v>
      </c>
      <c r="J34" s="144">
        <v>22062699.449999999</v>
      </c>
      <c r="K34" s="144">
        <v>116933370.22</v>
      </c>
      <c r="L34" s="144">
        <v>98486055.060000002</v>
      </c>
      <c r="M34" s="144">
        <v>12062076.6</v>
      </c>
      <c r="N34" s="187">
        <f>SUM(Ikärakenne[[#This Row],[Ikä 0–5]:[Ikä 16+]])</f>
        <v>373092934.33000004</v>
      </c>
      <c r="Q34" s="82"/>
      <c r="R34" s="82"/>
      <c r="S34" s="82"/>
      <c r="T34" s="82"/>
      <c r="U34" s="82"/>
      <c r="V34" s="82"/>
      <c r="W34" s="82"/>
      <c r="X34" s="82"/>
      <c r="Y34" s="82"/>
      <c r="Z34" s="82"/>
      <c r="AA34" s="82"/>
      <c r="AB34" s="105"/>
    </row>
    <row r="35" spans="1:28">
      <c r="A35" s="134">
        <v>97</v>
      </c>
      <c r="B35" s="130" t="s">
        <v>42</v>
      </c>
      <c r="C35" s="142">
        <v>77</v>
      </c>
      <c r="D35" s="46">
        <v>15</v>
      </c>
      <c r="E35" s="46">
        <v>103</v>
      </c>
      <c r="F35" s="46">
        <v>41</v>
      </c>
      <c r="G35" s="46">
        <v>1895</v>
      </c>
      <c r="H35" s="43">
        <v>2131</v>
      </c>
      <c r="I35" s="144">
        <v>609043.04999999993</v>
      </c>
      <c r="J35" s="144">
        <v>125880.74999999999</v>
      </c>
      <c r="K35" s="144">
        <v>718881.29</v>
      </c>
      <c r="L35" s="144">
        <v>490575.66000000003</v>
      </c>
      <c r="M35" s="144">
        <v>116637.25</v>
      </c>
      <c r="N35" s="187">
        <f>SUM(Ikärakenne[[#This Row],[Ikä 0–5]:[Ikä 16+]])</f>
        <v>2061018</v>
      </c>
      <c r="Q35" s="68"/>
      <c r="R35" s="68"/>
      <c r="S35" s="68"/>
      <c r="T35" s="68"/>
      <c r="U35" s="68"/>
      <c r="V35" s="68"/>
      <c r="W35" s="68"/>
      <c r="X35" s="68"/>
      <c r="Y35" s="68"/>
    </row>
    <row r="36" spans="1:28">
      <c r="A36" s="134">
        <v>98</v>
      </c>
      <c r="B36" s="130" t="s">
        <v>43</v>
      </c>
      <c r="C36" s="46">
        <v>1201</v>
      </c>
      <c r="D36" s="46">
        <v>264</v>
      </c>
      <c r="E36" s="46">
        <v>1756</v>
      </c>
      <c r="F36" s="46">
        <v>941</v>
      </c>
      <c r="G36" s="46">
        <v>18928</v>
      </c>
      <c r="H36" s="43">
        <v>23090</v>
      </c>
      <c r="I36" s="144">
        <v>9499489.6500000004</v>
      </c>
      <c r="J36" s="144">
        <v>2215501.1999999997</v>
      </c>
      <c r="K36" s="144">
        <v>12255879.08</v>
      </c>
      <c r="L36" s="144">
        <v>11259309.66</v>
      </c>
      <c r="M36" s="144">
        <v>1165018.3999999999</v>
      </c>
      <c r="N36" s="187">
        <f>SUM(Ikärakenne[[#This Row],[Ikä 0–5]:[Ikä 16+]])</f>
        <v>36395197.990000002</v>
      </c>
      <c r="Q36" s="106"/>
      <c r="R36" s="106"/>
      <c r="S36" s="106"/>
      <c r="T36" s="106"/>
      <c r="U36" s="106"/>
      <c r="V36" s="106"/>
      <c r="W36" s="106"/>
      <c r="X36" s="106"/>
      <c r="Y36" s="106"/>
      <c r="Z36" s="73"/>
    </row>
    <row r="37" spans="1:28">
      <c r="A37" s="134">
        <v>102</v>
      </c>
      <c r="B37" s="130" t="s">
        <v>44</v>
      </c>
      <c r="C37" s="142">
        <v>474</v>
      </c>
      <c r="D37" s="46">
        <v>95</v>
      </c>
      <c r="E37" s="46">
        <v>604</v>
      </c>
      <c r="F37" s="46">
        <v>311</v>
      </c>
      <c r="G37" s="46">
        <v>8386</v>
      </c>
      <c r="H37" s="43">
        <v>9870</v>
      </c>
      <c r="I37" s="144">
        <v>3749174.0999999996</v>
      </c>
      <c r="J37" s="144">
        <v>797244.74999999988</v>
      </c>
      <c r="K37" s="144">
        <v>4215575.72</v>
      </c>
      <c r="L37" s="144">
        <v>3721195.86</v>
      </c>
      <c r="M37" s="144">
        <v>516158.3</v>
      </c>
      <c r="N37" s="187">
        <f>SUM(Ikärakenne[[#This Row],[Ikä 0–5]:[Ikä 16+]])</f>
        <v>12999348.73</v>
      </c>
    </row>
    <row r="38" spans="1:28">
      <c r="A38" s="134">
        <v>103</v>
      </c>
      <c r="B38" s="130" t="s">
        <v>45</v>
      </c>
      <c r="C38" s="142">
        <v>100</v>
      </c>
      <c r="D38" s="46">
        <v>13</v>
      </c>
      <c r="E38" s="46">
        <v>141</v>
      </c>
      <c r="F38" s="46">
        <v>82</v>
      </c>
      <c r="G38" s="46">
        <v>1830</v>
      </c>
      <c r="H38" s="43">
        <v>2166</v>
      </c>
      <c r="I38" s="144">
        <v>790965</v>
      </c>
      <c r="J38" s="144">
        <v>109096.65</v>
      </c>
      <c r="K38" s="144">
        <v>984099.63</v>
      </c>
      <c r="L38" s="144">
        <v>981151.32000000007</v>
      </c>
      <c r="M38" s="144">
        <v>112636.5</v>
      </c>
      <c r="N38" s="187">
        <f>SUM(Ikärakenne[[#This Row],[Ikä 0–5]:[Ikä 16+]])</f>
        <v>2977949.1</v>
      </c>
    </row>
    <row r="39" spans="1:28">
      <c r="A39" s="134">
        <v>105</v>
      </c>
      <c r="B39" s="130" t="s">
        <v>46</v>
      </c>
      <c r="C39" s="142">
        <v>72</v>
      </c>
      <c r="D39" s="46">
        <v>10</v>
      </c>
      <c r="E39" s="46">
        <v>83</v>
      </c>
      <c r="F39" s="46">
        <v>44</v>
      </c>
      <c r="G39" s="46">
        <v>1930</v>
      </c>
      <c r="H39" s="43">
        <v>2139</v>
      </c>
      <c r="I39" s="144">
        <v>569494.79999999993</v>
      </c>
      <c r="J39" s="144">
        <v>83920.5</v>
      </c>
      <c r="K39" s="144">
        <v>579292.69000000006</v>
      </c>
      <c r="L39" s="144">
        <v>526471.44000000006</v>
      </c>
      <c r="M39" s="144">
        <v>118791.5</v>
      </c>
      <c r="N39" s="187">
        <f>SUM(Ikärakenne[[#This Row],[Ikä 0–5]:[Ikä 16+]])</f>
        <v>1877970.9300000002</v>
      </c>
    </row>
    <row r="40" spans="1:28">
      <c r="A40" s="134">
        <v>106</v>
      </c>
      <c r="B40" s="130" t="s">
        <v>47</v>
      </c>
      <c r="C40" s="142">
        <v>2345</v>
      </c>
      <c r="D40" s="46">
        <v>465</v>
      </c>
      <c r="E40" s="46">
        <v>3046</v>
      </c>
      <c r="F40" s="46">
        <v>1697</v>
      </c>
      <c r="G40" s="46">
        <v>39327</v>
      </c>
      <c r="H40" s="43">
        <v>46880</v>
      </c>
      <c r="I40" s="144">
        <v>18548129.25</v>
      </c>
      <c r="J40" s="144">
        <v>3902303.2499999995</v>
      </c>
      <c r="K40" s="144">
        <v>21259343.780000001</v>
      </c>
      <c r="L40" s="144">
        <v>20305046.219999999</v>
      </c>
      <c r="M40" s="144">
        <v>2420576.85</v>
      </c>
      <c r="N40" s="187">
        <f>SUM(Ikärakenne[[#This Row],[Ikä 0–5]:[Ikä 16+]])</f>
        <v>66435399.350000001</v>
      </c>
    </row>
    <row r="41" spans="1:28">
      <c r="A41" s="134">
        <v>108</v>
      </c>
      <c r="B41" s="130" t="s">
        <v>48</v>
      </c>
      <c r="C41" s="142">
        <v>578</v>
      </c>
      <c r="D41" s="46">
        <v>116</v>
      </c>
      <c r="E41" s="46">
        <v>789</v>
      </c>
      <c r="F41" s="46">
        <v>375</v>
      </c>
      <c r="G41" s="46">
        <v>8479</v>
      </c>
      <c r="H41" s="43">
        <v>10337</v>
      </c>
      <c r="I41" s="144">
        <v>4571777.7</v>
      </c>
      <c r="J41" s="144">
        <v>973477.79999999993</v>
      </c>
      <c r="K41" s="144">
        <v>5506770.2700000005</v>
      </c>
      <c r="L41" s="144">
        <v>4486972.5</v>
      </c>
      <c r="M41" s="144">
        <v>521882.44999999995</v>
      </c>
      <c r="N41" s="187">
        <f>SUM(Ikärakenne[[#This Row],[Ikä 0–5]:[Ikä 16+]])</f>
        <v>16060880.719999999</v>
      </c>
    </row>
    <row r="42" spans="1:28">
      <c r="A42" s="134">
        <v>109</v>
      </c>
      <c r="B42" s="130" t="s">
        <v>49</v>
      </c>
      <c r="C42" s="142">
        <v>3264</v>
      </c>
      <c r="D42" s="46">
        <v>624</v>
      </c>
      <c r="E42" s="46">
        <v>4271</v>
      </c>
      <c r="F42" s="46">
        <v>2233</v>
      </c>
      <c r="G42" s="46">
        <v>57579</v>
      </c>
      <c r="H42" s="43">
        <v>67971</v>
      </c>
      <c r="I42" s="144">
        <v>25817097.599999998</v>
      </c>
      <c r="J42" s="144">
        <v>5236639.1999999993</v>
      </c>
      <c r="K42" s="144">
        <v>29809145.530000001</v>
      </c>
      <c r="L42" s="144">
        <v>26718425.580000002</v>
      </c>
      <c r="M42" s="144">
        <v>3543987.4499999997</v>
      </c>
      <c r="N42" s="187">
        <f>SUM(Ikärakenne[[#This Row],[Ikä 0–5]:[Ikä 16+]])</f>
        <v>91125295.359999999</v>
      </c>
    </row>
    <row r="43" spans="1:28">
      <c r="A43" s="134">
        <v>111</v>
      </c>
      <c r="B43" s="130" t="s">
        <v>50</v>
      </c>
      <c r="C43" s="142">
        <v>609</v>
      </c>
      <c r="D43" s="46">
        <v>116</v>
      </c>
      <c r="E43" s="46">
        <v>903</v>
      </c>
      <c r="F43" s="46">
        <v>474</v>
      </c>
      <c r="G43" s="46">
        <v>16242</v>
      </c>
      <c r="H43" s="43">
        <v>18344</v>
      </c>
      <c r="I43" s="144">
        <v>4816976.8499999996</v>
      </c>
      <c r="J43" s="144">
        <v>973477.79999999993</v>
      </c>
      <c r="K43" s="144">
        <v>6302425.29</v>
      </c>
      <c r="L43" s="144">
        <v>5671533.2400000002</v>
      </c>
      <c r="M43" s="144">
        <v>999695.1</v>
      </c>
      <c r="N43" s="187">
        <f>SUM(Ikärakenne[[#This Row],[Ikä 0–5]:[Ikä 16+]])</f>
        <v>18764108.280000001</v>
      </c>
    </row>
    <row r="44" spans="1:28">
      <c r="A44" s="134">
        <v>139</v>
      </c>
      <c r="B44" s="130" t="s">
        <v>51</v>
      </c>
      <c r="C44" s="142">
        <v>734</v>
      </c>
      <c r="D44" s="46">
        <v>126</v>
      </c>
      <c r="E44" s="46">
        <v>964</v>
      </c>
      <c r="F44" s="46">
        <v>499</v>
      </c>
      <c r="G44" s="46">
        <v>7589</v>
      </c>
      <c r="H44" s="43">
        <v>9912</v>
      </c>
      <c r="I44" s="144">
        <v>5805683.0999999996</v>
      </c>
      <c r="J44" s="144">
        <v>1057398.2999999998</v>
      </c>
      <c r="K44" s="144">
        <v>6728170.5200000005</v>
      </c>
      <c r="L44" s="144">
        <v>5970664.7400000002</v>
      </c>
      <c r="M44" s="144">
        <v>467102.94999999995</v>
      </c>
      <c r="N44" s="187">
        <f>SUM(Ikärakenne[[#This Row],[Ikä 0–5]:[Ikä 16+]])</f>
        <v>20029019.609999999</v>
      </c>
    </row>
    <row r="45" spans="1:28">
      <c r="A45" s="134">
        <v>140</v>
      </c>
      <c r="B45" s="130" t="s">
        <v>52</v>
      </c>
      <c r="C45" s="142">
        <v>1011</v>
      </c>
      <c r="D45" s="46">
        <v>204</v>
      </c>
      <c r="E45" s="46">
        <v>1401</v>
      </c>
      <c r="F45" s="46">
        <v>667</v>
      </c>
      <c r="G45" s="46">
        <v>17675</v>
      </c>
      <c r="H45" s="43">
        <v>20958</v>
      </c>
      <c r="I45" s="144">
        <v>7996656.1499999994</v>
      </c>
      <c r="J45" s="144">
        <v>1711978.2</v>
      </c>
      <c r="K45" s="144">
        <v>9778181.4299999997</v>
      </c>
      <c r="L45" s="144">
        <v>7980828.4199999999</v>
      </c>
      <c r="M45" s="144">
        <v>1087896.25</v>
      </c>
      <c r="N45" s="187">
        <f>SUM(Ikärakenne[[#This Row],[Ikä 0–5]:[Ikä 16+]])</f>
        <v>28555540.450000003</v>
      </c>
    </row>
    <row r="46" spans="1:28">
      <c r="A46" s="134">
        <v>142</v>
      </c>
      <c r="B46" s="130" t="s">
        <v>53</v>
      </c>
      <c r="C46" s="142">
        <v>311</v>
      </c>
      <c r="D46" s="46">
        <v>67</v>
      </c>
      <c r="E46" s="46">
        <v>402</v>
      </c>
      <c r="F46" s="46">
        <v>208</v>
      </c>
      <c r="G46" s="46">
        <v>5571</v>
      </c>
      <c r="H46" s="43">
        <v>6559</v>
      </c>
      <c r="I46" s="144">
        <v>2459901.15</v>
      </c>
      <c r="J46" s="144">
        <v>562267.35</v>
      </c>
      <c r="K46" s="144">
        <v>2805730.8600000003</v>
      </c>
      <c r="L46" s="144">
        <v>2488774.08</v>
      </c>
      <c r="M46" s="144">
        <v>342895.05</v>
      </c>
      <c r="N46" s="187">
        <f>SUM(Ikärakenne[[#This Row],[Ikä 0–5]:[Ikä 16+]])</f>
        <v>8659568.4900000002</v>
      </c>
    </row>
    <row r="47" spans="1:28">
      <c r="A47" s="134">
        <v>143</v>
      </c>
      <c r="B47" s="130" t="s">
        <v>54</v>
      </c>
      <c r="C47" s="142">
        <v>281</v>
      </c>
      <c r="D47" s="46">
        <v>65</v>
      </c>
      <c r="E47" s="46">
        <v>440</v>
      </c>
      <c r="F47" s="46">
        <v>212</v>
      </c>
      <c r="G47" s="46">
        <v>5879</v>
      </c>
      <c r="H47" s="43">
        <v>6877</v>
      </c>
      <c r="I47" s="144">
        <v>2222611.65</v>
      </c>
      <c r="J47" s="144">
        <v>545483.25</v>
      </c>
      <c r="K47" s="144">
        <v>3070949.2</v>
      </c>
      <c r="L47" s="144">
        <v>2536635.12</v>
      </c>
      <c r="M47" s="144">
        <v>361852.45</v>
      </c>
      <c r="N47" s="187">
        <f>SUM(Ikärakenne[[#This Row],[Ikä 0–5]:[Ikä 16+]])</f>
        <v>8737531.6699999999</v>
      </c>
    </row>
    <row r="48" spans="1:28">
      <c r="A48" s="134">
        <v>145</v>
      </c>
      <c r="B48" s="130" t="s">
        <v>55</v>
      </c>
      <c r="C48" s="142">
        <v>865</v>
      </c>
      <c r="D48" s="46">
        <v>159</v>
      </c>
      <c r="E48" s="46">
        <v>1027</v>
      </c>
      <c r="F48" s="46">
        <v>508</v>
      </c>
      <c r="G48" s="46">
        <v>9807</v>
      </c>
      <c r="H48" s="43">
        <v>12366</v>
      </c>
      <c r="I48" s="144">
        <v>6841847.25</v>
      </c>
      <c r="J48" s="144">
        <v>1334335.95</v>
      </c>
      <c r="K48" s="144">
        <v>7167874.6100000003</v>
      </c>
      <c r="L48" s="144">
        <v>6078352.0800000001</v>
      </c>
      <c r="M48" s="144">
        <v>603620.85</v>
      </c>
      <c r="N48" s="187">
        <f>SUM(Ikärakenne[[#This Row],[Ikä 0–5]:[Ikä 16+]])</f>
        <v>22026030.740000002</v>
      </c>
    </row>
    <row r="49" spans="1:14">
      <c r="A49" s="134">
        <v>146</v>
      </c>
      <c r="B49" s="130" t="s">
        <v>56</v>
      </c>
      <c r="C49" s="142">
        <v>126</v>
      </c>
      <c r="D49" s="46">
        <v>31</v>
      </c>
      <c r="E49" s="46">
        <v>181</v>
      </c>
      <c r="F49" s="46">
        <v>98</v>
      </c>
      <c r="G49" s="46">
        <v>4207</v>
      </c>
      <c r="H49" s="43">
        <v>4643</v>
      </c>
      <c r="I49" s="144">
        <v>996615.89999999991</v>
      </c>
      <c r="J49" s="144">
        <v>260153.55</v>
      </c>
      <c r="K49" s="144">
        <v>1263276.83</v>
      </c>
      <c r="L49" s="144">
        <v>1172595.48</v>
      </c>
      <c r="M49" s="144">
        <v>258940.84999999998</v>
      </c>
      <c r="N49" s="187">
        <f>SUM(Ikärakenne[[#This Row],[Ikä 0–5]:[Ikä 16+]])</f>
        <v>3951582.6100000003</v>
      </c>
    </row>
    <row r="50" spans="1:14">
      <c r="A50" s="134">
        <v>148</v>
      </c>
      <c r="B50" s="130" t="s">
        <v>57</v>
      </c>
      <c r="C50" s="142">
        <v>287</v>
      </c>
      <c r="D50" s="46">
        <v>57</v>
      </c>
      <c r="E50" s="46">
        <v>374</v>
      </c>
      <c r="F50" s="46">
        <v>182</v>
      </c>
      <c r="G50" s="46">
        <v>6108</v>
      </c>
      <c r="H50" s="43">
        <v>7008</v>
      </c>
      <c r="I50" s="144">
        <v>2270069.5499999998</v>
      </c>
      <c r="J50" s="144">
        <v>478346.85</v>
      </c>
      <c r="K50" s="144">
        <v>2610306.8200000003</v>
      </c>
      <c r="L50" s="144">
        <v>2177677.3199999998</v>
      </c>
      <c r="M50" s="144">
        <v>375947.39999999997</v>
      </c>
      <c r="N50" s="187">
        <f>SUM(Ikärakenne[[#This Row],[Ikä 0–5]:[Ikä 16+]])</f>
        <v>7912347.9400000013</v>
      </c>
    </row>
    <row r="51" spans="1:14">
      <c r="A51" s="134">
        <v>149</v>
      </c>
      <c r="B51" s="130" t="s">
        <v>58</v>
      </c>
      <c r="C51" s="142">
        <v>248</v>
      </c>
      <c r="D51" s="46">
        <v>34</v>
      </c>
      <c r="E51" s="46">
        <v>369</v>
      </c>
      <c r="F51" s="46">
        <v>205</v>
      </c>
      <c r="G51" s="46">
        <v>4497</v>
      </c>
      <c r="H51" s="43">
        <v>5353</v>
      </c>
      <c r="I51" s="144">
        <v>1961593.2</v>
      </c>
      <c r="J51" s="144">
        <v>285329.69999999995</v>
      </c>
      <c r="K51" s="144">
        <v>2575409.67</v>
      </c>
      <c r="L51" s="144">
        <v>2452878.2999999998</v>
      </c>
      <c r="M51" s="144">
        <v>276790.34999999998</v>
      </c>
      <c r="N51" s="187">
        <f>SUM(Ikärakenne[[#This Row],[Ikä 0–5]:[Ikä 16+]])</f>
        <v>7552001.2199999997</v>
      </c>
    </row>
    <row r="52" spans="1:14">
      <c r="A52" s="134">
        <v>151</v>
      </c>
      <c r="B52" s="130" t="s">
        <v>59</v>
      </c>
      <c r="C52" s="142">
        <v>62</v>
      </c>
      <c r="D52" s="46">
        <v>17</v>
      </c>
      <c r="E52" s="46">
        <v>98</v>
      </c>
      <c r="F52" s="46">
        <v>49</v>
      </c>
      <c r="G52" s="46">
        <v>1665</v>
      </c>
      <c r="H52" s="43">
        <v>1891</v>
      </c>
      <c r="I52" s="144">
        <v>490398.3</v>
      </c>
      <c r="J52" s="144">
        <v>142664.84999999998</v>
      </c>
      <c r="K52" s="144">
        <v>683984.14</v>
      </c>
      <c r="L52" s="144">
        <v>586297.74</v>
      </c>
      <c r="M52" s="144">
        <v>102480.75</v>
      </c>
      <c r="N52" s="187">
        <f>SUM(Ikärakenne[[#This Row],[Ikä 0–5]:[Ikä 16+]])</f>
        <v>2005825.78</v>
      </c>
    </row>
    <row r="53" spans="1:14">
      <c r="A53" s="134">
        <v>152</v>
      </c>
      <c r="B53" s="130" t="s">
        <v>60</v>
      </c>
      <c r="C53" s="142">
        <v>201</v>
      </c>
      <c r="D53" s="46">
        <v>46</v>
      </c>
      <c r="E53" s="46">
        <v>327</v>
      </c>
      <c r="F53" s="46">
        <v>201</v>
      </c>
      <c r="G53" s="46">
        <v>3705</v>
      </c>
      <c r="H53" s="43">
        <v>4480</v>
      </c>
      <c r="I53" s="144">
        <v>1589839.65</v>
      </c>
      <c r="J53" s="144">
        <v>386034.3</v>
      </c>
      <c r="K53" s="144">
        <v>2282273.61</v>
      </c>
      <c r="L53" s="144">
        <v>2405017.2600000002</v>
      </c>
      <c r="M53" s="144">
        <v>228042.75</v>
      </c>
      <c r="N53" s="187">
        <f>SUM(Ikärakenne[[#This Row],[Ikä 0–5]:[Ikä 16+]])</f>
        <v>6891207.5700000003</v>
      </c>
    </row>
    <row r="54" spans="1:14">
      <c r="A54" s="134">
        <v>153</v>
      </c>
      <c r="B54" s="130" t="s">
        <v>61</v>
      </c>
      <c r="C54" s="142">
        <v>941</v>
      </c>
      <c r="D54" s="46">
        <v>213</v>
      </c>
      <c r="E54" s="46">
        <v>1361</v>
      </c>
      <c r="F54" s="46">
        <v>767</v>
      </c>
      <c r="G54" s="46">
        <v>22373</v>
      </c>
      <c r="H54" s="43">
        <v>25655</v>
      </c>
      <c r="I54" s="144">
        <v>7442980.6499999994</v>
      </c>
      <c r="J54" s="144">
        <v>1787506.65</v>
      </c>
      <c r="K54" s="144">
        <v>9499004.2300000004</v>
      </c>
      <c r="L54" s="144">
        <v>9177354.4199999999</v>
      </c>
      <c r="M54" s="144">
        <v>1377058.15</v>
      </c>
      <c r="N54" s="187">
        <f>SUM(Ikärakenne[[#This Row],[Ikä 0–5]:[Ikä 16+]])</f>
        <v>29283904.100000001</v>
      </c>
    </row>
    <row r="55" spans="1:14">
      <c r="A55" s="134">
        <v>165</v>
      </c>
      <c r="B55" s="130" t="s">
        <v>62</v>
      </c>
      <c r="C55" s="142">
        <v>893</v>
      </c>
      <c r="D55" s="46">
        <v>169</v>
      </c>
      <c r="E55" s="46">
        <v>1151</v>
      </c>
      <c r="F55" s="46">
        <v>629</v>
      </c>
      <c r="G55" s="46">
        <v>13498</v>
      </c>
      <c r="H55" s="43">
        <v>16340</v>
      </c>
      <c r="I55" s="144">
        <v>7063317.4499999993</v>
      </c>
      <c r="J55" s="144">
        <v>1418256.45</v>
      </c>
      <c r="K55" s="144">
        <v>8033323.9300000006</v>
      </c>
      <c r="L55" s="144">
        <v>7526148.54</v>
      </c>
      <c r="M55" s="144">
        <v>830801.89999999991</v>
      </c>
      <c r="N55" s="187">
        <f>SUM(Ikärakenne[[#This Row],[Ikä 0–5]:[Ikä 16+]])</f>
        <v>24871848.269999996</v>
      </c>
    </row>
    <row r="56" spans="1:14">
      <c r="A56" s="134">
        <v>167</v>
      </c>
      <c r="B56" s="130" t="s">
        <v>63</v>
      </c>
      <c r="C56" s="142">
        <v>3629</v>
      </c>
      <c r="D56" s="46">
        <v>710</v>
      </c>
      <c r="E56" s="46">
        <v>4446</v>
      </c>
      <c r="F56" s="46">
        <v>2164</v>
      </c>
      <c r="G56" s="46">
        <v>66312</v>
      </c>
      <c r="H56" s="43">
        <v>77261</v>
      </c>
      <c r="I56" s="144">
        <v>28704119.849999998</v>
      </c>
      <c r="J56" s="144">
        <v>5958355.4999999991</v>
      </c>
      <c r="K56" s="144">
        <v>31030545.780000001</v>
      </c>
      <c r="L56" s="144">
        <v>25892822.640000001</v>
      </c>
      <c r="M56" s="144">
        <v>4081503.5999999996</v>
      </c>
      <c r="N56" s="187">
        <f>SUM(Ikärakenne[[#This Row],[Ikä 0–5]:[Ikä 16+]])</f>
        <v>95667347.36999999</v>
      </c>
    </row>
    <row r="57" spans="1:14">
      <c r="A57" s="134">
        <v>169</v>
      </c>
      <c r="B57" s="130" t="s">
        <v>64</v>
      </c>
      <c r="C57" s="142">
        <v>209</v>
      </c>
      <c r="D57" s="46">
        <v>48</v>
      </c>
      <c r="E57" s="46">
        <v>348</v>
      </c>
      <c r="F57" s="46">
        <v>190</v>
      </c>
      <c r="G57" s="46">
        <v>4251</v>
      </c>
      <c r="H57" s="43">
        <v>5046</v>
      </c>
      <c r="I57" s="144">
        <v>1653116.8499999999</v>
      </c>
      <c r="J57" s="144">
        <v>402818.39999999997</v>
      </c>
      <c r="K57" s="144">
        <v>2428841.64</v>
      </c>
      <c r="L57" s="144">
        <v>2273399.4</v>
      </c>
      <c r="M57" s="144">
        <v>261649.05</v>
      </c>
      <c r="N57" s="187">
        <f>SUM(Ikärakenne[[#This Row],[Ikä 0–5]:[Ikä 16+]])</f>
        <v>7019825.3399999989</v>
      </c>
    </row>
    <row r="58" spans="1:14">
      <c r="A58" s="134">
        <v>171</v>
      </c>
      <c r="B58" s="130" t="s">
        <v>65</v>
      </c>
      <c r="C58" s="142">
        <v>215</v>
      </c>
      <c r="D58" s="46">
        <v>30</v>
      </c>
      <c r="E58" s="46">
        <v>278</v>
      </c>
      <c r="F58" s="46">
        <v>138</v>
      </c>
      <c r="G58" s="46">
        <v>3963</v>
      </c>
      <c r="H58" s="43">
        <v>4624</v>
      </c>
      <c r="I58" s="144">
        <v>1700574.75</v>
      </c>
      <c r="J58" s="144">
        <v>251761.49999999997</v>
      </c>
      <c r="K58" s="144">
        <v>1940281.54</v>
      </c>
      <c r="L58" s="144">
        <v>1651205.8800000001</v>
      </c>
      <c r="M58" s="144">
        <v>243922.65</v>
      </c>
      <c r="N58" s="187">
        <f>SUM(Ikärakenne[[#This Row],[Ikä 0–5]:[Ikä 16+]])</f>
        <v>5787746.3200000003</v>
      </c>
    </row>
    <row r="59" spans="1:14">
      <c r="A59" s="134">
        <v>172</v>
      </c>
      <c r="B59" s="130" t="s">
        <v>66</v>
      </c>
      <c r="C59" s="142">
        <v>115</v>
      </c>
      <c r="D59" s="46">
        <v>35</v>
      </c>
      <c r="E59" s="46">
        <v>210</v>
      </c>
      <c r="F59" s="46">
        <v>127</v>
      </c>
      <c r="G59" s="46">
        <v>3776</v>
      </c>
      <c r="H59" s="43">
        <v>4263</v>
      </c>
      <c r="I59" s="144">
        <v>909609.75</v>
      </c>
      <c r="J59" s="144">
        <v>293721.75</v>
      </c>
      <c r="K59" s="144">
        <v>1465680.3</v>
      </c>
      <c r="L59" s="144">
        <v>1519588.02</v>
      </c>
      <c r="M59" s="144">
        <v>232412.79999999999</v>
      </c>
      <c r="N59" s="187">
        <f>SUM(Ikärakenne[[#This Row],[Ikä 0–5]:[Ikä 16+]])</f>
        <v>4421012.62</v>
      </c>
    </row>
    <row r="60" spans="1:14">
      <c r="A60" s="134">
        <v>176</v>
      </c>
      <c r="B60" s="130" t="s">
        <v>67</v>
      </c>
      <c r="C60" s="142">
        <v>128</v>
      </c>
      <c r="D60" s="46">
        <v>29</v>
      </c>
      <c r="E60" s="46">
        <v>176</v>
      </c>
      <c r="F60" s="46">
        <v>130</v>
      </c>
      <c r="G60" s="46">
        <v>3981</v>
      </c>
      <c r="H60" s="43">
        <v>4444</v>
      </c>
      <c r="I60" s="144">
        <v>1012435.2</v>
      </c>
      <c r="J60" s="144">
        <v>243369.44999999998</v>
      </c>
      <c r="K60" s="144">
        <v>1228379.6800000002</v>
      </c>
      <c r="L60" s="144">
        <v>1555483.8</v>
      </c>
      <c r="M60" s="144">
        <v>245030.55</v>
      </c>
      <c r="N60" s="187">
        <f>SUM(Ikärakenne[[#This Row],[Ikä 0–5]:[Ikä 16+]])</f>
        <v>4284698.68</v>
      </c>
    </row>
    <row r="61" spans="1:14">
      <c r="A61" s="134">
        <v>177</v>
      </c>
      <c r="B61" s="130" t="s">
        <v>68</v>
      </c>
      <c r="C61" s="142">
        <v>66</v>
      </c>
      <c r="D61" s="46">
        <v>12</v>
      </c>
      <c r="E61" s="46">
        <v>125</v>
      </c>
      <c r="F61" s="46">
        <v>55</v>
      </c>
      <c r="G61" s="46">
        <v>1528</v>
      </c>
      <c r="H61" s="43">
        <v>1786</v>
      </c>
      <c r="I61" s="144">
        <v>522036.89999999997</v>
      </c>
      <c r="J61" s="144">
        <v>100704.59999999999</v>
      </c>
      <c r="K61" s="144">
        <v>872428.75</v>
      </c>
      <c r="L61" s="144">
        <v>658089.30000000005</v>
      </c>
      <c r="M61" s="144">
        <v>94048.4</v>
      </c>
      <c r="N61" s="187">
        <f>SUM(Ikärakenne[[#This Row],[Ikä 0–5]:[Ikä 16+]])</f>
        <v>2247307.9499999997</v>
      </c>
    </row>
    <row r="62" spans="1:14">
      <c r="A62" s="134">
        <v>178</v>
      </c>
      <c r="B62" s="130" t="s">
        <v>69</v>
      </c>
      <c r="C62" s="142">
        <v>226</v>
      </c>
      <c r="D62" s="46">
        <v>43</v>
      </c>
      <c r="E62" s="46">
        <v>296</v>
      </c>
      <c r="F62" s="46">
        <v>170</v>
      </c>
      <c r="G62" s="46">
        <v>5152</v>
      </c>
      <c r="H62" s="43">
        <v>5887</v>
      </c>
      <c r="I62" s="144">
        <v>1787580.9</v>
      </c>
      <c r="J62" s="144">
        <v>360858.14999999997</v>
      </c>
      <c r="K62" s="144">
        <v>2065911.28</v>
      </c>
      <c r="L62" s="144">
        <v>2034094.2</v>
      </c>
      <c r="M62" s="144">
        <v>317105.59999999998</v>
      </c>
      <c r="N62" s="187">
        <f>SUM(Ikärakenne[[#This Row],[Ikä 0–5]:[Ikä 16+]])</f>
        <v>6565550.1299999999</v>
      </c>
    </row>
    <row r="63" spans="1:14">
      <c r="A63" s="134">
        <v>179</v>
      </c>
      <c r="B63" s="130" t="s">
        <v>70</v>
      </c>
      <c r="C63" s="142">
        <v>7667</v>
      </c>
      <c r="D63" s="46">
        <v>1467</v>
      </c>
      <c r="E63" s="46">
        <v>9269</v>
      </c>
      <c r="F63" s="46">
        <v>4653</v>
      </c>
      <c r="G63" s="46">
        <v>121417</v>
      </c>
      <c r="H63" s="43">
        <v>144473</v>
      </c>
      <c r="I63" s="144">
        <v>60643286.549999997</v>
      </c>
      <c r="J63" s="144">
        <v>12311137.35</v>
      </c>
      <c r="K63" s="144">
        <v>64692336.670000002</v>
      </c>
      <c r="L63" s="144">
        <v>55674354.780000001</v>
      </c>
      <c r="M63" s="144">
        <v>7473216.3499999996</v>
      </c>
      <c r="N63" s="187">
        <f>SUM(Ikärakenne[[#This Row],[Ikä 0–5]:[Ikä 16+]])</f>
        <v>200794331.69999999</v>
      </c>
    </row>
    <row r="64" spans="1:14">
      <c r="A64" s="134">
        <v>181</v>
      </c>
      <c r="B64" s="130" t="s">
        <v>71</v>
      </c>
      <c r="C64" s="142">
        <v>65</v>
      </c>
      <c r="D64" s="46">
        <v>21</v>
      </c>
      <c r="E64" s="46">
        <v>117</v>
      </c>
      <c r="F64" s="46">
        <v>56</v>
      </c>
      <c r="G64" s="46">
        <v>1426</v>
      </c>
      <c r="H64" s="43">
        <v>1685</v>
      </c>
      <c r="I64" s="144">
        <v>514127.25</v>
      </c>
      <c r="J64" s="144">
        <v>176233.05</v>
      </c>
      <c r="K64" s="144">
        <v>816593.31</v>
      </c>
      <c r="L64" s="144">
        <v>670054.56000000006</v>
      </c>
      <c r="M64" s="144">
        <v>87770.3</v>
      </c>
      <c r="N64" s="187">
        <f>SUM(Ikärakenne[[#This Row],[Ikä 0–5]:[Ikä 16+]])</f>
        <v>2264778.4699999997</v>
      </c>
    </row>
    <row r="65" spans="1:14">
      <c r="A65" s="134">
        <v>182</v>
      </c>
      <c r="B65" s="130" t="s">
        <v>72</v>
      </c>
      <c r="C65" s="142">
        <v>678</v>
      </c>
      <c r="D65" s="46">
        <v>159</v>
      </c>
      <c r="E65" s="46">
        <v>1176</v>
      </c>
      <c r="F65" s="46">
        <v>623</v>
      </c>
      <c r="G65" s="46">
        <v>17131</v>
      </c>
      <c r="H65" s="43">
        <v>19767</v>
      </c>
      <c r="I65" s="144">
        <v>5362742.7</v>
      </c>
      <c r="J65" s="144">
        <v>1334335.95</v>
      </c>
      <c r="K65" s="144">
        <v>8207809.6800000006</v>
      </c>
      <c r="L65" s="144">
        <v>7454356.9800000004</v>
      </c>
      <c r="M65" s="144">
        <v>1054413.05</v>
      </c>
      <c r="N65" s="187">
        <f>SUM(Ikärakenne[[#This Row],[Ikä 0–5]:[Ikä 16+]])</f>
        <v>23413658.360000003</v>
      </c>
    </row>
    <row r="66" spans="1:14">
      <c r="A66" s="134">
        <v>186</v>
      </c>
      <c r="B66" s="130" t="s">
        <v>73</v>
      </c>
      <c r="C66" s="142">
        <v>2754</v>
      </c>
      <c r="D66" s="46">
        <v>509</v>
      </c>
      <c r="E66" s="46">
        <v>3195</v>
      </c>
      <c r="F66" s="46">
        <v>1574</v>
      </c>
      <c r="G66" s="46">
        <v>37194</v>
      </c>
      <c r="H66" s="43">
        <v>45226</v>
      </c>
      <c r="I66" s="144">
        <v>21783176.099999998</v>
      </c>
      <c r="J66" s="144">
        <v>4271553.4499999993</v>
      </c>
      <c r="K66" s="144">
        <v>22299278.850000001</v>
      </c>
      <c r="L66" s="144">
        <v>18833319.240000002</v>
      </c>
      <c r="M66" s="144">
        <v>2289290.6999999997</v>
      </c>
      <c r="N66" s="187">
        <f>SUM(Ikärakenne[[#This Row],[Ikä 0–5]:[Ikä 16+]])</f>
        <v>69476618.340000004</v>
      </c>
    </row>
    <row r="67" spans="1:14">
      <c r="A67" s="134">
        <v>202</v>
      </c>
      <c r="B67" s="130" t="s">
        <v>74</v>
      </c>
      <c r="C67" s="142">
        <v>2456</v>
      </c>
      <c r="D67" s="46">
        <v>448</v>
      </c>
      <c r="E67" s="46">
        <v>2778</v>
      </c>
      <c r="F67" s="46">
        <v>1349</v>
      </c>
      <c r="G67" s="46">
        <v>28466</v>
      </c>
      <c r="H67" s="43">
        <v>35497</v>
      </c>
      <c r="I67" s="144">
        <v>19426100.399999999</v>
      </c>
      <c r="J67" s="144">
        <v>3759638.3999999994</v>
      </c>
      <c r="K67" s="144">
        <v>19388856.539999999</v>
      </c>
      <c r="L67" s="144">
        <v>16141135.74</v>
      </c>
      <c r="M67" s="144">
        <v>1752082.2999999998</v>
      </c>
      <c r="N67" s="187">
        <f>SUM(Ikärakenne[[#This Row],[Ikä 0–5]:[Ikä 16+]])</f>
        <v>60467813.379999995</v>
      </c>
    </row>
    <row r="68" spans="1:14">
      <c r="A68" s="134">
        <v>204</v>
      </c>
      <c r="B68" s="130" t="s">
        <v>75</v>
      </c>
      <c r="C68" s="142">
        <v>84</v>
      </c>
      <c r="D68" s="46">
        <v>27</v>
      </c>
      <c r="E68" s="46">
        <v>141</v>
      </c>
      <c r="F68" s="46">
        <v>74</v>
      </c>
      <c r="G68" s="46">
        <v>2452</v>
      </c>
      <c r="H68" s="43">
        <v>2778</v>
      </c>
      <c r="I68" s="144">
        <v>664410.6</v>
      </c>
      <c r="J68" s="144">
        <v>226585.34999999998</v>
      </c>
      <c r="K68" s="144">
        <v>984099.63</v>
      </c>
      <c r="L68" s="144">
        <v>885429.24</v>
      </c>
      <c r="M68" s="144">
        <v>150920.6</v>
      </c>
      <c r="N68" s="187">
        <f>SUM(Ikärakenne[[#This Row],[Ikä 0–5]:[Ikä 16+]])</f>
        <v>2911445.4200000004</v>
      </c>
    </row>
    <row r="69" spans="1:14">
      <c r="A69" s="134">
        <v>205</v>
      </c>
      <c r="B69" s="130" t="s">
        <v>76</v>
      </c>
      <c r="C69" s="142">
        <v>1893</v>
      </c>
      <c r="D69" s="46">
        <v>355</v>
      </c>
      <c r="E69" s="46">
        <v>2538</v>
      </c>
      <c r="F69" s="46">
        <v>1278</v>
      </c>
      <c r="G69" s="46">
        <v>30429</v>
      </c>
      <c r="H69" s="43">
        <v>36493</v>
      </c>
      <c r="I69" s="144">
        <v>14972967.449999999</v>
      </c>
      <c r="J69" s="144">
        <v>2979177.7499999995</v>
      </c>
      <c r="K69" s="144">
        <v>17713793.34</v>
      </c>
      <c r="L69" s="144">
        <v>15291602.280000001</v>
      </c>
      <c r="M69" s="144">
        <v>1872904.95</v>
      </c>
      <c r="N69" s="187">
        <f>SUM(Ikärakenne[[#This Row],[Ikä 0–5]:[Ikä 16+]])</f>
        <v>52830445.770000003</v>
      </c>
    </row>
    <row r="70" spans="1:14">
      <c r="A70" s="134">
        <v>208</v>
      </c>
      <c r="B70" s="130" t="s">
        <v>77</v>
      </c>
      <c r="C70" s="142">
        <v>758</v>
      </c>
      <c r="D70" s="46">
        <v>138</v>
      </c>
      <c r="E70" s="46">
        <v>988</v>
      </c>
      <c r="F70" s="46">
        <v>506</v>
      </c>
      <c r="G70" s="46">
        <v>10022</v>
      </c>
      <c r="H70" s="43">
        <v>12412</v>
      </c>
      <c r="I70" s="144">
        <v>5995514.7000000002</v>
      </c>
      <c r="J70" s="144">
        <v>1158102.8999999999</v>
      </c>
      <c r="K70" s="144">
        <v>6895676.8399999999</v>
      </c>
      <c r="L70" s="144">
        <v>6054421.5600000005</v>
      </c>
      <c r="M70" s="144">
        <v>616854.1</v>
      </c>
      <c r="N70" s="187">
        <f>SUM(Ikärakenne[[#This Row],[Ikä 0–5]:[Ikä 16+]])</f>
        <v>20720570.100000001</v>
      </c>
    </row>
    <row r="71" spans="1:14">
      <c r="A71" s="134">
        <v>211</v>
      </c>
      <c r="B71" s="130" t="s">
        <v>78</v>
      </c>
      <c r="C71" s="142">
        <v>2105</v>
      </c>
      <c r="D71" s="46">
        <v>416</v>
      </c>
      <c r="E71" s="46">
        <v>2622</v>
      </c>
      <c r="F71" s="46">
        <v>1356</v>
      </c>
      <c r="G71" s="46">
        <v>26123</v>
      </c>
      <c r="H71" s="43">
        <v>32622</v>
      </c>
      <c r="I71" s="144">
        <v>16649813.25</v>
      </c>
      <c r="J71" s="144">
        <v>3491092.8</v>
      </c>
      <c r="K71" s="144">
        <v>18300065.460000001</v>
      </c>
      <c r="L71" s="144">
        <v>16224892.560000001</v>
      </c>
      <c r="M71" s="144">
        <v>1607870.65</v>
      </c>
      <c r="N71" s="187">
        <f>SUM(Ikärakenne[[#This Row],[Ikä 0–5]:[Ikä 16+]])</f>
        <v>56273734.720000006</v>
      </c>
    </row>
    <row r="72" spans="1:14">
      <c r="A72" s="134">
        <v>213</v>
      </c>
      <c r="B72" s="130" t="s">
        <v>79</v>
      </c>
      <c r="C72" s="142">
        <v>169</v>
      </c>
      <c r="D72" s="46">
        <v>44</v>
      </c>
      <c r="E72" s="46">
        <v>275</v>
      </c>
      <c r="F72" s="46">
        <v>151</v>
      </c>
      <c r="G72" s="46">
        <v>4591</v>
      </c>
      <c r="H72" s="43">
        <v>5230</v>
      </c>
      <c r="I72" s="144">
        <v>1336730.8499999999</v>
      </c>
      <c r="J72" s="144">
        <v>369250.19999999995</v>
      </c>
      <c r="K72" s="144">
        <v>1919343.25</v>
      </c>
      <c r="L72" s="144">
        <v>1806754.26</v>
      </c>
      <c r="M72" s="144">
        <v>282576.05</v>
      </c>
      <c r="N72" s="187">
        <f>SUM(Ikärakenne[[#This Row],[Ikä 0–5]:[Ikä 16+]])</f>
        <v>5714654.6099999994</v>
      </c>
    </row>
    <row r="73" spans="1:14">
      <c r="A73" s="134">
        <v>214</v>
      </c>
      <c r="B73" s="130" t="s">
        <v>80</v>
      </c>
      <c r="C73" s="142">
        <v>601</v>
      </c>
      <c r="D73" s="46">
        <v>138</v>
      </c>
      <c r="E73" s="46">
        <v>780</v>
      </c>
      <c r="F73" s="46">
        <v>391</v>
      </c>
      <c r="G73" s="46">
        <v>10752</v>
      </c>
      <c r="H73" s="43">
        <v>12662</v>
      </c>
      <c r="I73" s="144">
        <v>4753699.6499999994</v>
      </c>
      <c r="J73" s="144">
        <v>1158102.8999999999</v>
      </c>
      <c r="K73" s="144">
        <v>5443955.4000000004</v>
      </c>
      <c r="L73" s="144">
        <v>4678416.66</v>
      </c>
      <c r="M73" s="144">
        <v>661785.59999999998</v>
      </c>
      <c r="N73" s="187">
        <f>SUM(Ikärakenne[[#This Row],[Ikä 0–5]:[Ikä 16+]])</f>
        <v>16695960.209999999</v>
      </c>
    </row>
    <row r="74" spans="1:14">
      <c r="A74" s="134">
        <v>216</v>
      </c>
      <c r="B74" s="130" t="s">
        <v>81</v>
      </c>
      <c r="C74" s="142">
        <v>44</v>
      </c>
      <c r="D74" s="46">
        <v>8</v>
      </c>
      <c r="E74" s="46">
        <v>68</v>
      </c>
      <c r="F74" s="46">
        <v>45</v>
      </c>
      <c r="G74" s="46">
        <v>1146</v>
      </c>
      <c r="H74" s="43">
        <v>1311</v>
      </c>
      <c r="I74" s="144">
        <v>348024.6</v>
      </c>
      <c r="J74" s="144">
        <v>67136.399999999994</v>
      </c>
      <c r="K74" s="144">
        <v>474601.24</v>
      </c>
      <c r="L74" s="144">
        <v>538436.69999999995</v>
      </c>
      <c r="M74" s="144">
        <v>70536.3</v>
      </c>
      <c r="N74" s="187">
        <f>SUM(Ikärakenne[[#This Row],[Ikä 0–5]:[Ikä 16+]])</f>
        <v>1498735.24</v>
      </c>
    </row>
    <row r="75" spans="1:14">
      <c r="A75" s="134">
        <v>217</v>
      </c>
      <c r="B75" s="130" t="s">
        <v>82</v>
      </c>
      <c r="C75" s="142">
        <v>334</v>
      </c>
      <c r="D75" s="46">
        <v>66</v>
      </c>
      <c r="E75" s="46">
        <v>450</v>
      </c>
      <c r="F75" s="46">
        <v>183</v>
      </c>
      <c r="G75" s="46">
        <v>4357</v>
      </c>
      <c r="H75" s="43">
        <v>5390</v>
      </c>
      <c r="I75" s="144">
        <v>2641823.1</v>
      </c>
      <c r="J75" s="144">
        <v>553875.29999999993</v>
      </c>
      <c r="K75" s="144">
        <v>3140743.5</v>
      </c>
      <c r="L75" s="144">
        <v>2189642.58</v>
      </c>
      <c r="M75" s="144">
        <v>268173.34999999998</v>
      </c>
      <c r="N75" s="187">
        <f>SUM(Ikärakenne[[#This Row],[Ikä 0–5]:[Ikä 16+]])</f>
        <v>8794257.8300000001</v>
      </c>
    </row>
    <row r="76" spans="1:14">
      <c r="A76" s="134">
        <v>218</v>
      </c>
      <c r="B76" s="130" t="s">
        <v>83</v>
      </c>
      <c r="C76" s="142">
        <v>42</v>
      </c>
      <c r="D76" s="46">
        <v>11</v>
      </c>
      <c r="E76" s="46">
        <v>55</v>
      </c>
      <c r="F76" s="46">
        <v>27</v>
      </c>
      <c r="G76" s="46">
        <v>1057</v>
      </c>
      <c r="H76" s="43">
        <v>1192</v>
      </c>
      <c r="I76" s="144">
        <v>332205.3</v>
      </c>
      <c r="J76" s="144">
        <v>92312.549999999988</v>
      </c>
      <c r="K76" s="144">
        <v>383868.65</v>
      </c>
      <c r="L76" s="144">
        <v>323062.02</v>
      </c>
      <c r="M76" s="144">
        <v>65058.35</v>
      </c>
      <c r="N76" s="187">
        <f>SUM(Ikärakenne[[#This Row],[Ikä 0–5]:[Ikä 16+]])</f>
        <v>1196506.8700000001</v>
      </c>
    </row>
    <row r="77" spans="1:14">
      <c r="A77" s="134">
        <v>224</v>
      </c>
      <c r="B77" s="130" t="s">
        <v>84</v>
      </c>
      <c r="C77" s="142">
        <v>359</v>
      </c>
      <c r="D77" s="46">
        <v>91</v>
      </c>
      <c r="E77" s="46">
        <v>596</v>
      </c>
      <c r="F77" s="46">
        <v>329</v>
      </c>
      <c r="G77" s="46">
        <v>7342</v>
      </c>
      <c r="H77" s="43">
        <v>8717</v>
      </c>
      <c r="I77" s="144">
        <v>2839564.35</v>
      </c>
      <c r="J77" s="144">
        <v>763676.54999999993</v>
      </c>
      <c r="K77" s="144">
        <v>4159740.2800000003</v>
      </c>
      <c r="L77" s="144">
        <v>3936570.54</v>
      </c>
      <c r="M77" s="144">
        <v>451900.1</v>
      </c>
      <c r="N77" s="187">
        <f>SUM(Ikärakenne[[#This Row],[Ikä 0–5]:[Ikä 16+]])</f>
        <v>12151451.819999998</v>
      </c>
    </row>
    <row r="78" spans="1:14">
      <c r="A78" s="134">
        <v>226</v>
      </c>
      <c r="B78" s="130" t="s">
        <v>85</v>
      </c>
      <c r="C78" s="142">
        <v>133</v>
      </c>
      <c r="D78" s="46">
        <v>24</v>
      </c>
      <c r="E78" s="46">
        <v>203</v>
      </c>
      <c r="F78" s="46">
        <v>132</v>
      </c>
      <c r="G78" s="46">
        <v>3282</v>
      </c>
      <c r="H78" s="43">
        <v>3774</v>
      </c>
      <c r="I78" s="144">
        <v>1051983.45</v>
      </c>
      <c r="J78" s="144">
        <v>201409.19999999998</v>
      </c>
      <c r="K78" s="144">
        <v>1416824.29</v>
      </c>
      <c r="L78" s="144">
        <v>1579414.32</v>
      </c>
      <c r="M78" s="144">
        <v>202007.09999999998</v>
      </c>
      <c r="N78" s="187">
        <f>SUM(Ikärakenne[[#This Row],[Ikä 0–5]:[Ikä 16+]])</f>
        <v>4451638.3599999994</v>
      </c>
    </row>
    <row r="79" spans="1:14">
      <c r="A79" s="134">
        <v>230</v>
      </c>
      <c r="B79" s="130" t="s">
        <v>86</v>
      </c>
      <c r="C79" s="142">
        <v>96</v>
      </c>
      <c r="D79" s="46">
        <v>26</v>
      </c>
      <c r="E79" s="46">
        <v>121</v>
      </c>
      <c r="F79" s="46">
        <v>58</v>
      </c>
      <c r="G79" s="46">
        <v>1989</v>
      </c>
      <c r="H79" s="43">
        <v>2290</v>
      </c>
      <c r="I79" s="144">
        <v>759326.39999999991</v>
      </c>
      <c r="J79" s="144">
        <v>218193.3</v>
      </c>
      <c r="K79" s="144">
        <v>844511.03</v>
      </c>
      <c r="L79" s="144">
        <v>693985.08</v>
      </c>
      <c r="M79" s="144">
        <v>122422.95</v>
      </c>
      <c r="N79" s="187">
        <f>SUM(Ikärakenne[[#This Row],[Ikä 0–5]:[Ikä 16+]])</f>
        <v>2638438.7600000002</v>
      </c>
    </row>
    <row r="80" spans="1:14">
      <c r="A80" s="134">
        <v>231</v>
      </c>
      <c r="B80" s="130" t="s">
        <v>87</v>
      </c>
      <c r="C80" s="142">
        <v>65</v>
      </c>
      <c r="D80" s="46">
        <v>17</v>
      </c>
      <c r="E80" s="46">
        <v>59</v>
      </c>
      <c r="F80" s="46">
        <v>25</v>
      </c>
      <c r="G80" s="46">
        <v>1123</v>
      </c>
      <c r="H80" s="43">
        <v>1289</v>
      </c>
      <c r="I80" s="144">
        <v>514127.25</v>
      </c>
      <c r="J80" s="144">
        <v>142664.84999999998</v>
      </c>
      <c r="K80" s="144">
        <v>411786.37</v>
      </c>
      <c r="L80" s="144">
        <v>299131.5</v>
      </c>
      <c r="M80" s="144">
        <v>69120.649999999994</v>
      </c>
      <c r="N80" s="187">
        <f>SUM(Ikärakenne[[#This Row],[Ikä 0–5]:[Ikä 16+]])</f>
        <v>1436830.6199999999</v>
      </c>
    </row>
    <row r="81" spans="1:14">
      <c r="A81" s="134">
        <v>232</v>
      </c>
      <c r="B81" s="130" t="s">
        <v>88</v>
      </c>
      <c r="C81" s="142">
        <v>624</v>
      </c>
      <c r="D81" s="46">
        <v>139</v>
      </c>
      <c r="E81" s="46">
        <v>890</v>
      </c>
      <c r="F81" s="46">
        <v>413</v>
      </c>
      <c r="G81" s="46">
        <v>10824</v>
      </c>
      <c r="H81" s="43">
        <v>12890</v>
      </c>
      <c r="I81" s="144">
        <v>4935621.5999999996</v>
      </c>
      <c r="J81" s="144">
        <v>1166494.95</v>
      </c>
      <c r="K81" s="144">
        <v>6211692.7000000002</v>
      </c>
      <c r="L81" s="144">
        <v>4941652.38</v>
      </c>
      <c r="M81" s="144">
        <v>666217.19999999995</v>
      </c>
      <c r="N81" s="187">
        <f>SUM(Ikärakenne[[#This Row],[Ikä 0–5]:[Ikä 16+]])</f>
        <v>17921678.829999998</v>
      </c>
    </row>
    <row r="82" spans="1:14">
      <c r="A82" s="134">
        <v>233</v>
      </c>
      <c r="B82" s="130" t="s">
        <v>89</v>
      </c>
      <c r="C82" s="142">
        <v>694</v>
      </c>
      <c r="D82" s="46">
        <v>159</v>
      </c>
      <c r="E82" s="46">
        <v>1042</v>
      </c>
      <c r="F82" s="46">
        <v>576</v>
      </c>
      <c r="G82" s="46">
        <v>12841</v>
      </c>
      <c r="H82" s="43">
        <v>15312</v>
      </c>
      <c r="I82" s="144">
        <v>5489297.0999999996</v>
      </c>
      <c r="J82" s="144">
        <v>1334335.95</v>
      </c>
      <c r="K82" s="144">
        <v>7272566.0600000005</v>
      </c>
      <c r="L82" s="144">
        <v>6891989.7599999998</v>
      </c>
      <c r="M82" s="144">
        <v>790363.54999999993</v>
      </c>
      <c r="N82" s="187">
        <f>SUM(Ikärakenne[[#This Row],[Ikä 0–5]:[Ikä 16+]])</f>
        <v>21778552.419999998</v>
      </c>
    </row>
    <row r="83" spans="1:14">
      <c r="A83" s="134">
        <v>235</v>
      </c>
      <c r="B83" s="130" t="s">
        <v>90</v>
      </c>
      <c r="C83" s="142">
        <v>577</v>
      </c>
      <c r="D83" s="46">
        <v>107</v>
      </c>
      <c r="E83" s="46">
        <v>852</v>
      </c>
      <c r="F83" s="46">
        <v>491</v>
      </c>
      <c r="G83" s="46">
        <v>8369</v>
      </c>
      <c r="H83" s="43">
        <v>10396</v>
      </c>
      <c r="I83" s="144">
        <v>4563868.05</v>
      </c>
      <c r="J83" s="144">
        <v>897949.35</v>
      </c>
      <c r="K83" s="144">
        <v>5946474.3600000003</v>
      </c>
      <c r="L83" s="144">
        <v>5874942.6600000001</v>
      </c>
      <c r="M83" s="144">
        <v>515111.94999999995</v>
      </c>
      <c r="N83" s="187">
        <f>SUM(Ikärakenne[[#This Row],[Ikä 0–5]:[Ikä 16+]])</f>
        <v>17798346.370000001</v>
      </c>
    </row>
    <row r="84" spans="1:14">
      <c r="A84" s="134">
        <v>236</v>
      </c>
      <c r="B84" s="130" t="s">
        <v>91</v>
      </c>
      <c r="C84" s="142">
        <v>239</v>
      </c>
      <c r="D84" s="46">
        <v>54</v>
      </c>
      <c r="E84" s="46">
        <v>353</v>
      </c>
      <c r="F84" s="46">
        <v>164</v>
      </c>
      <c r="G84" s="46">
        <v>3386</v>
      </c>
      <c r="H84" s="43">
        <v>4196</v>
      </c>
      <c r="I84" s="144">
        <v>1890406.3499999999</v>
      </c>
      <c r="J84" s="144">
        <v>453170.69999999995</v>
      </c>
      <c r="K84" s="144">
        <v>2463738.79</v>
      </c>
      <c r="L84" s="144">
        <v>1962302.6400000001</v>
      </c>
      <c r="M84" s="144">
        <v>208408.3</v>
      </c>
      <c r="N84" s="187">
        <f>SUM(Ikärakenne[[#This Row],[Ikä 0–5]:[Ikä 16+]])</f>
        <v>6978026.7800000003</v>
      </c>
    </row>
    <row r="85" spans="1:14">
      <c r="A85" s="134">
        <v>239</v>
      </c>
      <c r="B85" s="130" t="s">
        <v>92</v>
      </c>
      <c r="C85" s="142">
        <v>82</v>
      </c>
      <c r="D85" s="46">
        <v>11</v>
      </c>
      <c r="E85" s="46">
        <v>96</v>
      </c>
      <c r="F85" s="46">
        <v>45</v>
      </c>
      <c r="G85" s="46">
        <v>1861</v>
      </c>
      <c r="H85" s="43">
        <v>2095</v>
      </c>
      <c r="I85" s="144">
        <v>648591.29999999993</v>
      </c>
      <c r="J85" s="144">
        <v>92312.549999999988</v>
      </c>
      <c r="K85" s="144">
        <v>670025.28</v>
      </c>
      <c r="L85" s="144">
        <v>538436.69999999995</v>
      </c>
      <c r="M85" s="144">
        <v>114544.54999999999</v>
      </c>
      <c r="N85" s="187">
        <f>SUM(Ikärakenne[[#This Row],[Ikä 0–5]:[Ikä 16+]])</f>
        <v>2063910.38</v>
      </c>
    </row>
    <row r="86" spans="1:14">
      <c r="A86" s="134">
        <v>240</v>
      </c>
      <c r="B86" s="130" t="s">
        <v>93</v>
      </c>
      <c r="C86" s="142">
        <v>891</v>
      </c>
      <c r="D86" s="46">
        <v>161</v>
      </c>
      <c r="E86" s="46">
        <v>1272</v>
      </c>
      <c r="F86" s="46">
        <v>671</v>
      </c>
      <c r="G86" s="46">
        <v>16987</v>
      </c>
      <c r="H86" s="43">
        <v>19982</v>
      </c>
      <c r="I86" s="144">
        <v>7047498.1499999994</v>
      </c>
      <c r="J86" s="144">
        <v>1351120.0499999998</v>
      </c>
      <c r="K86" s="144">
        <v>8877834.9600000009</v>
      </c>
      <c r="L86" s="144">
        <v>8028689.46</v>
      </c>
      <c r="M86" s="144">
        <v>1045549.85</v>
      </c>
      <c r="N86" s="187">
        <f>SUM(Ikärakenne[[#This Row],[Ikä 0–5]:[Ikä 16+]])</f>
        <v>26350692.470000003</v>
      </c>
    </row>
    <row r="87" spans="1:14">
      <c r="A87" s="134">
        <v>241</v>
      </c>
      <c r="B87" s="130" t="s">
        <v>94</v>
      </c>
      <c r="C87" s="142">
        <v>417</v>
      </c>
      <c r="D87" s="46">
        <v>93</v>
      </c>
      <c r="E87" s="46">
        <v>592</v>
      </c>
      <c r="F87" s="46">
        <v>300</v>
      </c>
      <c r="G87" s="46">
        <v>6502</v>
      </c>
      <c r="H87" s="43">
        <v>7904</v>
      </c>
      <c r="I87" s="144">
        <v>3298324.05</v>
      </c>
      <c r="J87" s="144">
        <v>780460.64999999991</v>
      </c>
      <c r="K87" s="144">
        <v>4131822.56</v>
      </c>
      <c r="L87" s="144">
        <v>3589578</v>
      </c>
      <c r="M87" s="144">
        <v>400198.1</v>
      </c>
      <c r="N87" s="187">
        <f>SUM(Ikärakenne[[#This Row],[Ikä 0–5]:[Ikä 16+]])</f>
        <v>12200383.359999999</v>
      </c>
    </row>
    <row r="88" spans="1:14">
      <c r="A88" s="134">
        <v>244</v>
      </c>
      <c r="B88" s="130" t="s">
        <v>95</v>
      </c>
      <c r="C88" s="142">
        <v>1585</v>
      </c>
      <c r="D88" s="46">
        <v>317</v>
      </c>
      <c r="E88" s="46">
        <v>1991</v>
      </c>
      <c r="F88" s="46">
        <v>929</v>
      </c>
      <c r="G88" s="46">
        <v>14294</v>
      </c>
      <c r="H88" s="43">
        <v>19116</v>
      </c>
      <c r="I88" s="144">
        <v>12536795.25</v>
      </c>
      <c r="J88" s="144">
        <v>2660279.8499999996</v>
      </c>
      <c r="K88" s="144">
        <v>13896045.130000001</v>
      </c>
      <c r="L88" s="144">
        <v>11115726.540000001</v>
      </c>
      <c r="M88" s="144">
        <v>879795.7</v>
      </c>
      <c r="N88" s="187">
        <f>SUM(Ikärakenne[[#This Row],[Ikä 0–5]:[Ikä 16+]])</f>
        <v>41088642.470000006</v>
      </c>
    </row>
    <row r="89" spans="1:14">
      <c r="A89" s="134">
        <v>245</v>
      </c>
      <c r="B89" s="130" t="s">
        <v>96</v>
      </c>
      <c r="C89" s="142">
        <v>2190</v>
      </c>
      <c r="D89" s="46">
        <v>408</v>
      </c>
      <c r="E89" s="46">
        <v>2577</v>
      </c>
      <c r="F89" s="46">
        <v>1327</v>
      </c>
      <c r="G89" s="46">
        <v>30730</v>
      </c>
      <c r="H89" s="43">
        <v>37232</v>
      </c>
      <c r="I89" s="144">
        <v>17322133.5</v>
      </c>
      <c r="J89" s="144">
        <v>3423956.4</v>
      </c>
      <c r="K89" s="144">
        <v>17985991.109999999</v>
      </c>
      <c r="L89" s="144">
        <v>15877900.02</v>
      </c>
      <c r="M89" s="144">
        <v>1891431.5</v>
      </c>
      <c r="N89" s="187">
        <f>SUM(Ikärakenne[[#This Row],[Ikä 0–5]:[Ikä 16+]])</f>
        <v>56501412.530000001</v>
      </c>
    </row>
    <row r="90" spans="1:14">
      <c r="A90" s="134">
        <v>249</v>
      </c>
      <c r="B90" s="130" t="s">
        <v>97</v>
      </c>
      <c r="C90" s="142">
        <v>365</v>
      </c>
      <c r="D90" s="46">
        <v>79</v>
      </c>
      <c r="E90" s="46">
        <v>595</v>
      </c>
      <c r="F90" s="46">
        <v>277</v>
      </c>
      <c r="G90" s="46">
        <v>8127</v>
      </c>
      <c r="H90" s="43">
        <v>9443</v>
      </c>
      <c r="I90" s="144">
        <v>2887022.25</v>
      </c>
      <c r="J90" s="144">
        <v>662971.94999999995</v>
      </c>
      <c r="K90" s="144">
        <v>4152760.85</v>
      </c>
      <c r="L90" s="144">
        <v>3314377.02</v>
      </c>
      <c r="M90" s="144">
        <v>500216.85</v>
      </c>
      <c r="N90" s="187">
        <f>SUM(Ikärakenne[[#This Row],[Ikä 0–5]:[Ikä 16+]])</f>
        <v>11517348.92</v>
      </c>
    </row>
    <row r="91" spans="1:14">
      <c r="A91" s="134">
        <v>250</v>
      </c>
      <c r="B91" s="130" t="s">
        <v>98</v>
      </c>
      <c r="C91" s="142">
        <v>55</v>
      </c>
      <c r="D91" s="46">
        <v>16</v>
      </c>
      <c r="E91" s="46">
        <v>114</v>
      </c>
      <c r="F91" s="46">
        <v>44</v>
      </c>
      <c r="G91" s="46">
        <v>1579</v>
      </c>
      <c r="H91" s="43">
        <v>1808</v>
      </c>
      <c r="I91" s="144">
        <v>435030.75</v>
      </c>
      <c r="J91" s="144">
        <v>134272.79999999999</v>
      </c>
      <c r="K91" s="144">
        <v>795655.02</v>
      </c>
      <c r="L91" s="144">
        <v>526471.44000000006</v>
      </c>
      <c r="M91" s="144">
        <v>97187.45</v>
      </c>
      <c r="N91" s="187">
        <f>SUM(Ikärakenne[[#This Row],[Ikä 0–5]:[Ikä 16+]])</f>
        <v>1988617.4600000002</v>
      </c>
    </row>
    <row r="92" spans="1:14">
      <c r="A92" s="134">
        <v>256</v>
      </c>
      <c r="B92" s="130" t="s">
        <v>99</v>
      </c>
      <c r="C92" s="142">
        <v>116</v>
      </c>
      <c r="D92" s="46">
        <v>17</v>
      </c>
      <c r="E92" s="46">
        <v>113</v>
      </c>
      <c r="F92" s="46">
        <v>54</v>
      </c>
      <c r="G92" s="46">
        <v>1281</v>
      </c>
      <c r="H92" s="43">
        <v>1581</v>
      </c>
      <c r="I92" s="144">
        <v>917519.39999999991</v>
      </c>
      <c r="J92" s="144">
        <v>142664.84999999998</v>
      </c>
      <c r="K92" s="144">
        <v>788675.59000000008</v>
      </c>
      <c r="L92" s="144">
        <v>646124.04</v>
      </c>
      <c r="M92" s="144">
        <v>78845.55</v>
      </c>
      <c r="N92" s="187">
        <f>SUM(Ikärakenne[[#This Row],[Ikä 0–5]:[Ikä 16+]])</f>
        <v>2573829.4299999997</v>
      </c>
    </row>
    <row r="93" spans="1:14">
      <c r="A93" s="134">
        <v>257</v>
      </c>
      <c r="B93" s="130" t="s">
        <v>100</v>
      </c>
      <c r="C93" s="142">
        <v>2439</v>
      </c>
      <c r="D93" s="46">
        <v>458</v>
      </c>
      <c r="E93" s="46">
        <v>3351</v>
      </c>
      <c r="F93" s="46">
        <v>1835</v>
      </c>
      <c r="G93" s="46">
        <v>32350</v>
      </c>
      <c r="H93" s="43">
        <v>40433</v>
      </c>
      <c r="I93" s="144">
        <v>19291636.349999998</v>
      </c>
      <c r="J93" s="144">
        <v>3843558.8999999994</v>
      </c>
      <c r="K93" s="144">
        <v>23388069.93</v>
      </c>
      <c r="L93" s="144">
        <v>21956252.100000001</v>
      </c>
      <c r="M93" s="144">
        <v>1991142.5</v>
      </c>
      <c r="N93" s="187">
        <f>SUM(Ikärakenne[[#This Row],[Ikä 0–5]:[Ikä 16+]])</f>
        <v>70470659.780000001</v>
      </c>
    </row>
    <row r="94" spans="1:14">
      <c r="A94" s="134">
        <v>260</v>
      </c>
      <c r="B94" s="130" t="s">
        <v>101</v>
      </c>
      <c r="C94" s="142">
        <v>329</v>
      </c>
      <c r="D94" s="46">
        <v>74</v>
      </c>
      <c r="E94" s="46">
        <v>511</v>
      </c>
      <c r="F94" s="46">
        <v>273</v>
      </c>
      <c r="G94" s="46">
        <v>8690</v>
      </c>
      <c r="H94" s="43">
        <v>9877</v>
      </c>
      <c r="I94" s="144">
        <v>2602274.85</v>
      </c>
      <c r="J94" s="144">
        <v>621011.69999999995</v>
      </c>
      <c r="K94" s="144">
        <v>3566488.73</v>
      </c>
      <c r="L94" s="144">
        <v>3266515.98</v>
      </c>
      <c r="M94" s="144">
        <v>534869.5</v>
      </c>
      <c r="N94" s="187">
        <f>SUM(Ikärakenne[[#This Row],[Ikä 0–5]:[Ikä 16+]])</f>
        <v>10591160.76</v>
      </c>
    </row>
    <row r="95" spans="1:14">
      <c r="A95" s="134">
        <v>261</v>
      </c>
      <c r="B95" s="130" t="s">
        <v>102</v>
      </c>
      <c r="C95" s="142">
        <v>342</v>
      </c>
      <c r="D95" s="46">
        <v>80</v>
      </c>
      <c r="E95" s="46">
        <v>422</v>
      </c>
      <c r="F95" s="46">
        <v>192</v>
      </c>
      <c r="G95" s="46">
        <v>5487</v>
      </c>
      <c r="H95" s="43">
        <v>6523</v>
      </c>
      <c r="I95" s="144">
        <v>2705100.3</v>
      </c>
      <c r="J95" s="144">
        <v>671364</v>
      </c>
      <c r="K95" s="144">
        <v>2945319.46</v>
      </c>
      <c r="L95" s="144">
        <v>2297329.92</v>
      </c>
      <c r="M95" s="144">
        <v>337724.85</v>
      </c>
      <c r="N95" s="187">
        <f>SUM(Ikärakenne[[#This Row],[Ikä 0–5]:[Ikä 16+]])</f>
        <v>8956838.5299999993</v>
      </c>
    </row>
    <row r="96" spans="1:14">
      <c r="A96" s="134">
        <v>263</v>
      </c>
      <c r="B96" s="130" t="s">
        <v>103</v>
      </c>
      <c r="C96" s="142">
        <v>400</v>
      </c>
      <c r="D96" s="46">
        <v>77</v>
      </c>
      <c r="E96" s="46">
        <v>486</v>
      </c>
      <c r="F96" s="46">
        <v>238</v>
      </c>
      <c r="G96" s="46">
        <v>6558</v>
      </c>
      <c r="H96" s="43">
        <v>7759</v>
      </c>
      <c r="I96" s="144">
        <v>3163860</v>
      </c>
      <c r="J96" s="144">
        <v>646187.85</v>
      </c>
      <c r="K96" s="144">
        <v>3392002.98</v>
      </c>
      <c r="L96" s="144">
        <v>2847731.88</v>
      </c>
      <c r="M96" s="144">
        <v>403644.89999999997</v>
      </c>
      <c r="N96" s="187">
        <f>SUM(Ikärakenne[[#This Row],[Ikä 0–5]:[Ikä 16+]])</f>
        <v>10453427.610000001</v>
      </c>
    </row>
    <row r="97" spans="1:14">
      <c r="A97" s="134">
        <v>265</v>
      </c>
      <c r="B97" s="130" t="s">
        <v>104</v>
      </c>
      <c r="C97" s="142">
        <v>56</v>
      </c>
      <c r="D97" s="46">
        <v>7</v>
      </c>
      <c r="E97" s="46">
        <v>56</v>
      </c>
      <c r="F97" s="46">
        <v>41</v>
      </c>
      <c r="G97" s="46">
        <v>928</v>
      </c>
      <c r="H97" s="43">
        <v>1088</v>
      </c>
      <c r="I97" s="144">
        <v>442940.39999999997</v>
      </c>
      <c r="J97" s="144">
        <v>58744.349999999991</v>
      </c>
      <c r="K97" s="144">
        <v>390848.08</v>
      </c>
      <c r="L97" s="144">
        <v>490575.66000000003</v>
      </c>
      <c r="M97" s="144">
        <v>57118.399999999994</v>
      </c>
      <c r="N97" s="187">
        <f>SUM(Ikärakenne[[#This Row],[Ikä 0–5]:[Ikä 16+]])</f>
        <v>1440226.89</v>
      </c>
    </row>
    <row r="98" spans="1:14">
      <c r="A98" s="134">
        <v>271</v>
      </c>
      <c r="B98" s="130" t="s">
        <v>105</v>
      </c>
      <c r="C98" s="142">
        <v>290</v>
      </c>
      <c r="D98" s="46">
        <v>61</v>
      </c>
      <c r="E98" s="46">
        <v>359</v>
      </c>
      <c r="F98" s="46">
        <v>242</v>
      </c>
      <c r="G98" s="46">
        <v>5999</v>
      </c>
      <c r="H98" s="43">
        <v>6951</v>
      </c>
      <c r="I98" s="144">
        <v>2293798.5</v>
      </c>
      <c r="J98" s="144">
        <v>511915.04999999993</v>
      </c>
      <c r="K98" s="144">
        <v>2505615.37</v>
      </c>
      <c r="L98" s="144">
        <v>2895592.92</v>
      </c>
      <c r="M98" s="144">
        <v>369238.45</v>
      </c>
      <c r="N98" s="187">
        <f>SUM(Ikärakenne[[#This Row],[Ikä 0–5]:[Ikä 16+]])</f>
        <v>8576160.2899999991</v>
      </c>
    </row>
    <row r="99" spans="1:14">
      <c r="A99" s="134">
        <v>272</v>
      </c>
      <c r="B99" s="130" t="s">
        <v>106</v>
      </c>
      <c r="C99" s="142">
        <v>3113</v>
      </c>
      <c r="D99" s="46">
        <v>587</v>
      </c>
      <c r="E99" s="46">
        <v>3888</v>
      </c>
      <c r="F99" s="46">
        <v>1861</v>
      </c>
      <c r="G99" s="46">
        <v>38460</v>
      </c>
      <c r="H99" s="43">
        <v>47909</v>
      </c>
      <c r="I99" s="144">
        <v>24622740.449999999</v>
      </c>
      <c r="J99" s="144">
        <v>4926133.3499999996</v>
      </c>
      <c r="K99" s="144">
        <v>27136023.84</v>
      </c>
      <c r="L99" s="144">
        <v>22267348.859999999</v>
      </c>
      <c r="M99" s="144">
        <v>2367213</v>
      </c>
      <c r="N99" s="187">
        <f>SUM(Ikärakenne[[#This Row],[Ikä 0–5]:[Ikä 16+]])</f>
        <v>81319459.5</v>
      </c>
    </row>
    <row r="100" spans="1:14">
      <c r="A100" s="134">
        <v>273</v>
      </c>
      <c r="B100" s="130" t="s">
        <v>107</v>
      </c>
      <c r="C100" s="142">
        <v>209</v>
      </c>
      <c r="D100" s="46">
        <v>42</v>
      </c>
      <c r="E100" s="46">
        <v>282</v>
      </c>
      <c r="F100" s="46">
        <v>136</v>
      </c>
      <c r="G100" s="46">
        <v>3320</v>
      </c>
      <c r="H100" s="43">
        <v>3989</v>
      </c>
      <c r="I100" s="144">
        <v>1653116.8499999999</v>
      </c>
      <c r="J100" s="144">
        <v>352466.1</v>
      </c>
      <c r="K100" s="144">
        <v>1968199.26</v>
      </c>
      <c r="L100" s="144">
        <v>1627275.36</v>
      </c>
      <c r="M100" s="144">
        <v>204346</v>
      </c>
      <c r="N100" s="187">
        <f>SUM(Ikärakenne[[#This Row],[Ikä 0–5]:[Ikä 16+]])</f>
        <v>5805403.5700000003</v>
      </c>
    </row>
    <row r="101" spans="1:14">
      <c r="A101" s="134">
        <v>275</v>
      </c>
      <c r="B101" s="130" t="s">
        <v>108</v>
      </c>
      <c r="C101" s="142">
        <v>97</v>
      </c>
      <c r="D101" s="46">
        <v>26</v>
      </c>
      <c r="E101" s="46">
        <v>145</v>
      </c>
      <c r="F101" s="46">
        <v>86</v>
      </c>
      <c r="G101" s="46">
        <v>2232</v>
      </c>
      <c r="H101" s="43">
        <v>2586</v>
      </c>
      <c r="I101" s="144">
        <v>767236.04999999993</v>
      </c>
      <c r="J101" s="144">
        <v>218193.3</v>
      </c>
      <c r="K101" s="144">
        <v>1012017.3500000001</v>
      </c>
      <c r="L101" s="144">
        <v>1029012.36</v>
      </c>
      <c r="M101" s="144">
        <v>137379.6</v>
      </c>
      <c r="N101" s="187">
        <f>SUM(Ikärakenne[[#This Row],[Ikä 0–5]:[Ikä 16+]])</f>
        <v>3163838.66</v>
      </c>
    </row>
    <row r="102" spans="1:14">
      <c r="A102" s="134">
        <v>276</v>
      </c>
      <c r="B102" s="130" t="s">
        <v>109</v>
      </c>
      <c r="C102" s="142">
        <v>1043</v>
      </c>
      <c r="D102" s="46">
        <v>205</v>
      </c>
      <c r="E102" s="46">
        <v>1430</v>
      </c>
      <c r="F102" s="46">
        <v>677</v>
      </c>
      <c r="G102" s="46">
        <v>11680</v>
      </c>
      <c r="H102" s="43">
        <v>15035</v>
      </c>
      <c r="I102" s="144">
        <v>8249764.9499999993</v>
      </c>
      <c r="J102" s="144">
        <v>1720370.2499999998</v>
      </c>
      <c r="K102" s="144">
        <v>9980584.9000000004</v>
      </c>
      <c r="L102" s="144">
        <v>8100481.0200000005</v>
      </c>
      <c r="M102" s="144">
        <v>718904</v>
      </c>
      <c r="N102" s="187">
        <f>SUM(Ikärakenne[[#This Row],[Ikä 0–5]:[Ikä 16+]])</f>
        <v>28770105.120000001</v>
      </c>
    </row>
    <row r="103" spans="1:14">
      <c r="A103" s="134">
        <v>280</v>
      </c>
      <c r="B103" s="130" t="s">
        <v>110</v>
      </c>
      <c r="C103" s="142">
        <v>89</v>
      </c>
      <c r="D103" s="46">
        <v>24</v>
      </c>
      <c r="E103" s="46">
        <v>141</v>
      </c>
      <c r="F103" s="46">
        <v>61</v>
      </c>
      <c r="G103" s="46">
        <v>1735</v>
      </c>
      <c r="H103" s="43">
        <v>2050</v>
      </c>
      <c r="I103" s="144">
        <v>703958.85</v>
      </c>
      <c r="J103" s="144">
        <v>201409.19999999998</v>
      </c>
      <c r="K103" s="144">
        <v>984099.63</v>
      </c>
      <c r="L103" s="144">
        <v>729880.86</v>
      </c>
      <c r="M103" s="144">
        <v>106789.25</v>
      </c>
      <c r="N103" s="187">
        <f>SUM(Ikärakenne[[#This Row],[Ikä 0–5]:[Ikä 16+]])</f>
        <v>2726137.79</v>
      </c>
    </row>
    <row r="104" spans="1:14">
      <c r="A104" s="134">
        <v>284</v>
      </c>
      <c r="B104" s="130" t="s">
        <v>111</v>
      </c>
      <c r="C104" s="142">
        <v>98</v>
      </c>
      <c r="D104" s="46">
        <v>15</v>
      </c>
      <c r="E104" s="46">
        <v>142</v>
      </c>
      <c r="F104" s="46">
        <v>76</v>
      </c>
      <c r="G104" s="46">
        <v>1940</v>
      </c>
      <c r="H104" s="43">
        <v>2271</v>
      </c>
      <c r="I104" s="144">
        <v>775145.7</v>
      </c>
      <c r="J104" s="144">
        <v>125880.74999999999</v>
      </c>
      <c r="K104" s="144">
        <v>991079.06</v>
      </c>
      <c r="L104" s="144">
        <v>909359.76</v>
      </c>
      <c r="M104" s="144">
        <v>119407</v>
      </c>
      <c r="N104" s="187">
        <f>SUM(Ikärakenne[[#This Row],[Ikä 0–5]:[Ikä 16+]])</f>
        <v>2920872.27</v>
      </c>
    </row>
    <row r="105" spans="1:14">
      <c r="A105" s="134">
        <v>285</v>
      </c>
      <c r="B105" s="130" t="s">
        <v>112</v>
      </c>
      <c r="C105" s="142">
        <v>2141</v>
      </c>
      <c r="D105" s="46">
        <v>454</v>
      </c>
      <c r="E105" s="46">
        <v>2960</v>
      </c>
      <c r="F105" s="46">
        <v>1505</v>
      </c>
      <c r="G105" s="46">
        <v>44181</v>
      </c>
      <c r="H105" s="43">
        <v>51241</v>
      </c>
      <c r="I105" s="144">
        <v>16934560.649999999</v>
      </c>
      <c r="J105" s="144">
        <v>3809990.6999999997</v>
      </c>
      <c r="K105" s="144">
        <v>20659112.800000001</v>
      </c>
      <c r="L105" s="144">
        <v>18007716.300000001</v>
      </c>
      <c r="M105" s="144">
        <v>2719340.55</v>
      </c>
      <c r="N105" s="187">
        <f>SUM(Ikärakenne[[#This Row],[Ikä 0–5]:[Ikä 16+]])</f>
        <v>62130721</v>
      </c>
    </row>
    <row r="106" spans="1:14">
      <c r="A106" s="134">
        <v>286</v>
      </c>
      <c r="B106" s="130" t="s">
        <v>113</v>
      </c>
      <c r="C106" s="142">
        <v>3421</v>
      </c>
      <c r="D106" s="46">
        <v>735</v>
      </c>
      <c r="E106" s="46">
        <v>4560</v>
      </c>
      <c r="F106" s="46">
        <v>2437</v>
      </c>
      <c r="G106" s="46">
        <v>69301</v>
      </c>
      <c r="H106" s="43">
        <v>80454</v>
      </c>
      <c r="I106" s="144">
        <v>27058912.649999999</v>
      </c>
      <c r="J106" s="144">
        <v>6168156.7499999991</v>
      </c>
      <c r="K106" s="144">
        <v>31826200.800000001</v>
      </c>
      <c r="L106" s="144">
        <v>29159338.620000001</v>
      </c>
      <c r="M106" s="144">
        <v>4265476.55</v>
      </c>
      <c r="N106" s="187">
        <f>SUM(Ikärakenne[[#This Row],[Ikä 0–5]:[Ikä 16+]])</f>
        <v>98478085.370000005</v>
      </c>
    </row>
    <row r="107" spans="1:14">
      <c r="A107" s="134">
        <v>287</v>
      </c>
      <c r="B107" s="130" t="s">
        <v>114</v>
      </c>
      <c r="C107" s="142">
        <v>286</v>
      </c>
      <c r="D107" s="46">
        <v>44</v>
      </c>
      <c r="E107" s="46">
        <v>354</v>
      </c>
      <c r="F107" s="46">
        <v>146</v>
      </c>
      <c r="G107" s="46">
        <v>5550</v>
      </c>
      <c r="H107" s="43">
        <v>6380</v>
      </c>
      <c r="I107" s="144">
        <v>2262159.9</v>
      </c>
      <c r="J107" s="144">
        <v>369250.19999999995</v>
      </c>
      <c r="K107" s="144">
        <v>2470718.2200000002</v>
      </c>
      <c r="L107" s="144">
        <v>1746927.96</v>
      </c>
      <c r="M107" s="144">
        <v>341602.5</v>
      </c>
      <c r="N107" s="187">
        <f>SUM(Ikärakenne[[#This Row],[Ikä 0–5]:[Ikä 16+]])</f>
        <v>7190658.7800000003</v>
      </c>
    </row>
    <row r="108" spans="1:14">
      <c r="A108" s="134">
        <v>288</v>
      </c>
      <c r="B108" s="130" t="s">
        <v>115</v>
      </c>
      <c r="C108" s="142">
        <v>364</v>
      </c>
      <c r="D108" s="46">
        <v>70</v>
      </c>
      <c r="E108" s="46">
        <v>478</v>
      </c>
      <c r="F108" s="46">
        <v>254</v>
      </c>
      <c r="G108" s="46">
        <v>5276</v>
      </c>
      <c r="H108" s="43">
        <v>6442</v>
      </c>
      <c r="I108" s="144">
        <v>2879112.6</v>
      </c>
      <c r="J108" s="144">
        <v>587443.5</v>
      </c>
      <c r="K108" s="144">
        <v>3336167.54</v>
      </c>
      <c r="L108" s="144">
        <v>3039176.04</v>
      </c>
      <c r="M108" s="144">
        <v>324737.8</v>
      </c>
      <c r="N108" s="187">
        <f>SUM(Ikärakenne[[#This Row],[Ikä 0–5]:[Ikä 16+]])</f>
        <v>10166637.48</v>
      </c>
    </row>
    <row r="109" spans="1:14">
      <c r="A109" s="134">
        <v>290</v>
      </c>
      <c r="B109" s="130" t="s">
        <v>116</v>
      </c>
      <c r="C109" s="142">
        <v>237</v>
      </c>
      <c r="D109" s="46">
        <v>58</v>
      </c>
      <c r="E109" s="46">
        <v>403</v>
      </c>
      <c r="F109" s="46">
        <v>225</v>
      </c>
      <c r="G109" s="46">
        <v>7005</v>
      </c>
      <c r="H109" s="43">
        <v>7928</v>
      </c>
      <c r="I109" s="144">
        <v>1874587.0499999998</v>
      </c>
      <c r="J109" s="144">
        <v>486738.89999999997</v>
      </c>
      <c r="K109" s="144">
        <v>2812710.29</v>
      </c>
      <c r="L109" s="144">
        <v>2692183.5</v>
      </c>
      <c r="M109" s="144">
        <v>431157.75</v>
      </c>
      <c r="N109" s="187">
        <f>SUM(Ikärakenne[[#This Row],[Ikä 0–5]:[Ikä 16+]])</f>
        <v>8297377.4900000002</v>
      </c>
    </row>
    <row r="110" spans="1:14">
      <c r="A110" s="134">
        <v>291</v>
      </c>
      <c r="B110" s="130" t="s">
        <v>117</v>
      </c>
      <c r="C110" s="142">
        <v>63</v>
      </c>
      <c r="D110" s="46">
        <v>14</v>
      </c>
      <c r="E110" s="46">
        <v>78</v>
      </c>
      <c r="F110" s="46">
        <v>44</v>
      </c>
      <c r="G110" s="46">
        <v>1959</v>
      </c>
      <c r="H110" s="43">
        <v>2158</v>
      </c>
      <c r="I110" s="144">
        <v>498307.94999999995</v>
      </c>
      <c r="J110" s="144">
        <v>117488.69999999998</v>
      </c>
      <c r="K110" s="144">
        <v>544395.54</v>
      </c>
      <c r="L110" s="144">
        <v>526471.44000000006</v>
      </c>
      <c r="M110" s="144">
        <v>120576.45</v>
      </c>
      <c r="N110" s="187">
        <f>SUM(Ikärakenne[[#This Row],[Ikä 0–5]:[Ikä 16+]])</f>
        <v>1807240.0799999998</v>
      </c>
    </row>
    <row r="111" spans="1:14">
      <c r="A111" s="134">
        <v>297</v>
      </c>
      <c r="B111" s="130" t="s">
        <v>118</v>
      </c>
      <c r="C111" s="142">
        <v>6413</v>
      </c>
      <c r="D111" s="46">
        <v>1232</v>
      </c>
      <c r="E111" s="46">
        <v>7457</v>
      </c>
      <c r="F111" s="46">
        <v>3531</v>
      </c>
      <c r="G111" s="46">
        <v>102910</v>
      </c>
      <c r="H111" s="43">
        <v>121543</v>
      </c>
      <c r="I111" s="144">
        <v>50724585.449999996</v>
      </c>
      <c r="J111" s="144">
        <v>10339005.6</v>
      </c>
      <c r="K111" s="144">
        <v>52045609.510000005</v>
      </c>
      <c r="L111" s="144">
        <v>42249333.060000002</v>
      </c>
      <c r="M111" s="144">
        <v>6334110.5</v>
      </c>
      <c r="N111" s="187">
        <f>SUM(Ikärakenne[[#This Row],[Ikä 0–5]:[Ikä 16+]])</f>
        <v>161692644.12</v>
      </c>
    </row>
    <row r="112" spans="1:14">
      <c r="A112" s="130">
        <v>300</v>
      </c>
      <c r="B112" s="130" t="s">
        <v>119</v>
      </c>
      <c r="C112" s="143">
        <v>154</v>
      </c>
      <c r="D112" s="43">
        <v>28</v>
      </c>
      <c r="E112" s="43">
        <v>202</v>
      </c>
      <c r="F112" s="43">
        <v>141</v>
      </c>
      <c r="G112" s="43">
        <v>3003</v>
      </c>
      <c r="H112" s="43">
        <v>3528</v>
      </c>
      <c r="I112" s="144">
        <v>1218086.0999999999</v>
      </c>
      <c r="J112" s="144">
        <v>234977.39999999997</v>
      </c>
      <c r="K112" s="144">
        <v>1409844.86</v>
      </c>
      <c r="L112" s="144">
        <v>1687101.66</v>
      </c>
      <c r="M112" s="144">
        <v>184834.65</v>
      </c>
      <c r="N112" s="187">
        <f>SUM(Ikärakenne[[#This Row],[Ikä 0–5]:[Ikä 16+]])</f>
        <v>4734844.67</v>
      </c>
    </row>
    <row r="113" spans="1:14">
      <c r="A113" s="134">
        <v>301</v>
      </c>
      <c r="B113" s="130" t="s">
        <v>120</v>
      </c>
      <c r="C113" s="142">
        <v>931</v>
      </c>
      <c r="D113" s="46">
        <v>200</v>
      </c>
      <c r="E113" s="46">
        <v>1343</v>
      </c>
      <c r="F113" s="46">
        <v>667</v>
      </c>
      <c r="G113" s="46">
        <v>17056</v>
      </c>
      <c r="H113" s="43">
        <v>20197</v>
      </c>
      <c r="I113" s="144">
        <v>7363884.1499999994</v>
      </c>
      <c r="J113" s="144">
        <v>1678409.9999999998</v>
      </c>
      <c r="K113" s="144">
        <v>9373374.4900000002</v>
      </c>
      <c r="L113" s="144">
        <v>7980828.4199999999</v>
      </c>
      <c r="M113" s="144">
        <v>1049796.8</v>
      </c>
      <c r="N113" s="187">
        <f>SUM(Ikärakenne[[#This Row],[Ikä 0–5]:[Ikä 16+]])</f>
        <v>27446293.860000003</v>
      </c>
    </row>
    <row r="114" spans="1:14">
      <c r="A114" s="134">
        <v>304</v>
      </c>
      <c r="B114" s="130" t="s">
        <v>121</v>
      </c>
      <c r="C114" s="143">
        <v>32</v>
      </c>
      <c r="D114" s="143">
        <v>4</v>
      </c>
      <c r="E114" s="143">
        <v>39</v>
      </c>
      <c r="F114" s="143">
        <v>15</v>
      </c>
      <c r="G114" s="143">
        <v>881</v>
      </c>
      <c r="H114" s="43">
        <v>971</v>
      </c>
      <c r="I114" s="144">
        <v>253108.8</v>
      </c>
      <c r="J114" s="144">
        <v>33568.199999999997</v>
      </c>
      <c r="K114" s="144">
        <v>272197.77</v>
      </c>
      <c r="L114" s="144">
        <v>179478.9</v>
      </c>
      <c r="M114" s="144">
        <v>54225.549999999996</v>
      </c>
      <c r="N114" s="187">
        <f>SUM(Ikärakenne[[#This Row],[Ikä 0–5]:[Ikä 16+]])</f>
        <v>792579.22000000009</v>
      </c>
    </row>
    <row r="115" spans="1:14">
      <c r="A115" s="134">
        <v>305</v>
      </c>
      <c r="B115" s="130" t="s">
        <v>122</v>
      </c>
      <c r="C115" s="142">
        <v>705</v>
      </c>
      <c r="D115" s="46">
        <v>143</v>
      </c>
      <c r="E115" s="46">
        <v>1017</v>
      </c>
      <c r="F115" s="46">
        <v>507</v>
      </c>
      <c r="G115" s="46">
        <v>12793</v>
      </c>
      <c r="H115" s="43">
        <v>15165</v>
      </c>
      <c r="I115" s="144">
        <v>5576303.25</v>
      </c>
      <c r="J115" s="144">
        <v>1200063.1499999999</v>
      </c>
      <c r="K115" s="144">
        <v>7098080.3100000005</v>
      </c>
      <c r="L115" s="144">
        <v>6066386.8200000003</v>
      </c>
      <c r="M115" s="144">
        <v>787409.14999999991</v>
      </c>
      <c r="N115" s="187">
        <f>SUM(Ikärakenne[[#This Row],[Ikä 0–5]:[Ikä 16+]])</f>
        <v>20728242.68</v>
      </c>
    </row>
    <row r="116" spans="1:14">
      <c r="A116" s="134">
        <v>309</v>
      </c>
      <c r="B116" s="130" t="s">
        <v>123</v>
      </c>
      <c r="C116" s="142">
        <v>253</v>
      </c>
      <c r="D116" s="46">
        <v>58</v>
      </c>
      <c r="E116" s="46">
        <v>404</v>
      </c>
      <c r="F116" s="46">
        <v>212</v>
      </c>
      <c r="G116" s="46">
        <v>5579</v>
      </c>
      <c r="H116" s="43">
        <v>6506</v>
      </c>
      <c r="I116" s="144">
        <v>2001141.45</v>
      </c>
      <c r="J116" s="144">
        <v>486738.89999999997</v>
      </c>
      <c r="K116" s="144">
        <v>2819689.72</v>
      </c>
      <c r="L116" s="144">
        <v>2536635.12</v>
      </c>
      <c r="M116" s="144">
        <v>343387.45</v>
      </c>
      <c r="N116" s="187">
        <f>SUM(Ikärakenne[[#This Row],[Ikä 0–5]:[Ikä 16+]])</f>
        <v>8187592.6400000006</v>
      </c>
    </row>
    <row r="117" spans="1:14">
      <c r="A117" s="134">
        <v>312</v>
      </c>
      <c r="B117" s="130" t="s">
        <v>124</v>
      </c>
      <c r="C117" s="142">
        <v>53</v>
      </c>
      <c r="D117" s="46">
        <v>11</v>
      </c>
      <c r="E117" s="46">
        <v>101</v>
      </c>
      <c r="F117" s="46">
        <v>35</v>
      </c>
      <c r="G117" s="46">
        <v>1032</v>
      </c>
      <c r="H117" s="43">
        <v>1232</v>
      </c>
      <c r="I117" s="144">
        <v>419211.44999999995</v>
      </c>
      <c r="J117" s="144">
        <v>92312.549999999988</v>
      </c>
      <c r="K117" s="144">
        <v>704922.43</v>
      </c>
      <c r="L117" s="144">
        <v>418784.10000000003</v>
      </c>
      <c r="M117" s="144">
        <v>63519.6</v>
      </c>
      <c r="N117" s="187">
        <f>SUM(Ikärakenne[[#This Row],[Ikä 0–5]:[Ikä 16+]])</f>
        <v>1698750.1300000001</v>
      </c>
    </row>
    <row r="118" spans="1:14">
      <c r="A118" s="134">
        <v>316</v>
      </c>
      <c r="B118" s="130" t="s">
        <v>125</v>
      </c>
      <c r="C118" s="142">
        <v>151</v>
      </c>
      <c r="D118" s="46">
        <v>39</v>
      </c>
      <c r="E118" s="46">
        <v>254</v>
      </c>
      <c r="F118" s="46">
        <v>140</v>
      </c>
      <c r="G118" s="46">
        <v>3661</v>
      </c>
      <c r="H118" s="43">
        <v>4245</v>
      </c>
      <c r="I118" s="144">
        <v>1194357.1499999999</v>
      </c>
      <c r="J118" s="144">
        <v>327289.94999999995</v>
      </c>
      <c r="K118" s="144">
        <v>1772775.22</v>
      </c>
      <c r="L118" s="144">
        <v>1675136.4000000001</v>
      </c>
      <c r="M118" s="144">
        <v>225334.55</v>
      </c>
      <c r="N118" s="187">
        <f>SUM(Ikärakenne[[#This Row],[Ikä 0–5]:[Ikä 16+]])</f>
        <v>5194893.2699999996</v>
      </c>
    </row>
    <row r="119" spans="1:14">
      <c r="A119" s="134">
        <v>317</v>
      </c>
      <c r="B119" s="130" t="s">
        <v>126</v>
      </c>
      <c r="C119" s="142">
        <v>142</v>
      </c>
      <c r="D119" s="46">
        <v>25</v>
      </c>
      <c r="E119" s="46">
        <v>205</v>
      </c>
      <c r="F119" s="46">
        <v>109</v>
      </c>
      <c r="G119" s="46">
        <v>2052</v>
      </c>
      <c r="H119" s="43">
        <v>2533</v>
      </c>
      <c r="I119" s="144">
        <v>1123170.3</v>
      </c>
      <c r="J119" s="144">
        <v>209801.24999999997</v>
      </c>
      <c r="K119" s="144">
        <v>1430783.1500000001</v>
      </c>
      <c r="L119" s="144">
        <v>1304213.3400000001</v>
      </c>
      <c r="M119" s="144">
        <v>126300.59999999999</v>
      </c>
      <c r="N119" s="187">
        <f>SUM(Ikärakenne[[#This Row],[Ikä 0–5]:[Ikä 16+]])</f>
        <v>4194268.64</v>
      </c>
    </row>
    <row r="120" spans="1:14">
      <c r="A120" s="134">
        <v>320</v>
      </c>
      <c r="B120" s="130" t="s">
        <v>127</v>
      </c>
      <c r="C120" s="142">
        <v>219</v>
      </c>
      <c r="D120" s="46">
        <v>42</v>
      </c>
      <c r="E120" s="46">
        <v>298</v>
      </c>
      <c r="F120" s="46">
        <v>173</v>
      </c>
      <c r="G120" s="46">
        <v>6373</v>
      </c>
      <c r="H120" s="43">
        <v>7105</v>
      </c>
      <c r="I120" s="144">
        <v>1732213.3499999999</v>
      </c>
      <c r="J120" s="144">
        <v>352466.1</v>
      </c>
      <c r="K120" s="144">
        <v>2079870.1400000001</v>
      </c>
      <c r="L120" s="144">
        <v>2069989.98</v>
      </c>
      <c r="M120" s="144">
        <v>392258.14999999997</v>
      </c>
      <c r="N120" s="187">
        <f>SUM(Ikärakenne[[#This Row],[Ikä 0–5]:[Ikä 16+]])</f>
        <v>6626797.7200000007</v>
      </c>
    </row>
    <row r="121" spans="1:14">
      <c r="A121" s="134">
        <v>322</v>
      </c>
      <c r="B121" s="130" t="s">
        <v>128</v>
      </c>
      <c r="C121" s="142">
        <v>259</v>
      </c>
      <c r="D121" s="46">
        <v>50</v>
      </c>
      <c r="E121" s="46">
        <v>370</v>
      </c>
      <c r="F121" s="46">
        <v>182</v>
      </c>
      <c r="G121" s="46">
        <v>5753</v>
      </c>
      <c r="H121" s="43">
        <v>6614</v>
      </c>
      <c r="I121" s="144">
        <v>2048599.3499999999</v>
      </c>
      <c r="J121" s="144">
        <v>419602.49999999994</v>
      </c>
      <c r="K121" s="144">
        <v>2582389.1</v>
      </c>
      <c r="L121" s="144">
        <v>2177677.3199999998</v>
      </c>
      <c r="M121" s="144">
        <v>354097.14999999997</v>
      </c>
      <c r="N121" s="187">
        <f>SUM(Ikärakenne[[#This Row],[Ikä 0–5]:[Ikä 16+]])</f>
        <v>7582365.4199999999</v>
      </c>
    </row>
    <row r="122" spans="1:14">
      <c r="A122" s="134">
        <v>398</v>
      </c>
      <c r="B122" s="130" t="s">
        <v>129</v>
      </c>
      <c r="C122" s="142">
        <v>5985</v>
      </c>
      <c r="D122" s="46">
        <v>1134</v>
      </c>
      <c r="E122" s="46">
        <v>7410</v>
      </c>
      <c r="F122" s="46">
        <v>3806</v>
      </c>
      <c r="G122" s="46">
        <v>101692</v>
      </c>
      <c r="H122" s="43">
        <v>120027</v>
      </c>
      <c r="I122" s="144">
        <v>47339255.25</v>
      </c>
      <c r="J122" s="144">
        <v>9516584.6999999993</v>
      </c>
      <c r="K122" s="144">
        <v>51717576.300000004</v>
      </c>
      <c r="L122" s="144">
        <v>45539779.560000002</v>
      </c>
      <c r="M122" s="144">
        <v>6259142.5999999996</v>
      </c>
      <c r="N122" s="187">
        <f>SUM(Ikärakenne[[#This Row],[Ikä 0–5]:[Ikä 16+]])</f>
        <v>160372338.41</v>
      </c>
    </row>
    <row r="123" spans="1:14">
      <c r="A123" s="134">
        <v>399</v>
      </c>
      <c r="B123" s="130" t="s">
        <v>130</v>
      </c>
      <c r="C123" s="143">
        <v>445</v>
      </c>
      <c r="D123" s="143">
        <v>104</v>
      </c>
      <c r="E123" s="143">
        <v>752</v>
      </c>
      <c r="F123" s="143">
        <v>325</v>
      </c>
      <c r="G123" s="143">
        <v>6290</v>
      </c>
      <c r="H123" s="43">
        <v>7916</v>
      </c>
      <c r="I123" s="144">
        <v>3519794.25</v>
      </c>
      <c r="J123" s="144">
        <v>872773.2</v>
      </c>
      <c r="K123" s="144">
        <v>5248531.3600000003</v>
      </c>
      <c r="L123" s="144">
        <v>3888709.5</v>
      </c>
      <c r="M123" s="144">
        <v>387149.5</v>
      </c>
      <c r="N123" s="187">
        <f>SUM(Ikärakenne[[#This Row],[Ikä 0–5]:[Ikä 16+]])</f>
        <v>13916957.810000001</v>
      </c>
    </row>
    <row r="124" spans="1:14">
      <c r="A124" s="134">
        <v>400</v>
      </c>
      <c r="B124" s="130" t="s">
        <v>131</v>
      </c>
      <c r="C124" s="142">
        <v>442</v>
      </c>
      <c r="D124" s="46">
        <v>87</v>
      </c>
      <c r="E124" s="46">
        <v>641</v>
      </c>
      <c r="F124" s="46">
        <v>286</v>
      </c>
      <c r="G124" s="46">
        <v>7000</v>
      </c>
      <c r="H124" s="43">
        <v>8456</v>
      </c>
      <c r="I124" s="144">
        <v>3496065.3</v>
      </c>
      <c r="J124" s="144">
        <v>730108.35</v>
      </c>
      <c r="K124" s="144">
        <v>4473814.63</v>
      </c>
      <c r="L124" s="144">
        <v>3422064.36</v>
      </c>
      <c r="M124" s="144">
        <v>430850</v>
      </c>
      <c r="N124" s="187">
        <f>SUM(Ikärakenne[[#This Row],[Ikä 0–5]:[Ikä 16+]])</f>
        <v>12552902.639999999</v>
      </c>
    </row>
    <row r="125" spans="1:14">
      <c r="A125" s="134">
        <v>402</v>
      </c>
      <c r="B125" s="130" t="s">
        <v>132</v>
      </c>
      <c r="C125" s="142">
        <v>402</v>
      </c>
      <c r="D125" s="46">
        <v>98</v>
      </c>
      <c r="E125" s="46">
        <v>608</v>
      </c>
      <c r="F125" s="46">
        <v>345</v>
      </c>
      <c r="G125" s="46">
        <v>7794</v>
      </c>
      <c r="H125" s="43">
        <v>9247</v>
      </c>
      <c r="I125" s="144">
        <v>3179679.3</v>
      </c>
      <c r="J125" s="144">
        <v>822420.89999999991</v>
      </c>
      <c r="K125" s="144">
        <v>4243493.4400000004</v>
      </c>
      <c r="L125" s="144">
        <v>4128014.7</v>
      </c>
      <c r="M125" s="144">
        <v>479720.69999999995</v>
      </c>
      <c r="N125" s="187">
        <f>SUM(Ikärakenne[[#This Row],[Ikä 0–5]:[Ikä 16+]])</f>
        <v>12853329.039999999</v>
      </c>
    </row>
    <row r="126" spans="1:14">
      <c r="A126" s="134">
        <v>403</v>
      </c>
      <c r="B126" s="130" t="s">
        <v>133</v>
      </c>
      <c r="C126" s="142">
        <v>128</v>
      </c>
      <c r="D126" s="46">
        <v>34</v>
      </c>
      <c r="E126" s="46">
        <v>174</v>
      </c>
      <c r="F126" s="46">
        <v>92</v>
      </c>
      <c r="G126" s="46">
        <v>2438</v>
      </c>
      <c r="H126" s="43">
        <v>2866</v>
      </c>
      <c r="I126" s="144">
        <v>1012435.2</v>
      </c>
      <c r="J126" s="144">
        <v>285329.69999999995</v>
      </c>
      <c r="K126" s="144">
        <v>1214420.82</v>
      </c>
      <c r="L126" s="144">
        <v>1100803.92</v>
      </c>
      <c r="M126" s="144">
        <v>150058.9</v>
      </c>
      <c r="N126" s="187">
        <f>SUM(Ikärakenne[[#This Row],[Ikä 0–5]:[Ikä 16+]])</f>
        <v>3763048.5399999996</v>
      </c>
    </row>
    <row r="127" spans="1:14">
      <c r="A127" s="134">
        <v>405</v>
      </c>
      <c r="B127" s="130" t="s">
        <v>134</v>
      </c>
      <c r="C127" s="142">
        <v>3232</v>
      </c>
      <c r="D127" s="46">
        <v>689</v>
      </c>
      <c r="E127" s="46">
        <v>4335</v>
      </c>
      <c r="F127" s="46">
        <v>2217</v>
      </c>
      <c r="G127" s="46">
        <v>62161</v>
      </c>
      <c r="H127" s="43">
        <v>72634</v>
      </c>
      <c r="I127" s="144">
        <v>25563988.799999997</v>
      </c>
      <c r="J127" s="144">
        <v>5782122.4499999993</v>
      </c>
      <c r="K127" s="144">
        <v>30255829.050000001</v>
      </c>
      <c r="L127" s="144">
        <v>26526981.420000002</v>
      </c>
      <c r="M127" s="144">
        <v>3826009.55</v>
      </c>
      <c r="N127" s="187">
        <f>SUM(Ikärakenne[[#This Row],[Ikä 0–5]:[Ikä 16+]])</f>
        <v>91954931.269999996</v>
      </c>
    </row>
    <row r="128" spans="1:14">
      <c r="A128" s="134">
        <v>407</v>
      </c>
      <c r="B128" s="130" t="s">
        <v>135</v>
      </c>
      <c r="C128" s="142">
        <v>141</v>
      </c>
      <c r="D128" s="46">
        <v>23</v>
      </c>
      <c r="E128" s="46">
        <v>142</v>
      </c>
      <c r="F128" s="46">
        <v>95</v>
      </c>
      <c r="G128" s="46">
        <v>2179</v>
      </c>
      <c r="H128" s="43">
        <v>2580</v>
      </c>
      <c r="I128" s="144">
        <v>1115260.6499999999</v>
      </c>
      <c r="J128" s="144">
        <v>193017.15</v>
      </c>
      <c r="K128" s="144">
        <v>991079.06</v>
      </c>
      <c r="L128" s="144">
        <v>1136699.7</v>
      </c>
      <c r="M128" s="144">
        <v>134117.44999999998</v>
      </c>
      <c r="N128" s="187">
        <f>SUM(Ikärakenne[[#This Row],[Ikä 0–5]:[Ikä 16+]])</f>
        <v>3570174.01</v>
      </c>
    </row>
    <row r="129" spans="1:14">
      <c r="A129" s="134">
        <v>408</v>
      </c>
      <c r="B129" s="130" t="s">
        <v>136</v>
      </c>
      <c r="C129" s="142">
        <v>818</v>
      </c>
      <c r="D129" s="46">
        <v>194</v>
      </c>
      <c r="E129" s="46">
        <v>1133</v>
      </c>
      <c r="F129" s="46">
        <v>539</v>
      </c>
      <c r="G129" s="46">
        <v>11519</v>
      </c>
      <c r="H129" s="43">
        <v>14203</v>
      </c>
      <c r="I129" s="144">
        <v>6470093.6999999993</v>
      </c>
      <c r="J129" s="144">
        <v>1628057.7</v>
      </c>
      <c r="K129" s="144">
        <v>7907694.1900000004</v>
      </c>
      <c r="L129" s="144">
        <v>6449275.1399999997</v>
      </c>
      <c r="M129" s="144">
        <v>708994.45</v>
      </c>
      <c r="N129" s="187">
        <f>SUM(Ikärakenne[[#This Row],[Ikä 0–5]:[Ikä 16+]])</f>
        <v>23164115.18</v>
      </c>
    </row>
    <row r="130" spans="1:14">
      <c r="A130" s="134">
        <v>410</v>
      </c>
      <c r="B130" s="130" t="s">
        <v>137</v>
      </c>
      <c r="C130" s="142">
        <v>1291</v>
      </c>
      <c r="D130" s="46">
        <v>315</v>
      </c>
      <c r="E130" s="46">
        <v>1919</v>
      </c>
      <c r="F130" s="46">
        <v>876</v>
      </c>
      <c r="G130" s="46">
        <v>14387</v>
      </c>
      <c r="H130" s="43">
        <v>18788</v>
      </c>
      <c r="I130" s="144">
        <v>10211358.15</v>
      </c>
      <c r="J130" s="144">
        <v>2643495.75</v>
      </c>
      <c r="K130" s="144">
        <v>13393526.17</v>
      </c>
      <c r="L130" s="144">
        <v>10481567.76</v>
      </c>
      <c r="M130" s="144">
        <v>885519.85</v>
      </c>
      <c r="N130" s="187">
        <f>SUM(Ikärakenne[[#This Row],[Ikä 0–5]:[Ikä 16+]])</f>
        <v>37615467.68</v>
      </c>
    </row>
    <row r="131" spans="1:14">
      <c r="A131" s="134">
        <v>416</v>
      </c>
      <c r="B131" s="130" t="s">
        <v>138</v>
      </c>
      <c r="C131" s="142">
        <v>157</v>
      </c>
      <c r="D131" s="46">
        <v>33</v>
      </c>
      <c r="E131" s="46">
        <v>239</v>
      </c>
      <c r="F131" s="46">
        <v>99</v>
      </c>
      <c r="G131" s="46">
        <v>2389</v>
      </c>
      <c r="H131" s="43">
        <v>2917</v>
      </c>
      <c r="I131" s="144">
        <v>1241815.05</v>
      </c>
      <c r="J131" s="144">
        <v>276937.64999999997</v>
      </c>
      <c r="K131" s="144">
        <v>1668083.77</v>
      </c>
      <c r="L131" s="144">
        <v>1184560.74</v>
      </c>
      <c r="M131" s="144">
        <v>147042.94999999998</v>
      </c>
      <c r="N131" s="187">
        <f>SUM(Ikärakenne[[#This Row],[Ikä 0–5]:[Ikä 16+]])</f>
        <v>4518440.16</v>
      </c>
    </row>
    <row r="132" spans="1:14">
      <c r="A132" s="134">
        <v>418</v>
      </c>
      <c r="B132" s="130" t="s">
        <v>139</v>
      </c>
      <c r="C132" s="142">
        <v>1754</v>
      </c>
      <c r="D132" s="46">
        <v>352</v>
      </c>
      <c r="E132" s="46">
        <v>2382</v>
      </c>
      <c r="F132" s="46">
        <v>1197</v>
      </c>
      <c r="G132" s="46">
        <v>18479</v>
      </c>
      <c r="H132" s="43">
        <v>24164</v>
      </c>
      <c r="I132" s="144">
        <v>13873526.1</v>
      </c>
      <c r="J132" s="144">
        <v>2954001.5999999996</v>
      </c>
      <c r="K132" s="144">
        <v>16625002.26</v>
      </c>
      <c r="L132" s="144">
        <v>14322416.220000001</v>
      </c>
      <c r="M132" s="144">
        <v>1137382.45</v>
      </c>
      <c r="N132" s="187">
        <f>SUM(Ikärakenne[[#This Row],[Ikä 0–5]:[Ikä 16+]])</f>
        <v>48912328.630000003</v>
      </c>
    </row>
    <row r="133" spans="1:14">
      <c r="A133" s="134">
        <v>420</v>
      </c>
      <c r="B133" s="130" t="s">
        <v>140</v>
      </c>
      <c r="C133" s="142">
        <v>408</v>
      </c>
      <c r="D133" s="46">
        <v>85</v>
      </c>
      <c r="E133" s="46">
        <v>539</v>
      </c>
      <c r="F133" s="46">
        <v>288</v>
      </c>
      <c r="G133" s="46">
        <v>7960</v>
      </c>
      <c r="H133" s="43">
        <v>9280</v>
      </c>
      <c r="I133" s="144">
        <v>3227137.1999999997</v>
      </c>
      <c r="J133" s="144">
        <v>713324.24999999988</v>
      </c>
      <c r="K133" s="144">
        <v>3761912.77</v>
      </c>
      <c r="L133" s="144">
        <v>3445994.88</v>
      </c>
      <c r="M133" s="144">
        <v>489938</v>
      </c>
      <c r="N133" s="187">
        <f>SUM(Ikärakenne[[#This Row],[Ikä 0–5]:[Ikä 16+]])</f>
        <v>11638307.1</v>
      </c>
    </row>
    <row r="134" spans="1:14">
      <c r="A134" s="134">
        <v>421</v>
      </c>
      <c r="B134" s="130" t="s">
        <v>141</v>
      </c>
      <c r="C134" s="142">
        <v>46</v>
      </c>
      <c r="D134" s="46">
        <v>5</v>
      </c>
      <c r="E134" s="46">
        <v>43</v>
      </c>
      <c r="F134" s="46">
        <v>22</v>
      </c>
      <c r="G134" s="46">
        <v>603</v>
      </c>
      <c r="H134" s="43">
        <v>719</v>
      </c>
      <c r="I134" s="144">
        <v>363843.89999999997</v>
      </c>
      <c r="J134" s="144">
        <v>41960.25</v>
      </c>
      <c r="K134" s="144">
        <v>300115.49</v>
      </c>
      <c r="L134" s="144">
        <v>263235.72000000003</v>
      </c>
      <c r="M134" s="144">
        <v>37114.65</v>
      </c>
      <c r="N134" s="187">
        <f>SUM(Ikärakenne[[#This Row],[Ikä 0–5]:[Ikä 16+]])</f>
        <v>1006270.0099999999</v>
      </c>
    </row>
    <row r="135" spans="1:14">
      <c r="A135" s="134">
        <v>422</v>
      </c>
      <c r="B135" s="130" t="s">
        <v>142</v>
      </c>
      <c r="C135" s="142">
        <v>309</v>
      </c>
      <c r="D135" s="46">
        <v>66</v>
      </c>
      <c r="E135" s="46">
        <v>472</v>
      </c>
      <c r="F135" s="46">
        <v>256</v>
      </c>
      <c r="G135" s="46">
        <v>9440</v>
      </c>
      <c r="H135" s="43">
        <v>10543</v>
      </c>
      <c r="I135" s="144">
        <v>2444081.85</v>
      </c>
      <c r="J135" s="144">
        <v>553875.29999999993</v>
      </c>
      <c r="K135" s="144">
        <v>3294290.96</v>
      </c>
      <c r="L135" s="144">
        <v>3063106.56</v>
      </c>
      <c r="M135" s="144">
        <v>581032</v>
      </c>
      <c r="N135" s="187">
        <f>SUM(Ikärakenne[[#This Row],[Ikä 0–5]:[Ikä 16+]])</f>
        <v>9936386.6699999999</v>
      </c>
    </row>
    <row r="136" spans="1:14">
      <c r="A136" s="134">
        <v>423</v>
      </c>
      <c r="B136" s="130" t="s">
        <v>143</v>
      </c>
      <c r="C136" s="142">
        <v>1277</v>
      </c>
      <c r="D136" s="46">
        <v>256</v>
      </c>
      <c r="E136" s="46">
        <v>1813</v>
      </c>
      <c r="F136" s="46">
        <v>831</v>
      </c>
      <c r="G136" s="46">
        <v>16114</v>
      </c>
      <c r="H136" s="43">
        <v>20291</v>
      </c>
      <c r="I136" s="144">
        <v>10100623.049999999</v>
      </c>
      <c r="J136" s="144">
        <v>2148364.7999999998</v>
      </c>
      <c r="K136" s="144">
        <v>12653706.59</v>
      </c>
      <c r="L136" s="144">
        <v>9943131.0600000005</v>
      </c>
      <c r="M136" s="144">
        <v>991816.7</v>
      </c>
      <c r="N136" s="187">
        <f>SUM(Ikärakenne[[#This Row],[Ikä 0–5]:[Ikä 16+]])</f>
        <v>35837642.200000003</v>
      </c>
    </row>
    <row r="137" spans="1:14">
      <c r="A137" s="130">
        <v>425</v>
      </c>
      <c r="B137" s="130" t="s">
        <v>144</v>
      </c>
      <c r="C137" s="143">
        <v>981</v>
      </c>
      <c r="D137" s="43">
        <v>228</v>
      </c>
      <c r="E137" s="43">
        <v>1461</v>
      </c>
      <c r="F137" s="43">
        <v>712</v>
      </c>
      <c r="G137" s="43">
        <v>6836</v>
      </c>
      <c r="H137" s="43">
        <v>10218</v>
      </c>
      <c r="I137" s="144">
        <v>7759366.6499999994</v>
      </c>
      <c r="J137" s="144">
        <v>1913387.4</v>
      </c>
      <c r="K137" s="144">
        <v>10196947.23</v>
      </c>
      <c r="L137" s="144">
        <v>8519265.120000001</v>
      </c>
      <c r="M137" s="144">
        <v>420755.8</v>
      </c>
      <c r="N137" s="187">
        <f>SUM(Ikärakenne[[#This Row],[Ikä 0–5]:[Ikä 16+]])</f>
        <v>28809722.200000003</v>
      </c>
    </row>
    <row r="138" spans="1:14">
      <c r="A138" s="134">
        <v>426</v>
      </c>
      <c r="B138" s="130" t="s">
        <v>145</v>
      </c>
      <c r="C138" s="142">
        <v>685</v>
      </c>
      <c r="D138" s="46">
        <v>149</v>
      </c>
      <c r="E138" s="46">
        <v>987</v>
      </c>
      <c r="F138" s="46">
        <v>468</v>
      </c>
      <c r="G138" s="46">
        <v>9690</v>
      </c>
      <c r="H138" s="43">
        <v>11979</v>
      </c>
      <c r="I138" s="144">
        <v>5418110.25</v>
      </c>
      <c r="J138" s="144">
        <v>1250415.45</v>
      </c>
      <c r="K138" s="144">
        <v>6888697.4100000001</v>
      </c>
      <c r="L138" s="144">
        <v>5599741.6799999997</v>
      </c>
      <c r="M138" s="144">
        <v>596419.5</v>
      </c>
      <c r="N138" s="187">
        <f>SUM(Ikärakenne[[#This Row],[Ikä 0–5]:[Ikä 16+]])</f>
        <v>19753384.289999999</v>
      </c>
    </row>
    <row r="139" spans="1:14">
      <c r="A139" s="134">
        <v>430</v>
      </c>
      <c r="B139" s="130" t="s">
        <v>146</v>
      </c>
      <c r="C139" s="142">
        <v>699</v>
      </c>
      <c r="D139" s="46">
        <v>138</v>
      </c>
      <c r="E139" s="46">
        <v>931</v>
      </c>
      <c r="F139" s="46">
        <v>521</v>
      </c>
      <c r="G139" s="46">
        <v>13339</v>
      </c>
      <c r="H139" s="43">
        <v>15628</v>
      </c>
      <c r="I139" s="144">
        <v>5528845.3499999996</v>
      </c>
      <c r="J139" s="144">
        <v>1158102.8999999999</v>
      </c>
      <c r="K139" s="144">
        <v>6497849.3300000001</v>
      </c>
      <c r="L139" s="144">
        <v>6233900.46</v>
      </c>
      <c r="M139" s="144">
        <v>821015.45</v>
      </c>
      <c r="N139" s="187">
        <f>SUM(Ikärakenne[[#This Row],[Ikä 0–5]:[Ikä 16+]])</f>
        <v>20239713.489999998</v>
      </c>
    </row>
    <row r="140" spans="1:14">
      <c r="A140" s="134">
        <v>433</v>
      </c>
      <c r="B140" s="130" t="s">
        <v>147</v>
      </c>
      <c r="C140" s="142">
        <v>366</v>
      </c>
      <c r="D140" s="46">
        <v>60</v>
      </c>
      <c r="E140" s="46">
        <v>580</v>
      </c>
      <c r="F140" s="46">
        <v>321</v>
      </c>
      <c r="G140" s="46">
        <v>6472</v>
      </c>
      <c r="H140" s="43">
        <v>7799</v>
      </c>
      <c r="I140" s="144">
        <v>2894931.9</v>
      </c>
      <c r="J140" s="144">
        <v>503522.99999999994</v>
      </c>
      <c r="K140" s="144">
        <v>4048069.4000000004</v>
      </c>
      <c r="L140" s="144">
        <v>3840848.46</v>
      </c>
      <c r="M140" s="144">
        <v>398351.6</v>
      </c>
      <c r="N140" s="187">
        <f>SUM(Ikärakenne[[#This Row],[Ikä 0–5]:[Ikä 16+]])</f>
        <v>11685724.360000001</v>
      </c>
    </row>
    <row r="141" spans="1:14">
      <c r="A141" s="134">
        <v>434</v>
      </c>
      <c r="B141" s="130" t="s">
        <v>148</v>
      </c>
      <c r="C141" s="142">
        <v>614</v>
      </c>
      <c r="D141" s="46">
        <v>122</v>
      </c>
      <c r="E141" s="46">
        <v>904</v>
      </c>
      <c r="F141" s="46">
        <v>473</v>
      </c>
      <c r="G141" s="46">
        <v>12530</v>
      </c>
      <c r="H141" s="43">
        <v>14643</v>
      </c>
      <c r="I141" s="144">
        <v>4856525.0999999996</v>
      </c>
      <c r="J141" s="144">
        <v>1023830.0999999999</v>
      </c>
      <c r="K141" s="144">
        <v>6309404.7200000007</v>
      </c>
      <c r="L141" s="144">
        <v>5659567.9800000004</v>
      </c>
      <c r="M141" s="144">
        <v>771221.5</v>
      </c>
      <c r="N141" s="187">
        <f>SUM(Ikärakenne[[#This Row],[Ikä 0–5]:[Ikä 16+]])</f>
        <v>18620549.399999999</v>
      </c>
    </row>
    <row r="142" spans="1:14">
      <c r="A142" s="134">
        <v>435</v>
      </c>
      <c r="B142" s="130" t="s">
        <v>149</v>
      </c>
      <c r="C142" s="142">
        <v>12</v>
      </c>
      <c r="D142" s="46">
        <v>1</v>
      </c>
      <c r="E142" s="46">
        <v>38</v>
      </c>
      <c r="F142" s="46">
        <v>10</v>
      </c>
      <c r="G142" s="46">
        <v>642</v>
      </c>
      <c r="H142" s="43">
        <v>703</v>
      </c>
      <c r="I142" s="144">
        <v>94915.799999999988</v>
      </c>
      <c r="J142" s="144">
        <v>8392.0499999999993</v>
      </c>
      <c r="K142" s="144">
        <v>265218.34000000003</v>
      </c>
      <c r="L142" s="144">
        <v>119652.6</v>
      </c>
      <c r="M142" s="144">
        <v>39515.1</v>
      </c>
      <c r="N142" s="187">
        <f>SUM(Ikärakenne[[#This Row],[Ikä 0–5]:[Ikä 16+]])</f>
        <v>527693.89</v>
      </c>
    </row>
    <row r="143" spans="1:14">
      <c r="A143" s="134">
        <v>436</v>
      </c>
      <c r="B143" s="130" t="s">
        <v>150</v>
      </c>
      <c r="C143" s="142">
        <v>161</v>
      </c>
      <c r="D143" s="46">
        <v>38</v>
      </c>
      <c r="E143" s="46">
        <v>233</v>
      </c>
      <c r="F143" s="46">
        <v>128</v>
      </c>
      <c r="G143" s="46">
        <v>1458</v>
      </c>
      <c r="H143" s="43">
        <v>2018</v>
      </c>
      <c r="I143" s="144">
        <v>1273453.6499999999</v>
      </c>
      <c r="J143" s="144">
        <v>318897.89999999997</v>
      </c>
      <c r="K143" s="144">
        <v>1626207.1900000002</v>
      </c>
      <c r="L143" s="144">
        <v>1531553.28</v>
      </c>
      <c r="M143" s="144">
        <v>89739.9</v>
      </c>
      <c r="N143" s="187">
        <f>SUM(Ikärakenne[[#This Row],[Ikä 0–5]:[Ikä 16+]])</f>
        <v>4839851.9200000009</v>
      </c>
    </row>
    <row r="144" spans="1:14">
      <c r="A144" s="134">
        <v>440</v>
      </c>
      <c r="B144" s="130" t="s">
        <v>151</v>
      </c>
      <c r="C144" s="142">
        <v>679</v>
      </c>
      <c r="D144" s="46">
        <v>104</v>
      </c>
      <c r="E144" s="46">
        <v>652</v>
      </c>
      <c r="F144" s="46">
        <v>313</v>
      </c>
      <c r="G144" s="46">
        <v>3874</v>
      </c>
      <c r="H144" s="43">
        <v>5622</v>
      </c>
      <c r="I144" s="144">
        <v>5370652.3499999996</v>
      </c>
      <c r="J144" s="144">
        <v>872773.2</v>
      </c>
      <c r="K144" s="144">
        <v>4550588.3600000003</v>
      </c>
      <c r="L144" s="144">
        <v>3745126.38</v>
      </c>
      <c r="M144" s="144">
        <v>238444.69999999998</v>
      </c>
      <c r="N144" s="187">
        <f>SUM(Ikärakenne[[#This Row],[Ikä 0–5]:[Ikä 16+]])</f>
        <v>14777584.989999998</v>
      </c>
    </row>
    <row r="145" spans="1:14">
      <c r="A145" s="134">
        <v>441</v>
      </c>
      <c r="B145" s="130" t="s">
        <v>152</v>
      </c>
      <c r="C145" s="142">
        <v>151</v>
      </c>
      <c r="D145" s="46">
        <v>41</v>
      </c>
      <c r="E145" s="46">
        <v>234</v>
      </c>
      <c r="F145" s="46">
        <v>135</v>
      </c>
      <c r="G145" s="46">
        <v>3912</v>
      </c>
      <c r="H145" s="43">
        <v>4473</v>
      </c>
      <c r="I145" s="144">
        <v>1194357.1499999999</v>
      </c>
      <c r="J145" s="144">
        <v>344074.05</v>
      </c>
      <c r="K145" s="144">
        <v>1633186.62</v>
      </c>
      <c r="L145" s="144">
        <v>1615310.1</v>
      </c>
      <c r="M145" s="144">
        <v>240783.59999999998</v>
      </c>
      <c r="N145" s="187">
        <f>SUM(Ikärakenne[[#This Row],[Ikä 0–5]:[Ikä 16+]])</f>
        <v>5027711.5199999996</v>
      </c>
    </row>
    <row r="146" spans="1:14">
      <c r="A146" s="134">
        <v>444</v>
      </c>
      <c r="B146" s="130" t="s">
        <v>153</v>
      </c>
      <c r="C146" s="142">
        <v>2196</v>
      </c>
      <c r="D146" s="46">
        <v>478</v>
      </c>
      <c r="E146" s="46">
        <v>3253</v>
      </c>
      <c r="F146" s="46">
        <v>1804</v>
      </c>
      <c r="G146" s="46">
        <v>38257</v>
      </c>
      <c r="H146" s="43">
        <v>45988</v>
      </c>
      <c r="I146" s="144">
        <v>17369591.399999999</v>
      </c>
      <c r="J146" s="144">
        <v>4011399.8999999994</v>
      </c>
      <c r="K146" s="144">
        <v>22704085.789999999</v>
      </c>
      <c r="L146" s="144">
        <v>21585329.039999999</v>
      </c>
      <c r="M146" s="144">
        <v>2354718.35</v>
      </c>
      <c r="N146" s="187">
        <f>SUM(Ikärakenne[[#This Row],[Ikä 0–5]:[Ikä 16+]])</f>
        <v>68025124.479999989</v>
      </c>
    </row>
    <row r="147" spans="1:14">
      <c r="A147" s="134">
        <v>445</v>
      </c>
      <c r="B147" s="130" t="s">
        <v>154</v>
      </c>
      <c r="C147" s="142">
        <v>675</v>
      </c>
      <c r="D147" s="46">
        <v>132</v>
      </c>
      <c r="E147" s="46">
        <v>1072</v>
      </c>
      <c r="F147" s="46">
        <v>528</v>
      </c>
      <c r="G147" s="46">
        <v>12679</v>
      </c>
      <c r="H147" s="43">
        <v>15086</v>
      </c>
      <c r="I147" s="144">
        <v>5339013.75</v>
      </c>
      <c r="J147" s="144">
        <v>1107750.5999999999</v>
      </c>
      <c r="K147" s="144">
        <v>7481948.96</v>
      </c>
      <c r="L147" s="144">
        <v>6317657.2800000003</v>
      </c>
      <c r="M147" s="144">
        <v>780392.45</v>
      </c>
      <c r="N147" s="187">
        <f>SUM(Ikärakenne[[#This Row],[Ikä 0–5]:[Ikä 16+]])</f>
        <v>21026763.039999999</v>
      </c>
    </row>
    <row r="148" spans="1:14">
      <c r="A148" s="134">
        <v>475</v>
      </c>
      <c r="B148" s="130" t="s">
        <v>155</v>
      </c>
      <c r="C148" s="142">
        <v>318</v>
      </c>
      <c r="D148" s="46">
        <v>62</v>
      </c>
      <c r="E148" s="46">
        <v>356</v>
      </c>
      <c r="F148" s="46">
        <v>162</v>
      </c>
      <c r="G148" s="46">
        <v>4589</v>
      </c>
      <c r="H148" s="43">
        <v>5487</v>
      </c>
      <c r="I148" s="144">
        <v>2515268.6999999997</v>
      </c>
      <c r="J148" s="144">
        <v>520307.1</v>
      </c>
      <c r="K148" s="144">
        <v>2484677.08</v>
      </c>
      <c r="L148" s="144">
        <v>1938372.12</v>
      </c>
      <c r="M148" s="144">
        <v>282452.95</v>
      </c>
      <c r="N148" s="187">
        <f>SUM(Ikärakenne[[#This Row],[Ikä 0–5]:[Ikä 16+]])</f>
        <v>7741077.9500000002</v>
      </c>
    </row>
    <row r="149" spans="1:14">
      <c r="A149" s="134">
        <v>480</v>
      </c>
      <c r="B149" s="130" t="s">
        <v>156</v>
      </c>
      <c r="C149" s="142">
        <v>103</v>
      </c>
      <c r="D149" s="46">
        <v>21</v>
      </c>
      <c r="E149" s="46">
        <v>155</v>
      </c>
      <c r="F149" s="46">
        <v>55</v>
      </c>
      <c r="G149" s="46">
        <v>1656</v>
      </c>
      <c r="H149" s="43">
        <v>1990</v>
      </c>
      <c r="I149" s="144">
        <v>814693.95</v>
      </c>
      <c r="J149" s="144">
        <v>176233.05</v>
      </c>
      <c r="K149" s="144">
        <v>1081811.6500000001</v>
      </c>
      <c r="L149" s="144">
        <v>658089.30000000005</v>
      </c>
      <c r="M149" s="144">
        <v>101926.79999999999</v>
      </c>
      <c r="N149" s="187">
        <f>SUM(Ikärakenne[[#This Row],[Ikä 0–5]:[Ikä 16+]])</f>
        <v>2832754.75</v>
      </c>
    </row>
    <row r="150" spans="1:14">
      <c r="A150" s="134">
        <v>481</v>
      </c>
      <c r="B150" s="130" t="s">
        <v>157</v>
      </c>
      <c r="C150" s="142">
        <v>619</v>
      </c>
      <c r="D150" s="46">
        <v>148</v>
      </c>
      <c r="E150" s="46">
        <v>848</v>
      </c>
      <c r="F150" s="46">
        <v>421</v>
      </c>
      <c r="G150" s="46">
        <v>7576</v>
      </c>
      <c r="H150" s="43">
        <v>9612</v>
      </c>
      <c r="I150" s="144">
        <v>4896073.3499999996</v>
      </c>
      <c r="J150" s="144">
        <v>1242023.3999999999</v>
      </c>
      <c r="K150" s="144">
        <v>5918556.6400000006</v>
      </c>
      <c r="L150" s="144">
        <v>5037374.46</v>
      </c>
      <c r="M150" s="144">
        <v>466302.8</v>
      </c>
      <c r="N150" s="187">
        <f>SUM(Ikärakenne[[#This Row],[Ikä 0–5]:[Ikä 16+]])</f>
        <v>17560330.650000002</v>
      </c>
    </row>
    <row r="151" spans="1:14">
      <c r="A151" s="134">
        <v>483</v>
      </c>
      <c r="B151" s="130" t="s">
        <v>158</v>
      </c>
      <c r="C151" s="142">
        <v>103</v>
      </c>
      <c r="D151" s="46">
        <v>27</v>
      </c>
      <c r="E151" s="46">
        <v>110</v>
      </c>
      <c r="F151" s="46">
        <v>45</v>
      </c>
      <c r="G151" s="46">
        <v>791</v>
      </c>
      <c r="H151" s="43">
        <v>1076</v>
      </c>
      <c r="I151" s="144">
        <v>814693.95</v>
      </c>
      <c r="J151" s="144">
        <v>226585.34999999998</v>
      </c>
      <c r="K151" s="144">
        <v>767737.3</v>
      </c>
      <c r="L151" s="144">
        <v>538436.69999999995</v>
      </c>
      <c r="M151" s="144">
        <v>48686.049999999996</v>
      </c>
      <c r="N151" s="187">
        <f>SUM(Ikärakenne[[#This Row],[Ikä 0–5]:[Ikä 16+]])</f>
        <v>2396139.3499999996</v>
      </c>
    </row>
    <row r="152" spans="1:14">
      <c r="A152" s="134">
        <v>484</v>
      </c>
      <c r="B152" s="130" t="s">
        <v>159</v>
      </c>
      <c r="C152" s="142">
        <v>160</v>
      </c>
      <c r="D152" s="46">
        <v>29</v>
      </c>
      <c r="E152" s="46">
        <v>195</v>
      </c>
      <c r="F152" s="46">
        <v>88</v>
      </c>
      <c r="G152" s="46">
        <v>2583</v>
      </c>
      <c r="H152" s="43">
        <v>3055</v>
      </c>
      <c r="I152" s="144">
        <v>1265544</v>
      </c>
      <c r="J152" s="144">
        <v>243369.44999999998</v>
      </c>
      <c r="K152" s="144">
        <v>1360988.85</v>
      </c>
      <c r="L152" s="144">
        <v>1052942.8800000001</v>
      </c>
      <c r="M152" s="144">
        <v>158983.65</v>
      </c>
      <c r="N152" s="187">
        <f>SUM(Ikärakenne[[#This Row],[Ikä 0–5]:[Ikä 16+]])</f>
        <v>4081828.8299999996</v>
      </c>
    </row>
    <row r="153" spans="1:14">
      <c r="A153" s="134">
        <v>489</v>
      </c>
      <c r="B153" s="130" t="s">
        <v>160</v>
      </c>
      <c r="C153" s="142">
        <v>51</v>
      </c>
      <c r="D153" s="46">
        <v>10</v>
      </c>
      <c r="E153" s="46">
        <v>80</v>
      </c>
      <c r="F153" s="46">
        <v>50</v>
      </c>
      <c r="G153" s="46">
        <v>1644</v>
      </c>
      <c r="H153" s="43">
        <v>1835</v>
      </c>
      <c r="I153" s="144">
        <v>403392.14999999997</v>
      </c>
      <c r="J153" s="144">
        <v>83920.5</v>
      </c>
      <c r="K153" s="144">
        <v>558354.4</v>
      </c>
      <c r="L153" s="144">
        <v>598263</v>
      </c>
      <c r="M153" s="144">
        <v>101188.2</v>
      </c>
      <c r="N153" s="187">
        <f>SUM(Ikärakenne[[#This Row],[Ikä 0–5]:[Ikä 16+]])</f>
        <v>1745118.25</v>
      </c>
    </row>
    <row r="154" spans="1:14">
      <c r="A154" s="134">
        <v>491</v>
      </c>
      <c r="B154" s="130" t="s">
        <v>161</v>
      </c>
      <c r="C154" s="142">
        <v>2453</v>
      </c>
      <c r="D154" s="46">
        <v>469</v>
      </c>
      <c r="E154" s="46">
        <v>3140</v>
      </c>
      <c r="F154" s="46">
        <v>1632</v>
      </c>
      <c r="G154" s="46">
        <v>44428</v>
      </c>
      <c r="H154" s="43">
        <v>52122</v>
      </c>
      <c r="I154" s="144">
        <v>19402371.449999999</v>
      </c>
      <c r="J154" s="144">
        <v>3935871.4499999997</v>
      </c>
      <c r="K154" s="144">
        <v>21915410.199999999</v>
      </c>
      <c r="L154" s="144">
        <v>19527304.32</v>
      </c>
      <c r="M154" s="144">
        <v>2734543.4</v>
      </c>
      <c r="N154" s="187">
        <f>SUM(Ikärakenne[[#This Row],[Ikä 0–5]:[Ikä 16+]])</f>
        <v>67515500.819999993</v>
      </c>
    </row>
    <row r="155" spans="1:14">
      <c r="A155" s="134">
        <v>494</v>
      </c>
      <c r="B155" s="130" t="s">
        <v>162</v>
      </c>
      <c r="C155" s="142">
        <v>659</v>
      </c>
      <c r="D155" s="46">
        <v>158</v>
      </c>
      <c r="E155" s="46">
        <v>916</v>
      </c>
      <c r="F155" s="46">
        <v>459</v>
      </c>
      <c r="G155" s="46">
        <v>6717</v>
      </c>
      <c r="H155" s="43">
        <v>8909</v>
      </c>
      <c r="I155" s="144">
        <v>5212459.3499999996</v>
      </c>
      <c r="J155" s="144">
        <v>1325943.8999999999</v>
      </c>
      <c r="K155" s="144">
        <v>6393157.8799999999</v>
      </c>
      <c r="L155" s="144">
        <v>5492054.3399999999</v>
      </c>
      <c r="M155" s="144">
        <v>413431.35</v>
      </c>
      <c r="N155" s="187">
        <f>SUM(Ikärakenne[[#This Row],[Ikä 0–5]:[Ikä 16+]])</f>
        <v>18837046.82</v>
      </c>
    </row>
    <row r="156" spans="1:14">
      <c r="A156" s="134">
        <v>495</v>
      </c>
      <c r="B156" s="130" t="s">
        <v>163</v>
      </c>
      <c r="C156" s="142">
        <v>52</v>
      </c>
      <c r="D156" s="46">
        <v>7</v>
      </c>
      <c r="E156" s="46">
        <v>92</v>
      </c>
      <c r="F156" s="46">
        <v>51</v>
      </c>
      <c r="G156" s="46">
        <v>1286</v>
      </c>
      <c r="H156" s="43">
        <v>1488</v>
      </c>
      <c r="I156" s="144">
        <v>411301.8</v>
      </c>
      <c r="J156" s="144">
        <v>58744.349999999991</v>
      </c>
      <c r="K156" s="144">
        <v>642107.56000000006</v>
      </c>
      <c r="L156" s="144">
        <v>610228.26</v>
      </c>
      <c r="M156" s="144">
        <v>79153.3</v>
      </c>
      <c r="N156" s="187">
        <f>SUM(Ikärakenne[[#This Row],[Ikä 0–5]:[Ikä 16+]])</f>
        <v>1801535.27</v>
      </c>
    </row>
    <row r="157" spans="1:14">
      <c r="A157" s="134">
        <v>498</v>
      </c>
      <c r="B157" s="130" t="s">
        <v>164</v>
      </c>
      <c r="C157" s="142">
        <v>110</v>
      </c>
      <c r="D157" s="46">
        <v>19</v>
      </c>
      <c r="E157" s="46">
        <v>166</v>
      </c>
      <c r="F157" s="46">
        <v>78</v>
      </c>
      <c r="G157" s="46">
        <v>1948</v>
      </c>
      <c r="H157" s="43">
        <v>2321</v>
      </c>
      <c r="I157" s="144">
        <v>870061.5</v>
      </c>
      <c r="J157" s="144">
        <v>159448.94999999998</v>
      </c>
      <c r="K157" s="144">
        <v>1158585.3800000001</v>
      </c>
      <c r="L157" s="144">
        <v>933290.28</v>
      </c>
      <c r="M157" s="144">
        <v>119899.4</v>
      </c>
      <c r="N157" s="187">
        <f>SUM(Ikärakenne[[#This Row],[Ikä 0–5]:[Ikä 16+]])</f>
        <v>3241285.5100000002</v>
      </c>
    </row>
    <row r="158" spans="1:14">
      <c r="A158" s="134">
        <v>499</v>
      </c>
      <c r="B158" s="130" t="s">
        <v>165</v>
      </c>
      <c r="C158" s="142">
        <v>1349</v>
      </c>
      <c r="D158" s="46">
        <v>228</v>
      </c>
      <c r="E158" s="46">
        <v>1699</v>
      </c>
      <c r="F158" s="46">
        <v>778</v>
      </c>
      <c r="G158" s="46">
        <v>15482</v>
      </c>
      <c r="H158" s="43">
        <v>19536</v>
      </c>
      <c r="I158" s="144">
        <v>10670117.85</v>
      </c>
      <c r="J158" s="144">
        <v>1913387.4</v>
      </c>
      <c r="K158" s="144">
        <v>11858051.57</v>
      </c>
      <c r="L158" s="144">
        <v>9308972.2799999993</v>
      </c>
      <c r="M158" s="144">
        <v>952917.1</v>
      </c>
      <c r="N158" s="187">
        <f>SUM(Ikärakenne[[#This Row],[Ikä 0–5]:[Ikä 16+]])</f>
        <v>34703446.200000003</v>
      </c>
    </row>
    <row r="159" spans="1:14">
      <c r="A159" s="134">
        <v>500</v>
      </c>
      <c r="B159" s="130" t="s">
        <v>166</v>
      </c>
      <c r="C159" s="142">
        <v>684</v>
      </c>
      <c r="D159" s="46">
        <v>167</v>
      </c>
      <c r="E159" s="46">
        <v>1029</v>
      </c>
      <c r="F159" s="46">
        <v>495</v>
      </c>
      <c r="G159" s="46">
        <v>8051</v>
      </c>
      <c r="H159" s="43">
        <v>10426</v>
      </c>
      <c r="I159" s="144">
        <v>5410200.5999999996</v>
      </c>
      <c r="J159" s="144">
        <v>1401472.3499999999</v>
      </c>
      <c r="K159" s="144">
        <v>7181833.4700000007</v>
      </c>
      <c r="L159" s="144">
        <v>5922803.7000000002</v>
      </c>
      <c r="M159" s="144">
        <v>495539.05</v>
      </c>
      <c r="N159" s="187">
        <f>SUM(Ikärakenne[[#This Row],[Ikä 0–5]:[Ikä 16+]])</f>
        <v>20411849.170000002</v>
      </c>
    </row>
    <row r="160" spans="1:14">
      <c r="A160" s="134">
        <v>503</v>
      </c>
      <c r="B160" s="130" t="s">
        <v>167</v>
      </c>
      <c r="C160" s="142">
        <v>398</v>
      </c>
      <c r="D160" s="46">
        <v>77</v>
      </c>
      <c r="E160" s="46">
        <v>476</v>
      </c>
      <c r="F160" s="46">
        <v>260</v>
      </c>
      <c r="G160" s="46">
        <v>6383</v>
      </c>
      <c r="H160" s="43">
        <v>7594</v>
      </c>
      <c r="I160" s="144">
        <v>3148040.6999999997</v>
      </c>
      <c r="J160" s="144">
        <v>646187.85</v>
      </c>
      <c r="K160" s="144">
        <v>3322208.68</v>
      </c>
      <c r="L160" s="144">
        <v>3110967.6</v>
      </c>
      <c r="M160" s="144">
        <v>392873.64999999997</v>
      </c>
      <c r="N160" s="187">
        <f>SUM(Ikärakenne[[#This Row],[Ikä 0–5]:[Ikä 16+]])</f>
        <v>10620278.48</v>
      </c>
    </row>
    <row r="161" spans="1:14">
      <c r="A161" s="134">
        <v>504</v>
      </c>
      <c r="B161" s="130" t="s">
        <v>168</v>
      </c>
      <c r="C161" s="142">
        <v>70</v>
      </c>
      <c r="D161" s="46">
        <v>17</v>
      </c>
      <c r="E161" s="46">
        <v>126</v>
      </c>
      <c r="F161" s="46">
        <v>63</v>
      </c>
      <c r="G161" s="46">
        <v>1540</v>
      </c>
      <c r="H161" s="43">
        <v>1816</v>
      </c>
      <c r="I161" s="144">
        <v>553675.5</v>
      </c>
      <c r="J161" s="144">
        <v>142664.84999999998</v>
      </c>
      <c r="K161" s="144">
        <v>879408.18</v>
      </c>
      <c r="L161" s="144">
        <v>753811.38</v>
      </c>
      <c r="M161" s="144">
        <v>94787</v>
      </c>
      <c r="N161" s="187">
        <f>SUM(Ikärakenne[[#This Row],[Ikä 0–5]:[Ikä 16+]])</f>
        <v>2424346.91</v>
      </c>
    </row>
    <row r="162" spans="1:14">
      <c r="A162" s="134">
        <v>505</v>
      </c>
      <c r="B162" s="130" t="s">
        <v>169</v>
      </c>
      <c r="C162" s="142">
        <v>1265</v>
      </c>
      <c r="D162" s="46">
        <v>261</v>
      </c>
      <c r="E162" s="46">
        <v>1790</v>
      </c>
      <c r="F162" s="46">
        <v>941</v>
      </c>
      <c r="G162" s="46">
        <v>16580</v>
      </c>
      <c r="H162" s="43">
        <v>20837</v>
      </c>
      <c r="I162" s="144">
        <v>10005707.25</v>
      </c>
      <c r="J162" s="144">
        <v>2190325.0499999998</v>
      </c>
      <c r="K162" s="144">
        <v>12493179.700000001</v>
      </c>
      <c r="L162" s="144">
        <v>11259309.66</v>
      </c>
      <c r="M162" s="144">
        <v>1020499</v>
      </c>
      <c r="N162" s="187">
        <f>SUM(Ikärakenne[[#This Row],[Ikä 0–5]:[Ikä 16+]])</f>
        <v>36969020.659999996</v>
      </c>
    </row>
    <row r="163" spans="1:14">
      <c r="A163" s="134">
        <v>507</v>
      </c>
      <c r="B163" s="130" t="s">
        <v>170</v>
      </c>
      <c r="C163" s="142">
        <v>181</v>
      </c>
      <c r="D163" s="46">
        <v>47</v>
      </c>
      <c r="E163" s="46">
        <v>283</v>
      </c>
      <c r="F163" s="46">
        <v>147</v>
      </c>
      <c r="G163" s="46">
        <v>4977</v>
      </c>
      <c r="H163" s="43">
        <v>5635</v>
      </c>
      <c r="I163" s="144">
        <v>1431646.65</v>
      </c>
      <c r="J163" s="144">
        <v>394426.35</v>
      </c>
      <c r="K163" s="144">
        <v>1975178.6900000002</v>
      </c>
      <c r="L163" s="144">
        <v>1758893.22</v>
      </c>
      <c r="M163" s="144">
        <v>306334.34999999998</v>
      </c>
      <c r="N163" s="187">
        <f>SUM(Ikärakenne[[#This Row],[Ikä 0–5]:[Ikä 16+]])</f>
        <v>5866479.2599999998</v>
      </c>
    </row>
    <row r="164" spans="1:14">
      <c r="A164" s="134">
        <v>508</v>
      </c>
      <c r="B164" s="130" t="s">
        <v>171</v>
      </c>
      <c r="C164" s="142">
        <v>364</v>
      </c>
      <c r="D164" s="46">
        <v>71</v>
      </c>
      <c r="E164" s="46">
        <v>486</v>
      </c>
      <c r="F164" s="46">
        <v>276</v>
      </c>
      <c r="G164" s="46">
        <v>8366</v>
      </c>
      <c r="H164" s="43">
        <v>9563</v>
      </c>
      <c r="I164" s="144">
        <v>2879112.6</v>
      </c>
      <c r="J164" s="144">
        <v>595835.54999999993</v>
      </c>
      <c r="K164" s="144">
        <v>3392002.98</v>
      </c>
      <c r="L164" s="144">
        <v>3302411.7600000002</v>
      </c>
      <c r="M164" s="144">
        <v>514927.3</v>
      </c>
      <c r="N164" s="187">
        <f>SUM(Ikärakenne[[#This Row],[Ikä 0–5]:[Ikä 16+]])</f>
        <v>10684290.190000001</v>
      </c>
    </row>
    <row r="165" spans="1:14">
      <c r="A165" s="134">
        <v>529</v>
      </c>
      <c r="B165" s="130" t="s">
        <v>172</v>
      </c>
      <c r="C165" s="142">
        <v>910</v>
      </c>
      <c r="D165" s="46">
        <v>193</v>
      </c>
      <c r="E165" s="46">
        <v>1240</v>
      </c>
      <c r="F165" s="46">
        <v>742</v>
      </c>
      <c r="G165" s="46">
        <v>16494</v>
      </c>
      <c r="H165" s="43">
        <v>19579</v>
      </c>
      <c r="I165" s="144">
        <v>7197781.5</v>
      </c>
      <c r="J165" s="144">
        <v>1619665.65</v>
      </c>
      <c r="K165" s="144">
        <v>8654493.2000000011</v>
      </c>
      <c r="L165" s="144">
        <v>8878222.9199999999</v>
      </c>
      <c r="M165" s="144">
        <v>1015205.7</v>
      </c>
      <c r="N165" s="187">
        <f>SUM(Ikärakenne[[#This Row],[Ikä 0–5]:[Ikä 16+]])</f>
        <v>27365368.970000003</v>
      </c>
    </row>
    <row r="166" spans="1:14">
      <c r="A166" s="134">
        <v>531</v>
      </c>
      <c r="B166" s="130" t="s">
        <v>173</v>
      </c>
      <c r="C166" s="142">
        <v>213</v>
      </c>
      <c r="D166" s="46">
        <v>56</v>
      </c>
      <c r="E166" s="46">
        <v>358</v>
      </c>
      <c r="F166" s="46">
        <v>192</v>
      </c>
      <c r="G166" s="46">
        <v>4350</v>
      </c>
      <c r="H166" s="43">
        <v>5169</v>
      </c>
      <c r="I166" s="144">
        <v>1684755.45</v>
      </c>
      <c r="J166" s="144">
        <v>469954.79999999993</v>
      </c>
      <c r="K166" s="144">
        <v>2498635.94</v>
      </c>
      <c r="L166" s="144">
        <v>2297329.92</v>
      </c>
      <c r="M166" s="144">
        <v>267742.5</v>
      </c>
      <c r="N166" s="187">
        <f>SUM(Ikärakenne[[#This Row],[Ikä 0–5]:[Ikä 16+]])</f>
        <v>7218418.6099999994</v>
      </c>
    </row>
    <row r="167" spans="1:14">
      <c r="A167" s="134">
        <v>535</v>
      </c>
      <c r="B167" s="130" t="s">
        <v>174</v>
      </c>
      <c r="C167" s="142">
        <v>724</v>
      </c>
      <c r="D167" s="46">
        <v>153</v>
      </c>
      <c r="E167" s="46">
        <v>1061</v>
      </c>
      <c r="F167" s="46">
        <v>509</v>
      </c>
      <c r="G167" s="46">
        <v>7949</v>
      </c>
      <c r="H167" s="43">
        <v>10396</v>
      </c>
      <c r="I167" s="144">
        <v>5726586.5999999996</v>
      </c>
      <c r="J167" s="144">
        <v>1283983.6499999999</v>
      </c>
      <c r="K167" s="144">
        <v>7405175.2300000004</v>
      </c>
      <c r="L167" s="144">
        <v>6090317.3399999999</v>
      </c>
      <c r="M167" s="144">
        <v>489260.94999999995</v>
      </c>
      <c r="N167" s="187">
        <f>SUM(Ikärakenne[[#This Row],[Ikä 0–5]:[Ikä 16+]])</f>
        <v>20995323.77</v>
      </c>
    </row>
    <row r="168" spans="1:14">
      <c r="A168" s="134">
        <v>536</v>
      </c>
      <c r="B168" s="130" t="s">
        <v>175</v>
      </c>
      <c r="C168" s="142">
        <v>2039</v>
      </c>
      <c r="D168" s="46">
        <v>422</v>
      </c>
      <c r="E168" s="46">
        <v>2808</v>
      </c>
      <c r="F168" s="46">
        <v>1461</v>
      </c>
      <c r="G168" s="46">
        <v>28154</v>
      </c>
      <c r="H168" s="43">
        <v>34884</v>
      </c>
      <c r="I168" s="144">
        <v>16127776.35</v>
      </c>
      <c r="J168" s="144">
        <v>3541445.0999999996</v>
      </c>
      <c r="K168" s="144">
        <v>19598239.440000001</v>
      </c>
      <c r="L168" s="144">
        <v>17481244.859999999</v>
      </c>
      <c r="M168" s="144">
        <v>1732878.7</v>
      </c>
      <c r="N168" s="187">
        <f>SUM(Ikärakenne[[#This Row],[Ikä 0–5]:[Ikä 16+]])</f>
        <v>58481584.450000003</v>
      </c>
    </row>
    <row r="169" spans="1:14">
      <c r="A169" s="134">
        <v>538</v>
      </c>
      <c r="B169" s="130" t="s">
        <v>176</v>
      </c>
      <c r="C169" s="142">
        <v>273</v>
      </c>
      <c r="D169" s="46">
        <v>72</v>
      </c>
      <c r="E169" s="46">
        <v>403</v>
      </c>
      <c r="F169" s="46">
        <v>213</v>
      </c>
      <c r="G169" s="46">
        <v>3728</v>
      </c>
      <c r="H169" s="43">
        <v>4689</v>
      </c>
      <c r="I169" s="144">
        <v>2159334.4499999997</v>
      </c>
      <c r="J169" s="144">
        <v>604227.6</v>
      </c>
      <c r="K169" s="144">
        <v>2812710.29</v>
      </c>
      <c r="L169" s="144">
        <v>2548600.38</v>
      </c>
      <c r="M169" s="144">
        <v>229458.4</v>
      </c>
      <c r="N169" s="187">
        <f>SUM(Ikärakenne[[#This Row],[Ikä 0–5]:[Ikä 16+]])</f>
        <v>8354331.1200000001</v>
      </c>
    </row>
    <row r="170" spans="1:14">
      <c r="A170" s="134">
        <v>541</v>
      </c>
      <c r="B170" s="130" t="s">
        <v>177</v>
      </c>
      <c r="C170" s="142">
        <v>362</v>
      </c>
      <c r="D170" s="46">
        <v>69</v>
      </c>
      <c r="E170" s="46">
        <v>491</v>
      </c>
      <c r="F170" s="46">
        <v>254</v>
      </c>
      <c r="G170" s="46">
        <v>8247</v>
      </c>
      <c r="H170" s="43">
        <v>9423</v>
      </c>
      <c r="I170" s="144">
        <v>2863293.3</v>
      </c>
      <c r="J170" s="144">
        <v>579051.44999999995</v>
      </c>
      <c r="K170" s="144">
        <v>3426900.1300000004</v>
      </c>
      <c r="L170" s="144">
        <v>3039176.04</v>
      </c>
      <c r="M170" s="144">
        <v>507602.85</v>
      </c>
      <c r="N170" s="187">
        <f>SUM(Ikärakenne[[#This Row],[Ikä 0–5]:[Ikä 16+]])</f>
        <v>10416023.770000001</v>
      </c>
    </row>
    <row r="171" spans="1:14">
      <c r="A171" s="134">
        <v>543</v>
      </c>
      <c r="B171" s="130" t="s">
        <v>178</v>
      </c>
      <c r="C171" s="142">
        <v>2818</v>
      </c>
      <c r="D171" s="46">
        <v>587</v>
      </c>
      <c r="E171" s="46">
        <v>3815</v>
      </c>
      <c r="F171" s="46">
        <v>2005</v>
      </c>
      <c r="G171" s="46">
        <v>34902</v>
      </c>
      <c r="H171" s="43">
        <v>44127</v>
      </c>
      <c r="I171" s="144">
        <v>22289393.699999999</v>
      </c>
      <c r="J171" s="144">
        <v>4926133.3499999996</v>
      </c>
      <c r="K171" s="144">
        <v>26626525.449999999</v>
      </c>
      <c r="L171" s="144">
        <v>23990346.300000001</v>
      </c>
      <c r="M171" s="144">
        <v>2148218.1</v>
      </c>
      <c r="N171" s="187">
        <f>SUM(Ikärakenne[[#This Row],[Ikä 0–5]:[Ikä 16+]])</f>
        <v>79980616.899999991</v>
      </c>
    </row>
    <row r="172" spans="1:14">
      <c r="A172" s="134">
        <v>545</v>
      </c>
      <c r="B172" s="130" t="s">
        <v>179</v>
      </c>
      <c r="C172" s="142">
        <v>592</v>
      </c>
      <c r="D172" s="46">
        <v>104</v>
      </c>
      <c r="E172" s="46">
        <v>623</v>
      </c>
      <c r="F172" s="46">
        <v>304</v>
      </c>
      <c r="G172" s="46">
        <v>7939</v>
      </c>
      <c r="H172" s="43">
        <v>9562</v>
      </c>
      <c r="I172" s="144">
        <v>4682512.8</v>
      </c>
      <c r="J172" s="144">
        <v>872773.2</v>
      </c>
      <c r="K172" s="144">
        <v>4348184.8900000006</v>
      </c>
      <c r="L172" s="144">
        <v>3637439.04</v>
      </c>
      <c r="M172" s="144">
        <v>488645.44999999995</v>
      </c>
      <c r="N172" s="187">
        <f>SUM(Ikärakenne[[#This Row],[Ikä 0–5]:[Ikä 16+]])</f>
        <v>14029555.379999999</v>
      </c>
    </row>
    <row r="173" spans="1:14">
      <c r="A173" s="134">
        <v>560</v>
      </c>
      <c r="B173" s="130" t="s">
        <v>180</v>
      </c>
      <c r="C173" s="142">
        <v>837</v>
      </c>
      <c r="D173" s="46">
        <v>184</v>
      </c>
      <c r="E173" s="46">
        <v>1135</v>
      </c>
      <c r="F173" s="46">
        <v>610</v>
      </c>
      <c r="G173" s="46">
        <v>13042</v>
      </c>
      <c r="H173" s="43">
        <v>15808</v>
      </c>
      <c r="I173" s="144">
        <v>6620377.0499999998</v>
      </c>
      <c r="J173" s="144">
        <v>1544137.2</v>
      </c>
      <c r="K173" s="144">
        <v>7921653.0500000007</v>
      </c>
      <c r="L173" s="144">
        <v>7298808.6000000006</v>
      </c>
      <c r="M173" s="144">
        <v>802735.1</v>
      </c>
      <c r="N173" s="187">
        <f>SUM(Ikärakenne[[#This Row],[Ikä 0–5]:[Ikä 16+]])</f>
        <v>24187711.000000004</v>
      </c>
    </row>
    <row r="174" spans="1:14">
      <c r="A174" s="134">
        <v>561</v>
      </c>
      <c r="B174" s="130" t="s">
        <v>181</v>
      </c>
      <c r="C174" s="142">
        <v>67</v>
      </c>
      <c r="D174" s="46">
        <v>12</v>
      </c>
      <c r="E174" s="46">
        <v>95</v>
      </c>
      <c r="F174" s="46">
        <v>57</v>
      </c>
      <c r="G174" s="46">
        <v>1106</v>
      </c>
      <c r="H174" s="43">
        <v>1337</v>
      </c>
      <c r="I174" s="144">
        <v>529946.54999999993</v>
      </c>
      <c r="J174" s="144">
        <v>100704.59999999999</v>
      </c>
      <c r="K174" s="144">
        <v>663045.85</v>
      </c>
      <c r="L174" s="144">
        <v>682019.82000000007</v>
      </c>
      <c r="M174" s="144">
        <v>68074.3</v>
      </c>
      <c r="N174" s="187">
        <f>SUM(Ikärakenne[[#This Row],[Ikä 0–5]:[Ikä 16+]])</f>
        <v>2043791.12</v>
      </c>
    </row>
    <row r="175" spans="1:14">
      <c r="A175" s="134">
        <v>562</v>
      </c>
      <c r="B175" s="130" t="s">
        <v>182</v>
      </c>
      <c r="C175" s="142">
        <v>400</v>
      </c>
      <c r="D175" s="46">
        <v>84</v>
      </c>
      <c r="E175" s="46">
        <v>585</v>
      </c>
      <c r="F175" s="46">
        <v>308</v>
      </c>
      <c r="G175" s="46">
        <v>7601</v>
      </c>
      <c r="H175" s="43">
        <v>8978</v>
      </c>
      <c r="I175" s="144">
        <v>3163860</v>
      </c>
      <c r="J175" s="144">
        <v>704932.2</v>
      </c>
      <c r="K175" s="144">
        <v>4082966.5500000003</v>
      </c>
      <c r="L175" s="144">
        <v>3685300.08</v>
      </c>
      <c r="M175" s="144">
        <v>467841.55</v>
      </c>
      <c r="N175" s="187">
        <f>SUM(Ikärakenne[[#This Row],[Ikä 0–5]:[Ikä 16+]])</f>
        <v>12104900.380000001</v>
      </c>
    </row>
    <row r="176" spans="1:14">
      <c r="A176" s="134">
        <v>563</v>
      </c>
      <c r="B176" s="130" t="s">
        <v>183</v>
      </c>
      <c r="C176" s="142">
        <v>377</v>
      </c>
      <c r="D176" s="46">
        <v>65</v>
      </c>
      <c r="E176" s="46">
        <v>554</v>
      </c>
      <c r="F176" s="46">
        <v>312</v>
      </c>
      <c r="G176" s="46">
        <v>5794</v>
      </c>
      <c r="H176" s="43">
        <v>7102</v>
      </c>
      <c r="I176" s="144">
        <v>2981938.05</v>
      </c>
      <c r="J176" s="144">
        <v>545483.25</v>
      </c>
      <c r="K176" s="144">
        <v>3866604.22</v>
      </c>
      <c r="L176" s="144">
        <v>3733161.12</v>
      </c>
      <c r="M176" s="144">
        <v>356620.7</v>
      </c>
      <c r="N176" s="187">
        <f>SUM(Ikärakenne[[#This Row],[Ikä 0–5]:[Ikä 16+]])</f>
        <v>11483807.34</v>
      </c>
    </row>
    <row r="177" spans="1:14">
      <c r="A177" s="134">
        <v>564</v>
      </c>
      <c r="B177" s="130" t="s">
        <v>184</v>
      </c>
      <c r="C177" s="142">
        <v>12554</v>
      </c>
      <c r="D177" s="46">
        <v>2319</v>
      </c>
      <c r="E177" s="46">
        <v>15583</v>
      </c>
      <c r="F177" s="46">
        <v>7948</v>
      </c>
      <c r="G177" s="46">
        <v>171147</v>
      </c>
      <c r="H177" s="43">
        <v>209551</v>
      </c>
      <c r="I177" s="144">
        <v>99297746.099999994</v>
      </c>
      <c r="J177" s="144">
        <v>19461163.949999999</v>
      </c>
      <c r="K177" s="144">
        <v>108760457.69</v>
      </c>
      <c r="L177" s="144">
        <v>95099886.480000004</v>
      </c>
      <c r="M177" s="144">
        <v>10534097.85</v>
      </c>
      <c r="N177" s="187">
        <f>SUM(Ikärakenne[[#This Row],[Ikä 0–5]:[Ikä 16+]])</f>
        <v>333153352.07000005</v>
      </c>
    </row>
    <row r="178" spans="1:14">
      <c r="A178" s="134">
        <v>576</v>
      </c>
      <c r="B178" s="130" t="s">
        <v>185</v>
      </c>
      <c r="C178" s="142">
        <v>87</v>
      </c>
      <c r="D178" s="46">
        <v>11</v>
      </c>
      <c r="E178" s="46">
        <v>123</v>
      </c>
      <c r="F178" s="46">
        <v>77</v>
      </c>
      <c r="G178" s="46">
        <v>2515</v>
      </c>
      <c r="H178" s="43">
        <v>2813</v>
      </c>
      <c r="I178" s="144">
        <v>688139.54999999993</v>
      </c>
      <c r="J178" s="144">
        <v>92312.549999999988</v>
      </c>
      <c r="K178" s="144">
        <v>858469.89</v>
      </c>
      <c r="L178" s="144">
        <v>921325.02</v>
      </c>
      <c r="M178" s="144">
        <v>154798.25</v>
      </c>
      <c r="N178" s="187">
        <f>SUM(Ikärakenne[[#This Row],[Ikä 0–5]:[Ikä 16+]])</f>
        <v>2715045.26</v>
      </c>
    </row>
    <row r="179" spans="1:14">
      <c r="A179" s="134">
        <v>577</v>
      </c>
      <c r="B179" s="130" t="s">
        <v>186</v>
      </c>
      <c r="C179" s="142">
        <v>747</v>
      </c>
      <c r="D179" s="46">
        <v>139</v>
      </c>
      <c r="E179" s="46">
        <v>932</v>
      </c>
      <c r="F179" s="46">
        <v>399</v>
      </c>
      <c r="G179" s="46">
        <v>8824</v>
      </c>
      <c r="H179" s="43">
        <v>11041</v>
      </c>
      <c r="I179" s="144">
        <v>5908508.5499999998</v>
      </c>
      <c r="J179" s="144">
        <v>1166494.95</v>
      </c>
      <c r="K179" s="144">
        <v>6504828.7600000007</v>
      </c>
      <c r="L179" s="144">
        <v>4774138.74</v>
      </c>
      <c r="M179" s="144">
        <v>543117.19999999995</v>
      </c>
      <c r="N179" s="187">
        <f>SUM(Ikärakenne[[#This Row],[Ikä 0–5]:[Ikä 16+]])</f>
        <v>18897088.199999999</v>
      </c>
    </row>
    <row r="180" spans="1:14">
      <c r="A180" s="134">
        <v>578</v>
      </c>
      <c r="B180" s="130" t="s">
        <v>187</v>
      </c>
      <c r="C180" s="142">
        <v>108</v>
      </c>
      <c r="D180" s="46">
        <v>17</v>
      </c>
      <c r="E180" s="46">
        <v>193</v>
      </c>
      <c r="F180" s="46">
        <v>101</v>
      </c>
      <c r="G180" s="46">
        <v>2764</v>
      </c>
      <c r="H180" s="43">
        <v>3183</v>
      </c>
      <c r="I180" s="144">
        <v>854242.2</v>
      </c>
      <c r="J180" s="144">
        <v>142664.84999999998</v>
      </c>
      <c r="K180" s="144">
        <v>1347029.99</v>
      </c>
      <c r="L180" s="144">
        <v>1208491.26</v>
      </c>
      <c r="M180" s="144">
        <v>170124.19999999998</v>
      </c>
      <c r="N180" s="187">
        <f>SUM(Ikärakenne[[#This Row],[Ikä 0–5]:[Ikä 16+]])</f>
        <v>3722552.5</v>
      </c>
    </row>
    <row r="181" spans="1:14">
      <c r="A181" s="134">
        <v>580</v>
      </c>
      <c r="B181" s="130" t="s">
        <v>188</v>
      </c>
      <c r="C181" s="142">
        <v>157</v>
      </c>
      <c r="D181" s="46">
        <v>27</v>
      </c>
      <c r="E181" s="46">
        <v>211</v>
      </c>
      <c r="F181" s="46">
        <v>101</v>
      </c>
      <c r="G181" s="46">
        <v>4071</v>
      </c>
      <c r="H181" s="43">
        <v>4567</v>
      </c>
      <c r="I181" s="144">
        <v>1241815.05</v>
      </c>
      <c r="J181" s="144">
        <v>226585.34999999998</v>
      </c>
      <c r="K181" s="144">
        <v>1472659.73</v>
      </c>
      <c r="L181" s="144">
        <v>1208491.26</v>
      </c>
      <c r="M181" s="144">
        <v>250570.05</v>
      </c>
      <c r="N181" s="187">
        <f>SUM(Ikärakenne[[#This Row],[Ikä 0–5]:[Ikä 16+]])</f>
        <v>4400121.4399999995</v>
      </c>
    </row>
    <row r="182" spans="1:14">
      <c r="A182" s="134">
        <v>581</v>
      </c>
      <c r="B182" s="130" t="s">
        <v>189</v>
      </c>
      <c r="C182" s="142">
        <v>290</v>
      </c>
      <c r="D182" s="46">
        <v>65</v>
      </c>
      <c r="E182" s="46">
        <v>350</v>
      </c>
      <c r="F182" s="46">
        <v>210</v>
      </c>
      <c r="G182" s="46">
        <v>5371</v>
      </c>
      <c r="H182" s="43">
        <v>6286</v>
      </c>
      <c r="I182" s="144">
        <v>2293798.5</v>
      </c>
      <c r="J182" s="144">
        <v>545483.25</v>
      </c>
      <c r="K182" s="144">
        <v>2442800.5</v>
      </c>
      <c r="L182" s="144">
        <v>2512704.6</v>
      </c>
      <c r="M182" s="144">
        <v>330585.05</v>
      </c>
      <c r="N182" s="187">
        <f>SUM(Ikärakenne[[#This Row],[Ikä 0–5]:[Ikä 16+]])</f>
        <v>8125371.8999999994</v>
      </c>
    </row>
    <row r="183" spans="1:14">
      <c r="A183" s="134">
        <v>583</v>
      </c>
      <c r="B183" s="130" t="s">
        <v>190</v>
      </c>
      <c r="C183" s="142">
        <v>34</v>
      </c>
      <c r="D183" s="46">
        <v>6</v>
      </c>
      <c r="E183" s="46">
        <v>35</v>
      </c>
      <c r="F183" s="46">
        <v>21</v>
      </c>
      <c r="G183" s="46">
        <v>828</v>
      </c>
      <c r="H183" s="43">
        <v>924</v>
      </c>
      <c r="I183" s="144">
        <v>268928.09999999998</v>
      </c>
      <c r="J183" s="144">
        <v>50352.299999999996</v>
      </c>
      <c r="K183" s="144">
        <v>244280.05000000002</v>
      </c>
      <c r="L183" s="144">
        <v>251270.46</v>
      </c>
      <c r="M183" s="144">
        <v>50963.399999999994</v>
      </c>
      <c r="N183" s="187">
        <f>SUM(Ikärakenne[[#This Row],[Ikä 0–5]:[Ikä 16+]])</f>
        <v>865794.30999999994</v>
      </c>
    </row>
    <row r="184" spans="1:14">
      <c r="A184" s="134">
        <v>584</v>
      </c>
      <c r="B184" s="130" t="s">
        <v>191</v>
      </c>
      <c r="C184" s="142">
        <v>225</v>
      </c>
      <c r="D184" s="46">
        <v>41</v>
      </c>
      <c r="E184" s="46">
        <v>301</v>
      </c>
      <c r="F184" s="46">
        <v>159</v>
      </c>
      <c r="G184" s="46">
        <v>1950</v>
      </c>
      <c r="H184" s="43">
        <v>2676</v>
      </c>
      <c r="I184" s="144">
        <v>1779671.25</v>
      </c>
      <c r="J184" s="144">
        <v>344074.05</v>
      </c>
      <c r="K184" s="144">
        <v>2100808.4300000002</v>
      </c>
      <c r="L184" s="144">
        <v>1902476.34</v>
      </c>
      <c r="M184" s="144">
        <v>120022.5</v>
      </c>
      <c r="N184" s="187">
        <f>SUM(Ikärakenne[[#This Row],[Ikä 0–5]:[Ikä 16+]])</f>
        <v>6247052.5700000003</v>
      </c>
    </row>
    <row r="185" spans="1:14">
      <c r="A185" s="134">
        <v>588</v>
      </c>
      <c r="B185" s="130" t="s">
        <v>192</v>
      </c>
      <c r="C185" s="142">
        <v>53</v>
      </c>
      <c r="D185" s="46">
        <v>11</v>
      </c>
      <c r="E185" s="46">
        <v>62</v>
      </c>
      <c r="F185" s="46">
        <v>55</v>
      </c>
      <c r="G185" s="46">
        <v>1463</v>
      </c>
      <c r="H185" s="43">
        <v>1644</v>
      </c>
      <c r="I185" s="144">
        <v>419211.44999999995</v>
      </c>
      <c r="J185" s="144">
        <v>92312.549999999988</v>
      </c>
      <c r="K185" s="144">
        <v>432724.66000000003</v>
      </c>
      <c r="L185" s="144">
        <v>658089.30000000005</v>
      </c>
      <c r="M185" s="144">
        <v>90047.65</v>
      </c>
      <c r="N185" s="187">
        <f>SUM(Ikärakenne[[#This Row],[Ikä 0–5]:[Ikä 16+]])</f>
        <v>1692385.6099999999</v>
      </c>
    </row>
    <row r="186" spans="1:14">
      <c r="A186" s="134">
        <v>592</v>
      </c>
      <c r="B186" s="130" t="s">
        <v>193</v>
      </c>
      <c r="C186" s="142">
        <v>201</v>
      </c>
      <c r="D186" s="46">
        <v>37</v>
      </c>
      <c r="E186" s="46">
        <v>316</v>
      </c>
      <c r="F186" s="46">
        <v>165</v>
      </c>
      <c r="G186" s="46">
        <v>2959</v>
      </c>
      <c r="H186" s="43">
        <v>3678</v>
      </c>
      <c r="I186" s="144">
        <v>1589839.65</v>
      </c>
      <c r="J186" s="144">
        <v>310505.84999999998</v>
      </c>
      <c r="K186" s="144">
        <v>2205499.88</v>
      </c>
      <c r="L186" s="144">
        <v>1974267.9000000001</v>
      </c>
      <c r="M186" s="144">
        <v>182126.44999999998</v>
      </c>
      <c r="N186" s="187">
        <f>SUM(Ikärakenne[[#This Row],[Ikä 0–5]:[Ikä 16+]])</f>
        <v>6262239.7300000004</v>
      </c>
    </row>
    <row r="187" spans="1:14">
      <c r="A187" s="134">
        <v>593</v>
      </c>
      <c r="B187" s="130" t="s">
        <v>194</v>
      </c>
      <c r="C187" s="142">
        <v>648</v>
      </c>
      <c r="D187" s="46">
        <v>145</v>
      </c>
      <c r="E187" s="46">
        <v>871</v>
      </c>
      <c r="F187" s="46">
        <v>489</v>
      </c>
      <c r="G187" s="46">
        <v>15100</v>
      </c>
      <c r="H187" s="43">
        <v>17253</v>
      </c>
      <c r="I187" s="144">
        <v>5125453.2</v>
      </c>
      <c r="J187" s="144">
        <v>1216847.25</v>
      </c>
      <c r="K187" s="144">
        <v>6079083.5300000003</v>
      </c>
      <c r="L187" s="144">
        <v>5851012.1399999997</v>
      </c>
      <c r="M187" s="144">
        <v>929405</v>
      </c>
      <c r="N187" s="187">
        <f>SUM(Ikärakenne[[#This Row],[Ikä 0–5]:[Ikä 16+]])</f>
        <v>19201801.120000001</v>
      </c>
    </row>
    <row r="188" spans="1:14">
      <c r="A188" s="134">
        <v>595</v>
      </c>
      <c r="B188" s="130" t="s">
        <v>195</v>
      </c>
      <c r="C188" s="142">
        <v>168</v>
      </c>
      <c r="D188" s="46">
        <v>35</v>
      </c>
      <c r="E188" s="46">
        <v>238</v>
      </c>
      <c r="F188" s="46">
        <v>154</v>
      </c>
      <c r="G188" s="46">
        <v>3674</v>
      </c>
      <c r="H188" s="43">
        <v>4269</v>
      </c>
      <c r="I188" s="144">
        <v>1328821.2</v>
      </c>
      <c r="J188" s="144">
        <v>293721.75</v>
      </c>
      <c r="K188" s="144">
        <v>1661104.34</v>
      </c>
      <c r="L188" s="144">
        <v>1842650.04</v>
      </c>
      <c r="M188" s="144">
        <v>226134.69999999998</v>
      </c>
      <c r="N188" s="187">
        <f>SUM(Ikärakenne[[#This Row],[Ikä 0–5]:[Ikä 16+]])</f>
        <v>5352432.03</v>
      </c>
    </row>
    <row r="189" spans="1:14">
      <c r="A189" s="134">
        <v>598</v>
      </c>
      <c r="B189" s="130" t="s">
        <v>196</v>
      </c>
      <c r="C189" s="142">
        <v>1052</v>
      </c>
      <c r="D189" s="46">
        <v>181</v>
      </c>
      <c r="E189" s="46">
        <v>1227</v>
      </c>
      <c r="F189" s="46">
        <v>682</v>
      </c>
      <c r="G189" s="46">
        <v>15955</v>
      </c>
      <c r="H189" s="43">
        <v>19097</v>
      </c>
      <c r="I189" s="144">
        <v>8320951.7999999998</v>
      </c>
      <c r="J189" s="144">
        <v>1518961.0499999998</v>
      </c>
      <c r="K189" s="144">
        <v>8563760.6100000013</v>
      </c>
      <c r="L189" s="144">
        <v>8160307.3200000003</v>
      </c>
      <c r="M189" s="144">
        <v>982030.25</v>
      </c>
      <c r="N189" s="187">
        <f>SUM(Ikärakenne[[#This Row],[Ikä 0–5]:[Ikä 16+]])</f>
        <v>27546011.030000001</v>
      </c>
    </row>
    <row r="190" spans="1:14">
      <c r="A190" s="134">
        <v>599</v>
      </c>
      <c r="B190" s="130" t="s">
        <v>197</v>
      </c>
      <c r="C190" s="142">
        <v>980</v>
      </c>
      <c r="D190" s="46">
        <v>165</v>
      </c>
      <c r="E190" s="46">
        <v>1075</v>
      </c>
      <c r="F190" s="46">
        <v>562</v>
      </c>
      <c r="G190" s="46">
        <v>8390</v>
      </c>
      <c r="H190" s="43">
        <v>11172</v>
      </c>
      <c r="I190" s="144">
        <v>7751457</v>
      </c>
      <c r="J190" s="144">
        <v>1384688.2499999998</v>
      </c>
      <c r="K190" s="144">
        <v>7502887.25</v>
      </c>
      <c r="L190" s="144">
        <v>6724476.1200000001</v>
      </c>
      <c r="M190" s="144">
        <v>516404.5</v>
      </c>
      <c r="N190" s="187">
        <f>SUM(Ikärakenne[[#This Row],[Ikä 0–5]:[Ikä 16+]])</f>
        <v>23879913.120000001</v>
      </c>
    </row>
    <row r="191" spans="1:14">
      <c r="A191" s="134">
        <v>601</v>
      </c>
      <c r="B191" s="130" t="s">
        <v>198</v>
      </c>
      <c r="C191" s="142">
        <v>147</v>
      </c>
      <c r="D191" s="46">
        <v>26</v>
      </c>
      <c r="E191" s="46">
        <v>258</v>
      </c>
      <c r="F191" s="46">
        <v>152</v>
      </c>
      <c r="G191" s="46">
        <v>3290</v>
      </c>
      <c r="H191" s="43">
        <v>3873</v>
      </c>
      <c r="I191" s="144">
        <v>1162718.55</v>
      </c>
      <c r="J191" s="144">
        <v>218193.3</v>
      </c>
      <c r="K191" s="144">
        <v>1800692.9400000002</v>
      </c>
      <c r="L191" s="144">
        <v>1818719.52</v>
      </c>
      <c r="M191" s="144">
        <v>202499.5</v>
      </c>
      <c r="N191" s="187">
        <f>SUM(Ikärakenne[[#This Row],[Ikä 0–5]:[Ikä 16+]])</f>
        <v>5202823.8100000005</v>
      </c>
    </row>
    <row r="192" spans="1:14">
      <c r="A192" s="134">
        <v>604</v>
      </c>
      <c r="B192" s="130" t="s">
        <v>199</v>
      </c>
      <c r="C192" s="142">
        <v>1346</v>
      </c>
      <c r="D192" s="46">
        <v>279</v>
      </c>
      <c r="E192" s="46">
        <v>1795</v>
      </c>
      <c r="F192" s="46">
        <v>830</v>
      </c>
      <c r="G192" s="46">
        <v>15956</v>
      </c>
      <c r="H192" s="43">
        <v>20206</v>
      </c>
      <c r="I192" s="144">
        <v>10646388.9</v>
      </c>
      <c r="J192" s="144">
        <v>2341381.9499999997</v>
      </c>
      <c r="K192" s="144">
        <v>12528076.85</v>
      </c>
      <c r="L192" s="144">
        <v>9931165.8000000007</v>
      </c>
      <c r="M192" s="144">
        <v>982091.79999999993</v>
      </c>
      <c r="N192" s="187">
        <f>SUM(Ikärakenne[[#This Row],[Ikä 0–5]:[Ikä 16+]])</f>
        <v>36429105.299999997</v>
      </c>
    </row>
    <row r="193" spans="1:14">
      <c r="A193" s="134">
        <v>607</v>
      </c>
      <c r="B193" s="130" t="s">
        <v>200</v>
      </c>
      <c r="C193" s="142">
        <v>199</v>
      </c>
      <c r="D193" s="46">
        <v>32</v>
      </c>
      <c r="E193" s="46">
        <v>236</v>
      </c>
      <c r="F193" s="46">
        <v>112</v>
      </c>
      <c r="G193" s="46">
        <v>3582</v>
      </c>
      <c r="H193" s="43">
        <v>4161</v>
      </c>
      <c r="I193" s="144">
        <v>1574020.3499999999</v>
      </c>
      <c r="J193" s="144">
        <v>268545.59999999998</v>
      </c>
      <c r="K193" s="144">
        <v>1647145.48</v>
      </c>
      <c r="L193" s="144">
        <v>1340109.1200000001</v>
      </c>
      <c r="M193" s="144">
        <v>220472.09999999998</v>
      </c>
      <c r="N193" s="187">
        <f>SUM(Ikärakenne[[#This Row],[Ikä 0–5]:[Ikä 16+]])</f>
        <v>5050292.6499999994</v>
      </c>
    </row>
    <row r="194" spans="1:14">
      <c r="A194" s="134">
        <v>608</v>
      </c>
      <c r="B194" s="130" t="s">
        <v>201</v>
      </c>
      <c r="C194" s="142">
        <v>73</v>
      </c>
      <c r="D194" s="46">
        <v>26</v>
      </c>
      <c r="E194" s="46">
        <v>124</v>
      </c>
      <c r="F194" s="46">
        <v>76</v>
      </c>
      <c r="G194" s="46">
        <v>1714</v>
      </c>
      <c r="H194" s="43">
        <v>2013</v>
      </c>
      <c r="I194" s="144">
        <v>577404.44999999995</v>
      </c>
      <c r="J194" s="144">
        <v>218193.3</v>
      </c>
      <c r="K194" s="144">
        <v>865449.32000000007</v>
      </c>
      <c r="L194" s="144">
        <v>909359.76</v>
      </c>
      <c r="M194" s="144">
        <v>105496.7</v>
      </c>
      <c r="N194" s="187">
        <f>SUM(Ikärakenne[[#This Row],[Ikä 0–5]:[Ikä 16+]])</f>
        <v>2675903.5300000003</v>
      </c>
    </row>
    <row r="195" spans="1:14">
      <c r="A195" s="134">
        <v>609</v>
      </c>
      <c r="B195" s="130" t="s">
        <v>202</v>
      </c>
      <c r="C195" s="142">
        <v>3958</v>
      </c>
      <c r="D195" s="46">
        <v>781</v>
      </c>
      <c r="E195" s="46">
        <v>5028</v>
      </c>
      <c r="F195" s="46">
        <v>2635</v>
      </c>
      <c r="G195" s="46">
        <v>71080</v>
      </c>
      <c r="H195" s="43">
        <v>83482</v>
      </c>
      <c r="I195" s="144">
        <v>31306394.699999999</v>
      </c>
      <c r="J195" s="144">
        <v>6554191.0499999998</v>
      </c>
      <c r="K195" s="144">
        <v>35092574.039999999</v>
      </c>
      <c r="L195" s="144">
        <v>31528460.100000001</v>
      </c>
      <c r="M195" s="144">
        <v>4374974</v>
      </c>
      <c r="N195" s="187">
        <f>SUM(Ikärakenne[[#This Row],[Ikä 0–5]:[Ikä 16+]])</f>
        <v>108856593.88999999</v>
      </c>
    </row>
    <row r="196" spans="1:14">
      <c r="A196" s="130">
        <v>611</v>
      </c>
      <c r="B196" s="130" t="s">
        <v>203</v>
      </c>
      <c r="C196" s="142">
        <v>310</v>
      </c>
      <c r="D196" s="46">
        <v>57</v>
      </c>
      <c r="E196" s="46">
        <v>438</v>
      </c>
      <c r="F196" s="46">
        <v>246</v>
      </c>
      <c r="G196" s="46">
        <v>4015</v>
      </c>
      <c r="H196" s="43">
        <v>5066</v>
      </c>
      <c r="I196" s="144">
        <v>2451991.5</v>
      </c>
      <c r="J196" s="144">
        <v>478346.85</v>
      </c>
      <c r="K196" s="144">
        <v>3056990.3400000003</v>
      </c>
      <c r="L196" s="144">
        <v>2943453.96</v>
      </c>
      <c r="M196" s="144">
        <v>247123.25</v>
      </c>
      <c r="N196" s="187">
        <f>SUM(Ikärakenne[[#This Row],[Ikä 0–5]:[Ikä 16+]])</f>
        <v>9177905.9000000004</v>
      </c>
    </row>
    <row r="197" spans="1:14">
      <c r="A197" s="134">
        <v>614</v>
      </c>
      <c r="B197" s="130" t="s">
        <v>204</v>
      </c>
      <c r="C197" s="142">
        <v>72</v>
      </c>
      <c r="D197" s="46">
        <v>10</v>
      </c>
      <c r="E197" s="46">
        <v>119</v>
      </c>
      <c r="F197" s="46">
        <v>62</v>
      </c>
      <c r="G197" s="46">
        <v>2803</v>
      </c>
      <c r="H197" s="43">
        <v>3066</v>
      </c>
      <c r="I197" s="144">
        <v>569494.79999999993</v>
      </c>
      <c r="J197" s="144">
        <v>83920.5</v>
      </c>
      <c r="K197" s="144">
        <v>830552.17</v>
      </c>
      <c r="L197" s="144">
        <v>741846.12</v>
      </c>
      <c r="M197" s="144">
        <v>172524.65</v>
      </c>
      <c r="N197" s="187">
        <f>SUM(Ikärakenne[[#This Row],[Ikä 0–5]:[Ikä 16+]])</f>
        <v>2398338.2399999998</v>
      </c>
    </row>
    <row r="198" spans="1:14">
      <c r="A198" s="134">
        <v>615</v>
      </c>
      <c r="B198" s="130" t="s">
        <v>205</v>
      </c>
      <c r="C198" s="142">
        <v>362</v>
      </c>
      <c r="D198" s="46">
        <v>78</v>
      </c>
      <c r="E198" s="46">
        <v>546</v>
      </c>
      <c r="F198" s="46">
        <v>277</v>
      </c>
      <c r="G198" s="46">
        <v>6439</v>
      </c>
      <c r="H198" s="43">
        <v>7702</v>
      </c>
      <c r="I198" s="144">
        <v>2863293.3</v>
      </c>
      <c r="J198" s="144">
        <v>654579.89999999991</v>
      </c>
      <c r="K198" s="144">
        <v>3810768.7800000003</v>
      </c>
      <c r="L198" s="144">
        <v>3314377.02</v>
      </c>
      <c r="M198" s="144">
        <v>396320.44999999995</v>
      </c>
      <c r="N198" s="187">
        <f>SUM(Ikärakenne[[#This Row],[Ikä 0–5]:[Ikä 16+]])</f>
        <v>11039339.449999999</v>
      </c>
    </row>
    <row r="199" spans="1:14">
      <c r="A199" s="134">
        <v>616</v>
      </c>
      <c r="B199" s="130" t="s">
        <v>206</v>
      </c>
      <c r="C199" s="142">
        <v>86</v>
      </c>
      <c r="D199" s="46">
        <v>17</v>
      </c>
      <c r="E199" s="46">
        <v>131</v>
      </c>
      <c r="F199" s="46">
        <v>69</v>
      </c>
      <c r="G199" s="46">
        <v>1545</v>
      </c>
      <c r="H199" s="43">
        <v>1848</v>
      </c>
      <c r="I199" s="144">
        <v>680229.9</v>
      </c>
      <c r="J199" s="144">
        <v>142664.84999999998</v>
      </c>
      <c r="K199" s="144">
        <v>914305.33000000007</v>
      </c>
      <c r="L199" s="144">
        <v>825602.94000000006</v>
      </c>
      <c r="M199" s="144">
        <v>95094.75</v>
      </c>
      <c r="N199" s="187">
        <f>SUM(Ikärakenne[[#This Row],[Ikä 0–5]:[Ikä 16+]])</f>
        <v>2657897.77</v>
      </c>
    </row>
    <row r="200" spans="1:14">
      <c r="A200" s="134">
        <v>619</v>
      </c>
      <c r="B200" s="130" t="s">
        <v>207</v>
      </c>
      <c r="C200" s="142">
        <v>109</v>
      </c>
      <c r="D200" s="46">
        <v>20</v>
      </c>
      <c r="E200" s="46">
        <v>146</v>
      </c>
      <c r="F200" s="46">
        <v>90</v>
      </c>
      <c r="G200" s="46">
        <v>2356</v>
      </c>
      <c r="H200" s="43">
        <v>2721</v>
      </c>
      <c r="I200" s="144">
        <v>862151.85</v>
      </c>
      <c r="J200" s="144">
        <v>167841</v>
      </c>
      <c r="K200" s="144">
        <v>1018996.78</v>
      </c>
      <c r="L200" s="144">
        <v>1076873.3999999999</v>
      </c>
      <c r="M200" s="144">
        <v>145011.79999999999</v>
      </c>
      <c r="N200" s="187">
        <f>SUM(Ikärakenne[[#This Row],[Ikä 0–5]:[Ikä 16+]])</f>
        <v>3270874.8299999996</v>
      </c>
    </row>
    <row r="201" spans="1:14">
      <c r="A201" s="134">
        <v>620</v>
      </c>
      <c r="B201" s="130" t="s">
        <v>208</v>
      </c>
      <c r="C201" s="142">
        <v>64</v>
      </c>
      <c r="D201" s="46">
        <v>10</v>
      </c>
      <c r="E201" s="46">
        <v>101</v>
      </c>
      <c r="F201" s="46">
        <v>63</v>
      </c>
      <c r="G201" s="46">
        <v>2208</v>
      </c>
      <c r="H201" s="43">
        <v>2446</v>
      </c>
      <c r="I201" s="144">
        <v>506217.6</v>
      </c>
      <c r="J201" s="144">
        <v>83920.5</v>
      </c>
      <c r="K201" s="144">
        <v>704922.43</v>
      </c>
      <c r="L201" s="144">
        <v>753811.38</v>
      </c>
      <c r="M201" s="144">
        <v>135902.39999999999</v>
      </c>
      <c r="N201" s="187">
        <f>SUM(Ikärakenne[[#This Row],[Ikä 0–5]:[Ikä 16+]])</f>
        <v>2184774.31</v>
      </c>
    </row>
    <row r="202" spans="1:14">
      <c r="A202" s="134">
        <v>623</v>
      </c>
      <c r="B202" s="130" t="s">
        <v>209</v>
      </c>
      <c r="C202" s="142">
        <v>42</v>
      </c>
      <c r="D202" s="46">
        <v>7</v>
      </c>
      <c r="E202" s="46">
        <v>66</v>
      </c>
      <c r="F202" s="46">
        <v>36</v>
      </c>
      <c r="G202" s="46">
        <v>1966</v>
      </c>
      <c r="H202" s="43">
        <v>2117</v>
      </c>
      <c r="I202" s="144">
        <v>332205.3</v>
      </c>
      <c r="J202" s="144">
        <v>58744.349999999991</v>
      </c>
      <c r="K202" s="144">
        <v>460642.38</v>
      </c>
      <c r="L202" s="144">
        <v>430749.36</v>
      </c>
      <c r="M202" s="144">
        <v>121007.29999999999</v>
      </c>
      <c r="N202" s="187">
        <f>SUM(Ikärakenne[[#This Row],[Ikä 0–5]:[Ikä 16+]])</f>
        <v>1403348.6900000002</v>
      </c>
    </row>
    <row r="203" spans="1:14">
      <c r="A203" s="134">
        <v>624</v>
      </c>
      <c r="B203" s="130" t="s">
        <v>210</v>
      </c>
      <c r="C203" s="142">
        <v>242</v>
      </c>
      <c r="D203" s="46">
        <v>58</v>
      </c>
      <c r="E203" s="46">
        <v>398</v>
      </c>
      <c r="F203" s="46">
        <v>178</v>
      </c>
      <c r="G203" s="46">
        <v>4243</v>
      </c>
      <c r="H203" s="43">
        <v>5119</v>
      </c>
      <c r="I203" s="144">
        <v>1914135.2999999998</v>
      </c>
      <c r="J203" s="144">
        <v>486738.89999999997</v>
      </c>
      <c r="K203" s="144">
        <v>2777813.14</v>
      </c>
      <c r="L203" s="144">
        <v>2129816.2800000003</v>
      </c>
      <c r="M203" s="144">
        <v>261156.65</v>
      </c>
      <c r="N203" s="187">
        <f>SUM(Ikärakenne[[#This Row],[Ikä 0–5]:[Ikä 16+]])</f>
        <v>7569660.2700000005</v>
      </c>
    </row>
    <row r="204" spans="1:14">
      <c r="A204" s="134">
        <v>625</v>
      </c>
      <c r="B204" s="130" t="s">
        <v>211</v>
      </c>
      <c r="C204" s="142">
        <v>163</v>
      </c>
      <c r="D204" s="46">
        <v>29</v>
      </c>
      <c r="E204" s="46">
        <v>254</v>
      </c>
      <c r="F204" s="46">
        <v>116</v>
      </c>
      <c r="G204" s="46">
        <v>2486</v>
      </c>
      <c r="H204" s="43">
        <v>3048</v>
      </c>
      <c r="I204" s="144">
        <v>1289272.95</v>
      </c>
      <c r="J204" s="144">
        <v>243369.44999999998</v>
      </c>
      <c r="K204" s="144">
        <v>1772775.22</v>
      </c>
      <c r="L204" s="144">
        <v>1387970.16</v>
      </c>
      <c r="M204" s="144">
        <v>153013.29999999999</v>
      </c>
      <c r="N204" s="187">
        <f>SUM(Ikärakenne[[#This Row],[Ikä 0–5]:[Ikä 16+]])</f>
        <v>4846401.08</v>
      </c>
    </row>
    <row r="205" spans="1:14">
      <c r="A205" s="134">
        <v>626</v>
      </c>
      <c r="B205" s="130" t="s">
        <v>212</v>
      </c>
      <c r="C205" s="142">
        <v>240</v>
      </c>
      <c r="D205" s="46">
        <v>43</v>
      </c>
      <c r="E205" s="46">
        <v>328</v>
      </c>
      <c r="F205" s="46">
        <v>150</v>
      </c>
      <c r="G205" s="46">
        <v>4203</v>
      </c>
      <c r="H205" s="43">
        <v>4964</v>
      </c>
      <c r="I205" s="144">
        <v>1898316</v>
      </c>
      <c r="J205" s="144">
        <v>360858.14999999997</v>
      </c>
      <c r="K205" s="144">
        <v>2289253.04</v>
      </c>
      <c r="L205" s="144">
        <v>1794789</v>
      </c>
      <c r="M205" s="144">
        <v>258694.65</v>
      </c>
      <c r="N205" s="187">
        <f>SUM(Ikärakenne[[#This Row],[Ikä 0–5]:[Ikä 16+]])</f>
        <v>6601910.8399999999</v>
      </c>
    </row>
    <row r="206" spans="1:14">
      <c r="A206" s="134">
        <v>630</v>
      </c>
      <c r="B206" s="130" t="s">
        <v>213</v>
      </c>
      <c r="C206" s="142">
        <v>124</v>
      </c>
      <c r="D206" s="46">
        <v>31</v>
      </c>
      <c r="E206" s="46">
        <v>144</v>
      </c>
      <c r="F206" s="46">
        <v>76</v>
      </c>
      <c r="G206" s="46">
        <v>1256</v>
      </c>
      <c r="H206" s="43">
        <v>1631</v>
      </c>
      <c r="I206" s="144">
        <v>980796.6</v>
      </c>
      <c r="J206" s="144">
        <v>260153.55</v>
      </c>
      <c r="K206" s="144">
        <v>1005037.92</v>
      </c>
      <c r="L206" s="144">
        <v>909359.76</v>
      </c>
      <c r="M206" s="144">
        <v>77306.8</v>
      </c>
      <c r="N206" s="187">
        <f>SUM(Ikärakenne[[#This Row],[Ikä 0–5]:[Ikä 16+]])</f>
        <v>3232654.63</v>
      </c>
    </row>
    <row r="207" spans="1:14">
      <c r="A207" s="134">
        <v>631</v>
      </c>
      <c r="B207" s="130" t="s">
        <v>214</v>
      </c>
      <c r="C207" s="142">
        <v>98</v>
      </c>
      <c r="D207" s="46">
        <v>24</v>
      </c>
      <c r="E207" s="46">
        <v>135</v>
      </c>
      <c r="F207" s="46">
        <v>63</v>
      </c>
      <c r="G207" s="46">
        <v>1665</v>
      </c>
      <c r="H207" s="43">
        <v>1985</v>
      </c>
      <c r="I207" s="144">
        <v>775145.7</v>
      </c>
      <c r="J207" s="144">
        <v>201409.19999999998</v>
      </c>
      <c r="K207" s="144">
        <v>942223.05</v>
      </c>
      <c r="L207" s="144">
        <v>753811.38</v>
      </c>
      <c r="M207" s="144">
        <v>102480.75</v>
      </c>
      <c r="N207" s="187">
        <f>SUM(Ikärakenne[[#This Row],[Ikä 0–5]:[Ikä 16+]])</f>
        <v>2775070.08</v>
      </c>
    </row>
    <row r="208" spans="1:14">
      <c r="A208" s="134">
        <v>635</v>
      </c>
      <c r="B208" s="130" t="s">
        <v>215</v>
      </c>
      <c r="C208" s="142">
        <v>297</v>
      </c>
      <c r="D208" s="46">
        <v>60</v>
      </c>
      <c r="E208" s="46">
        <v>404</v>
      </c>
      <c r="F208" s="46">
        <v>237</v>
      </c>
      <c r="G208" s="46">
        <v>5441</v>
      </c>
      <c r="H208" s="43">
        <v>6439</v>
      </c>
      <c r="I208" s="144">
        <v>2349166.0499999998</v>
      </c>
      <c r="J208" s="144">
        <v>503522.99999999994</v>
      </c>
      <c r="K208" s="144">
        <v>2819689.72</v>
      </c>
      <c r="L208" s="144">
        <v>2835766.62</v>
      </c>
      <c r="M208" s="144">
        <v>334893.55</v>
      </c>
      <c r="N208" s="187">
        <f>SUM(Ikärakenne[[#This Row],[Ikä 0–5]:[Ikä 16+]])</f>
        <v>8843038.9400000013</v>
      </c>
    </row>
    <row r="209" spans="1:14">
      <c r="A209" s="134">
        <v>636</v>
      </c>
      <c r="B209" s="130" t="s">
        <v>216</v>
      </c>
      <c r="C209" s="142">
        <v>460</v>
      </c>
      <c r="D209" s="46">
        <v>88</v>
      </c>
      <c r="E209" s="46">
        <v>672</v>
      </c>
      <c r="F209" s="46">
        <v>300</v>
      </c>
      <c r="G209" s="46">
        <v>6702</v>
      </c>
      <c r="H209" s="43">
        <v>8222</v>
      </c>
      <c r="I209" s="144">
        <v>3638439</v>
      </c>
      <c r="J209" s="144">
        <v>738500.39999999991</v>
      </c>
      <c r="K209" s="144">
        <v>4690176.96</v>
      </c>
      <c r="L209" s="144">
        <v>3589578</v>
      </c>
      <c r="M209" s="144">
        <v>412508.1</v>
      </c>
      <c r="N209" s="187">
        <f>SUM(Ikärakenne[[#This Row],[Ikä 0–5]:[Ikä 16+]])</f>
        <v>13069202.459999999</v>
      </c>
    </row>
    <row r="210" spans="1:14">
      <c r="A210" s="134">
        <v>638</v>
      </c>
      <c r="B210" s="130" t="s">
        <v>217</v>
      </c>
      <c r="C210" s="142">
        <v>2827</v>
      </c>
      <c r="D210" s="46">
        <v>594</v>
      </c>
      <c r="E210" s="46">
        <v>3790</v>
      </c>
      <c r="F210" s="46">
        <v>1922</v>
      </c>
      <c r="G210" s="46">
        <v>42016</v>
      </c>
      <c r="H210" s="43">
        <v>51149</v>
      </c>
      <c r="I210" s="144">
        <v>22360580.550000001</v>
      </c>
      <c r="J210" s="144">
        <v>4984877.6999999993</v>
      </c>
      <c r="K210" s="144">
        <v>26452039.699999999</v>
      </c>
      <c r="L210" s="144">
        <v>22997229.719999999</v>
      </c>
      <c r="M210" s="144">
        <v>2586084.7999999998</v>
      </c>
      <c r="N210" s="187">
        <f>SUM(Ikärakenne[[#This Row],[Ikä 0–5]:[Ikä 16+]])</f>
        <v>79380812.469999999</v>
      </c>
    </row>
    <row r="211" spans="1:14">
      <c r="A211" s="134">
        <v>678</v>
      </c>
      <c r="B211" s="130" t="s">
        <v>218</v>
      </c>
      <c r="C211" s="142">
        <v>1329</v>
      </c>
      <c r="D211" s="46">
        <v>272</v>
      </c>
      <c r="E211" s="46">
        <v>1976</v>
      </c>
      <c r="F211" s="46">
        <v>1014</v>
      </c>
      <c r="G211" s="46">
        <v>19669</v>
      </c>
      <c r="H211" s="43">
        <v>24260</v>
      </c>
      <c r="I211" s="144">
        <v>10511924.85</v>
      </c>
      <c r="J211" s="144">
        <v>2282637.5999999996</v>
      </c>
      <c r="K211" s="144">
        <v>13791353.68</v>
      </c>
      <c r="L211" s="144">
        <v>12132773.640000001</v>
      </c>
      <c r="M211" s="144">
        <v>1210626.95</v>
      </c>
      <c r="N211" s="187">
        <f>SUM(Ikärakenne[[#This Row],[Ikä 0–5]:[Ikä 16+]])</f>
        <v>39929316.719999999</v>
      </c>
    </row>
    <row r="212" spans="1:14">
      <c r="A212" s="134">
        <v>680</v>
      </c>
      <c r="B212" s="130" t="s">
        <v>219</v>
      </c>
      <c r="C212" s="142">
        <v>1410</v>
      </c>
      <c r="D212" s="46">
        <v>270</v>
      </c>
      <c r="E212" s="46">
        <v>1648</v>
      </c>
      <c r="F212" s="46">
        <v>823</v>
      </c>
      <c r="G212" s="46">
        <v>20659</v>
      </c>
      <c r="H212" s="43">
        <v>24810</v>
      </c>
      <c r="I212" s="144">
        <v>11152606.5</v>
      </c>
      <c r="J212" s="144">
        <v>2265853.5</v>
      </c>
      <c r="K212" s="144">
        <v>11502100.640000001</v>
      </c>
      <c r="L212" s="144">
        <v>9847408.9800000004</v>
      </c>
      <c r="M212" s="144">
        <v>1271561.45</v>
      </c>
      <c r="N212" s="187">
        <f>SUM(Ikärakenne[[#This Row],[Ikä 0–5]:[Ikä 16+]])</f>
        <v>36039531.070000008</v>
      </c>
    </row>
    <row r="213" spans="1:14">
      <c r="A213" s="134">
        <v>681</v>
      </c>
      <c r="B213" s="130" t="s">
        <v>220</v>
      </c>
      <c r="C213" s="142">
        <v>127</v>
      </c>
      <c r="D213" s="46">
        <v>19</v>
      </c>
      <c r="E213" s="46">
        <v>180</v>
      </c>
      <c r="F213" s="46">
        <v>84</v>
      </c>
      <c r="G213" s="46">
        <v>2920</v>
      </c>
      <c r="H213" s="43">
        <v>3330</v>
      </c>
      <c r="I213" s="144">
        <v>1004525.5499999999</v>
      </c>
      <c r="J213" s="144">
        <v>159448.94999999998</v>
      </c>
      <c r="K213" s="144">
        <v>1256297.4000000001</v>
      </c>
      <c r="L213" s="144">
        <v>1005081.84</v>
      </c>
      <c r="M213" s="144">
        <v>179726</v>
      </c>
      <c r="N213" s="187">
        <f>SUM(Ikärakenne[[#This Row],[Ikä 0–5]:[Ikä 16+]])</f>
        <v>3605079.74</v>
      </c>
    </row>
    <row r="214" spans="1:14">
      <c r="A214" s="134">
        <v>683</v>
      </c>
      <c r="B214" s="130" t="s">
        <v>221</v>
      </c>
      <c r="C214" s="142">
        <v>179</v>
      </c>
      <c r="D214" s="46">
        <v>35</v>
      </c>
      <c r="E214" s="46">
        <v>330</v>
      </c>
      <c r="F214" s="46">
        <v>158</v>
      </c>
      <c r="G214" s="46">
        <v>2968</v>
      </c>
      <c r="H214" s="43">
        <v>3670</v>
      </c>
      <c r="I214" s="144">
        <v>1415827.3499999999</v>
      </c>
      <c r="J214" s="144">
        <v>293721.75</v>
      </c>
      <c r="K214" s="144">
        <v>2303211.9</v>
      </c>
      <c r="L214" s="144">
        <v>1890511.08</v>
      </c>
      <c r="M214" s="144">
        <v>182680.4</v>
      </c>
      <c r="N214" s="187">
        <f>SUM(Ikärakenne[[#This Row],[Ikä 0–5]:[Ikä 16+]])</f>
        <v>6085952.4800000004</v>
      </c>
    </row>
    <row r="215" spans="1:14">
      <c r="A215" s="134">
        <v>684</v>
      </c>
      <c r="B215" s="130" t="s">
        <v>222</v>
      </c>
      <c r="C215" s="142">
        <v>1934</v>
      </c>
      <c r="D215" s="46">
        <v>342</v>
      </c>
      <c r="E215" s="46">
        <v>2451</v>
      </c>
      <c r="F215" s="46">
        <v>1221</v>
      </c>
      <c r="G215" s="46">
        <v>33011</v>
      </c>
      <c r="H215" s="43">
        <v>38959</v>
      </c>
      <c r="I215" s="144">
        <v>15297263.1</v>
      </c>
      <c r="J215" s="144">
        <v>2870081.0999999996</v>
      </c>
      <c r="K215" s="144">
        <v>17106582.93</v>
      </c>
      <c r="L215" s="144">
        <v>14609582.460000001</v>
      </c>
      <c r="M215" s="144">
        <v>2031827.0499999998</v>
      </c>
      <c r="N215" s="187">
        <f>SUM(Ikärakenne[[#This Row],[Ikä 0–5]:[Ikä 16+]])</f>
        <v>51915336.639999993</v>
      </c>
    </row>
    <row r="216" spans="1:14">
      <c r="A216" s="134">
        <v>686</v>
      </c>
      <c r="B216" s="130" t="s">
        <v>223</v>
      </c>
      <c r="C216" s="142">
        <v>97</v>
      </c>
      <c r="D216" s="46">
        <v>21</v>
      </c>
      <c r="E216" s="46">
        <v>169</v>
      </c>
      <c r="F216" s="46">
        <v>105</v>
      </c>
      <c r="G216" s="46">
        <v>2641</v>
      </c>
      <c r="H216" s="43">
        <v>3033</v>
      </c>
      <c r="I216" s="144">
        <v>767236.04999999993</v>
      </c>
      <c r="J216" s="144">
        <v>176233.05</v>
      </c>
      <c r="K216" s="144">
        <v>1179523.6700000002</v>
      </c>
      <c r="L216" s="144">
        <v>1256352.3</v>
      </c>
      <c r="M216" s="144">
        <v>162553.54999999999</v>
      </c>
      <c r="N216" s="187">
        <f>SUM(Ikärakenne[[#This Row],[Ikä 0–5]:[Ikä 16+]])</f>
        <v>3541898.62</v>
      </c>
    </row>
    <row r="217" spans="1:14">
      <c r="A217" s="134">
        <v>687</v>
      </c>
      <c r="B217" s="130" t="s">
        <v>224</v>
      </c>
      <c r="C217" s="142">
        <v>35</v>
      </c>
      <c r="D217" s="46">
        <v>11</v>
      </c>
      <c r="E217" s="46">
        <v>65</v>
      </c>
      <c r="F217" s="46">
        <v>48</v>
      </c>
      <c r="G217" s="46">
        <v>1354</v>
      </c>
      <c r="H217" s="43">
        <v>1513</v>
      </c>
      <c r="I217" s="144">
        <v>276837.75</v>
      </c>
      <c r="J217" s="144">
        <v>92312.549999999988</v>
      </c>
      <c r="K217" s="144">
        <v>453662.95</v>
      </c>
      <c r="L217" s="144">
        <v>574332.48</v>
      </c>
      <c r="M217" s="144">
        <v>83338.7</v>
      </c>
      <c r="N217" s="187">
        <f>SUM(Ikärakenne[[#This Row],[Ikä 0–5]:[Ikä 16+]])</f>
        <v>1480484.43</v>
      </c>
    </row>
    <row r="218" spans="1:14">
      <c r="A218" s="134">
        <v>689</v>
      </c>
      <c r="B218" s="130" t="s">
        <v>225</v>
      </c>
      <c r="C218" s="142">
        <v>71</v>
      </c>
      <c r="D218" s="46">
        <v>18</v>
      </c>
      <c r="E218" s="46">
        <v>128</v>
      </c>
      <c r="F218" s="46">
        <v>79</v>
      </c>
      <c r="G218" s="46">
        <v>2796</v>
      </c>
      <c r="H218" s="43">
        <v>3092</v>
      </c>
      <c r="I218" s="144">
        <v>561585.15</v>
      </c>
      <c r="J218" s="144">
        <v>151056.9</v>
      </c>
      <c r="K218" s="144">
        <v>893367.04</v>
      </c>
      <c r="L218" s="144">
        <v>945255.54</v>
      </c>
      <c r="M218" s="144">
        <v>172093.8</v>
      </c>
      <c r="N218" s="187">
        <f>SUM(Ikärakenne[[#This Row],[Ikä 0–5]:[Ikä 16+]])</f>
        <v>2723358.4299999997</v>
      </c>
    </row>
    <row r="219" spans="1:14">
      <c r="A219" s="134">
        <v>691</v>
      </c>
      <c r="B219" s="130" t="s">
        <v>226</v>
      </c>
      <c r="C219" s="142">
        <v>178</v>
      </c>
      <c r="D219" s="46">
        <v>29</v>
      </c>
      <c r="E219" s="46">
        <v>217</v>
      </c>
      <c r="F219" s="46">
        <v>111</v>
      </c>
      <c r="G219" s="46">
        <v>2155</v>
      </c>
      <c r="H219" s="43">
        <v>2690</v>
      </c>
      <c r="I219" s="144">
        <v>1407917.7</v>
      </c>
      <c r="J219" s="144">
        <v>243369.44999999998</v>
      </c>
      <c r="K219" s="144">
        <v>1514536.31</v>
      </c>
      <c r="L219" s="144">
        <v>1328143.8600000001</v>
      </c>
      <c r="M219" s="144">
        <v>132640.25</v>
      </c>
      <c r="N219" s="187">
        <f>SUM(Ikärakenne[[#This Row],[Ikä 0–5]:[Ikä 16+]])</f>
        <v>4626607.57</v>
      </c>
    </row>
    <row r="220" spans="1:14">
      <c r="A220" s="134">
        <v>694</v>
      </c>
      <c r="B220" s="130" t="s">
        <v>227</v>
      </c>
      <c r="C220" s="142">
        <v>1368</v>
      </c>
      <c r="D220" s="46">
        <v>297</v>
      </c>
      <c r="E220" s="46">
        <v>1910</v>
      </c>
      <c r="F220" s="46">
        <v>1053</v>
      </c>
      <c r="G220" s="46">
        <v>23893</v>
      </c>
      <c r="H220" s="43">
        <v>28521</v>
      </c>
      <c r="I220" s="144">
        <v>10820401.199999999</v>
      </c>
      <c r="J220" s="144">
        <v>2492438.8499999996</v>
      </c>
      <c r="K220" s="144">
        <v>13330711.300000001</v>
      </c>
      <c r="L220" s="144">
        <v>12599418.779999999</v>
      </c>
      <c r="M220" s="144">
        <v>1470614.15</v>
      </c>
      <c r="N220" s="187">
        <f>SUM(Ikärakenne[[#This Row],[Ikä 0–5]:[Ikä 16+]])</f>
        <v>40713584.280000001</v>
      </c>
    </row>
    <row r="221" spans="1:14">
      <c r="A221" s="134">
        <v>697</v>
      </c>
      <c r="B221" s="130" t="s">
        <v>228</v>
      </c>
      <c r="C221" s="142">
        <v>40</v>
      </c>
      <c r="D221" s="46">
        <v>10</v>
      </c>
      <c r="E221" s="46">
        <v>50</v>
      </c>
      <c r="F221" s="46">
        <v>26</v>
      </c>
      <c r="G221" s="46">
        <v>1084</v>
      </c>
      <c r="H221" s="43">
        <v>1210</v>
      </c>
      <c r="I221" s="144">
        <v>316386</v>
      </c>
      <c r="J221" s="144">
        <v>83920.5</v>
      </c>
      <c r="K221" s="144">
        <v>348971.5</v>
      </c>
      <c r="L221" s="144">
        <v>311096.76</v>
      </c>
      <c r="M221" s="144">
        <v>66720.2</v>
      </c>
      <c r="N221" s="187">
        <f>SUM(Ikärakenne[[#This Row],[Ikä 0–5]:[Ikä 16+]])</f>
        <v>1127094.96</v>
      </c>
    </row>
    <row r="222" spans="1:14">
      <c r="A222" s="134">
        <v>698</v>
      </c>
      <c r="B222" s="130" t="s">
        <v>229</v>
      </c>
      <c r="C222" s="142">
        <v>3698</v>
      </c>
      <c r="D222" s="46">
        <v>672</v>
      </c>
      <c r="E222" s="46">
        <v>4555</v>
      </c>
      <c r="F222" s="46">
        <v>2172</v>
      </c>
      <c r="G222" s="46">
        <v>53083</v>
      </c>
      <c r="H222" s="43">
        <v>64180</v>
      </c>
      <c r="I222" s="144">
        <v>29249885.699999999</v>
      </c>
      <c r="J222" s="144">
        <v>5639457.5999999996</v>
      </c>
      <c r="K222" s="144">
        <v>31791303.650000002</v>
      </c>
      <c r="L222" s="144">
        <v>25988544.719999999</v>
      </c>
      <c r="M222" s="144">
        <v>3267258.65</v>
      </c>
      <c r="N222" s="187">
        <f>SUM(Ikärakenne[[#This Row],[Ikä 0–5]:[Ikä 16+]])</f>
        <v>95936450.320000008</v>
      </c>
    </row>
    <row r="223" spans="1:14">
      <c r="A223" s="134">
        <v>700</v>
      </c>
      <c r="B223" s="130" t="s">
        <v>230</v>
      </c>
      <c r="C223" s="142">
        <v>162</v>
      </c>
      <c r="D223" s="46">
        <v>32</v>
      </c>
      <c r="E223" s="46">
        <v>286</v>
      </c>
      <c r="F223" s="46">
        <v>154</v>
      </c>
      <c r="G223" s="46">
        <v>4279</v>
      </c>
      <c r="H223" s="43">
        <v>4913</v>
      </c>
      <c r="I223" s="144">
        <v>1281363.3</v>
      </c>
      <c r="J223" s="144">
        <v>268545.59999999998</v>
      </c>
      <c r="K223" s="144">
        <v>1996116.98</v>
      </c>
      <c r="L223" s="144">
        <v>1842650.04</v>
      </c>
      <c r="M223" s="144">
        <v>263372.45</v>
      </c>
      <c r="N223" s="187">
        <f>SUM(Ikärakenne[[#This Row],[Ikä 0–5]:[Ikä 16+]])</f>
        <v>5652048.3700000001</v>
      </c>
    </row>
    <row r="224" spans="1:14">
      <c r="A224" s="134">
        <v>702</v>
      </c>
      <c r="B224" s="130" t="s">
        <v>231</v>
      </c>
      <c r="C224" s="142">
        <v>146</v>
      </c>
      <c r="D224" s="46">
        <v>32</v>
      </c>
      <c r="E224" s="46">
        <v>197</v>
      </c>
      <c r="F224" s="46">
        <v>112</v>
      </c>
      <c r="G224" s="46">
        <v>3668</v>
      </c>
      <c r="H224" s="43">
        <v>4155</v>
      </c>
      <c r="I224" s="144">
        <v>1154808.8999999999</v>
      </c>
      <c r="J224" s="144">
        <v>268545.59999999998</v>
      </c>
      <c r="K224" s="144">
        <v>1374947.71</v>
      </c>
      <c r="L224" s="144">
        <v>1340109.1200000001</v>
      </c>
      <c r="M224" s="144">
        <v>225765.4</v>
      </c>
      <c r="N224" s="187">
        <f>SUM(Ikärakenne[[#This Row],[Ikä 0–5]:[Ikä 16+]])</f>
        <v>4364176.7300000004</v>
      </c>
    </row>
    <row r="225" spans="1:14">
      <c r="A225" s="134">
        <v>704</v>
      </c>
      <c r="B225" s="130" t="s">
        <v>232</v>
      </c>
      <c r="C225" s="142">
        <v>480</v>
      </c>
      <c r="D225" s="46">
        <v>82</v>
      </c>
      <c r="E225" s="46">
        <v>564</v>
      </c>
      <c r="F225" s="46">
        <v>242</v>
      </c>
      <c r="G225" s="46">
        <v>5011</v>
      </c>
      <c r="H225" s="43">
        <v>6379</v>
      </c>
      <c r="I225" s="144">
        <v>3796632</v>
      </c>
      <c r="J225" s="144">
        <v>688148.1</v>
      </c>
      <c r="K225" s="144">
        <v>3936398.52</v>
      </c>
      <c r="L225" s="144">
        <v>2895592.92</v>
      </c>
      <c r="M225" s="144">
        <v>308427.05</v>
      </c>
      <c r="N225" s="187">
        <f>SUM(Ikärakenne[[#This Row],[Ikä 0–5]:[Ikä 16+]])</f>
        <v>11625198.59</v>
      </c>
    </row>
    <row r="226" spans="1:14">
      <c r="A226" s="134">
        <v>707</v>
      </c>
      <c r="B226" s="130" t="s">
        <v>233</v>
      </c>
      <c r="C226" s="142">
        <v>42</v>
      </c>
      <c r="D226" s="46">
        <v>10</v>
      </c>
      <c r="E226" s="46">
        <v>80</v>
      </c>
      <c r="F226" s="46">
        <v>45</v>
      </c>
      <c r="G226" s="46">
        <v>1855</v>
      </c>
      <c r="H226" s="43">
        <v>2032</v>
      </c>
      <c r="I226" s="144">
        <v>332205.3</v>
      </c>
      <c r="J226" s="144">
        <v>83920.5</v>
      </c>
      <c r="K226" s="144">
        <v>558354.4</v>
      </c>
      <c r="L226" s="144">
        <v>538436.69999999995</v>
      </c>
      <c r="M226" s="144">
        <v>114175.25</v>
      </c>
      <c r="N226" s="187">
        <f>SUM(Ikärakenne[[#This Row],[Ikä 0–5]:[Ikä 16+]])</f>
        <v>1627092.15</v>
      </c>
    </row>
    <row r="227" spans="1:14">
      <c r="A227" s="134">
        <v>710</v>
      </c>
      <c r="B227" s="130" t="s">
        <v>234</v>
      </c>
      <c r="C227" s="142">
        <v>1334</v>
      </c>
      <c r="D227" s="46">
        <v>264</v>
      </c>
      <c r="E227" s="46">
        <v>1711</v>
      </c>
      <c r="F227" s="46">
        <v>910</v>
      </c>
      <c r="G227" s="46">
        <v>23265</v>
      </c>
      <c r="H227" s="43">
        <v>27484</v>
      </c>
      <c r="I227" s="144">
        <v>10551473.1</v>
      </c>
      <c r="J227" s="144">
        <v>2215501.1999999997</v>
      </c>
      <c r="K227" s="144">
        <v>11941804.73</v>
      </c>
      <c r="L227" s="144">
        <v>10888386.6</v>
      </c>
      <c r="M227" s="144">
        <v>1431960.75</v>
      </c>
      <c r="N227" s="187">
        <f>SUM(Ikärakenne[[#This Row],[Ikä 0–5]:[Ikä 16+]])</f>
        <v>37029126.380000003</v>
      </c>
    </row>
    <row r="228" spans="1:14">
      <c r="A228" s="134">
        <v>729</v>
      </c>
      <c r="B228" s="130" t="s">
        <v>235</v>
      </c>
      <c r="C228" s="142">
        <v>375</v>
      </c>
      <c r="D228" s="46">
        <v>93</v>
      </c>
      <c r="E228" s="46">
        <v>527</v>
      </c>
      <c r="F228" s="46">
        <v>321</v>
      </c>
      <c r="G228" s="46">
        <v>7801</v>
      </c>
      <c r="H228" s="43">
        <v>9117</v>
      </c>
      <c r="I228" s="144">
        <v>2966118.75</v>
      </c>
      <c r="J228" s="144">
        <v>780460.64999999991</v>
      </c>
      <c r="K228" s="144">
        <v>3678159.6100000003</v>
      </c>
      <c r="L228" s="144">
        <v>3840848.46</v>
      </c>
      <c r="M228" s="144">
        <v>480151.55</v>
      </c>
      <c r="N228" s="187">
        <f>SUM(Ikärakenne[[#This Row],[Ikä 0–5]:[Ikä 16+]])</f>
        <v>11745739.02</v>
      </c>
    </row>
    <row r="229" spans="1:14">
      <c r="A229" s="134">
        <v>732</v>
      </c>
      <c r="B229" s="130" t="s">
        <v>236</v>
      </c>
      <c r="C229" s="142">
        <v>77</v>
      </c>
      <c r="D229" s="46">
        <v>19</v>
      </c>
      <c r="E229" s="46">
        <v>146</v>
      </c>
      <c r="F229" s="46">
        <v>77</v>
      </c>
      <c r="G229" s="46">
        <v>3097</v>
      </c>
      <c r="H229" s="43">
        <v>3416</v>
      </c>
      <c r="I229" s="144">
        <v>609043.04999999993</v>
      </c>
      <c r="J229" s="144">
        <v>159448.94999999998</v>
      </c>
      <c r="K229" s="144">
        <v>1018996.78</v>
      </c>
      <c r="L229" s="144">
        <v>921325.02</v>
      </c>
      <c r="M229" s="144">
        <v>190620.34999999998</v>
      </c>
      <c r="N229" s="187">
        <f>SUM(Ikärakenne[[#This Row],[Ikä 0–5]:[Ikä 16+]])</f>
        <v>2899434.15</v>
      </c>
    </row>
    <row r="230" spans="1:14">
      <c r="A230" s="134">
        <v>734</v>
      </c>
      <c r="B230" s="130" t="s">
        <v>237</v>
      </c>
      <c r="C230" s="142">
        <v>2069</v>
      </c>
      <c r="D230" s="46">
        <v>423</v>
      </c>
      <c r="E230" s="46">
        <v>3245</v>
      </c>
      <c r="F230" s="46">
        <v>1829</v>
      </c>
      <c r="G230" s="46">
        <v>43834</v>
      </c>
      <c r="H230" s="43">
        <v>51400</v>
      </c>
      <c r="I230" s="144">
        <v>16365065.85</v>
      </c>
      <c r="J230" s="144">
        <v>3549837.15</v>
      </c>
      <c r="K230" s="144">
        <v>22648250.350000001</v>
      </c>
      <c r="L230" s="144">
        <v>21884460.539999999</v>
      </c>
      <c r="M230" s="144">
        <v>2697982.6999999997</v>
      </c>
      <c r="N230" s="187">
        <f>SUM(Ikärakenne[[#This Row],[Ikä 0–5]:[Ikä 16+]])</f>
        <v>67145596.590000004</v>
      </c>
    </row>
    <row r="231" spans="1:14">
      <c r="A231" s="134">
        <v>738</v>
      </c>
      <c r="B231" s="130" t="s">
        <v>238</v>
      </c>
      <c r="C231" s="142">
        <v>135</v>
      </c>
      <c r="D231" s="46">
        <v>37</v>
      </c>
      <c r="E231" s="46">
        <v>199</v>
      </c>
      <c r="F231" s="46">
        <v>101</v>
      </c>
      <c r="G231" s="46">
        <v>2487</v>
      </c>
      <c r="H231" s="43">
        <v>2959</v>
      </c>
      <c r="I231" s="144">
        <v>1067802.75</v>
      </c>
      <c r="J231" s="144">
        <v>310505.84999999998</v>
      </c>
      <c r="K231" s="144">
        <v>1388906.57</v>
      </c>
      <c r="L231" s="144">
        <v>1208491.26</v>
      </c>
      <c r="M231" s="144">
        <v>153074.85</v>
      </c>
      <c r="N231" s="187">
        <f>SUM(Ikärakenne[[#This Row],[Ikä 0–5]:[Ikä 16+]])</f>
        <v>4128781.28</v>
      </c>
    </row>
    <row r="232" spans="1:14">
      <c r="A232" s="134">
        <v>739</v>
      </c>
      <c r="B232" s="130" t="s">
        <v>239</v>
      </c>
      <c r="C232" s="142">
        <v>104</v>
      </c>
      <c r="D232" s="46">
        <v>22</v>
      </c>
      <c r="E232" s="46">
        <v>165</v>
      </c>
      <c r="F232" s="46">
        <v>100</v>
      </c>
      <c r="G232" s="46">
        <v>2870</v>
      </c>
      <c r="H232" s="43">
        <v>3261</v>
      </c>
      <c r="I232" s="144">
        <v>822603.6</v>
      </c>
      <c r="J232" s="144">
        <v>184625.09999999998</v>
      </c>
      <c r="K232" s="144">
        <v>1151605.95</v>
      </c>
      <c r="L232" s="144">
        <v>1196526</v>
      </c>
      <c r="M232" s="144">
        <v>176648.5</v>
      </c>
      <c r="N232" s="187">
        <f>SUM(Ikärakenne[[#This Row],[Ikä 0–5]:[Ikä 16+]])</f>
        <v>3532009.15</v>
      </c>
    </row>
    <row r="233" spans="1:14">
      <c r="A233" s="134">
        <v>740</v>
      </c>
      <c r="B233" s="130" t="s">
        <v>240</v>
      </c>
      <c r="C233" s="142">
        <v>1138</v>
      </c>
      <c r="D233" s="46">
        <v>228</v>
      </c>
      <c r="E233" s="46">
        <v>1699</v>
      </c>
      <c r="F233" s="46">
        <v>941</v>
      </c>
      <c r="G233" s="46">
        <v>28541</v>
      </c>
      <c r="H233" s="43">
        <v>32547</v>
      </c>
      <c r="I233" s="144">
        <v>9001181.6999999993</v>
      </c>
      <c r="J233" s="144">
        <v>1913387.4</v>
      </c>
      <c r="K233" s="144">
        <v>11858051.57</v>
      </c>
      <c r="L233" s="144">
        <v>11259309.66</v>
      </c>
      <c r="M233" s="144">
        <v>1756698.5499999998</v>
      </c>
      <c r="N233" s="187">
        <f>SUM(Ikärakenne[[#This Row],[Ikä 0–5]:[Ikä 16+]])</f>
        <v>35788628.879999995</v>
      </c>
    </row>
    <row r="234" spans="1:14">
      <c r="A234" s="134">
        <v>742</v>
      </c>
      <c r="B234" s="130" t="s">
        <v>241</v>
      </c>
      <c r="C234" s="142">
        <v>44</v>
      </c>
      <c r="D234" s="46">
        <v>6</v>
      </c>
      <c r="E234" s="46">
        <v>46</v>
      </c>
      <c r="F234" s="46">
        <v>16</v>
      </c>
      <c r="G234" s="46">
        <v>897</v>
      </c>
      <c r="H234" s="43">
        <v>1009</v>
      </c>
      <c r="I234" s="144">
        <v>348024.6</v>
      </c>
      <c r="J234" s="144">
        <v>50352.299999999996</v>
      </c>
      <c r="K234" s="144">
        <v>321053.78000000003</v>
      </c>
      <c r="L234" s="144">
        <v>191444.16</v>
      </c>
      <c r="M234" s="144">
        <v>55210.35</v>
      </c>
      <c r="N234" s="187">
        <f>SUM(Ikärakenne[[#This Row],[Ikä 0–5]:[Ikä 16+]])</f>
        <v>966085.19</v>
      </c>
    </row>
    <row r="235" spans="1:14">
      <c r="A235" s="134">
        <v>743</v>
      </c>
      <c r="B235" s="130" t="s">
        <v>242</v>
      </c>
      <c r="C235" s="142">
        <v>3975</v>
      </c>
      <c r="D235" s="46">
        <v>756</v>
      </c>
      <c r="E235" s="46">
        <v>4732</v>
      </c>
      <c r="F235" s="46">
        <v>2207</v>
      </c>
      <c r="G235" s="46">
        <v>53066</v>
      </c>
      <c r="H235" s="43">
        <v>64736</v>
      </c>
      <c r="I235" s="144">
        <v>31440858.75</v>
      </c>
      <c r="J235" s="144">
        <v>6344389.7999999998</v>
      </c>
      <c r="K235" s="144">
        <v>33026662.760000002</v>
      </c>
      <c r="L235" s="144">
        <v>26407328.82</v>
      </c>
      <c r="M235" s="144">
        <v>3266212.3</v>
      </c>
      <c r="N235" s="187">
        <f>SUM(Ikärakenne[[#This Row],[Ikä 0–5]:[Ikä 16+]])</f>
        <v>100485452.42999999</v>
      </c>
    </row>
    <row r="236" spans="1:14">
      <c r="A236" s="134">
        <v>746</v>
      </c>
      <c r="B236" s="130" t="s">
        <v>243</v>
      </c>
      <c r="C236" s="142">
        <v>357</v>
      </c>
      <c r="D236" s="46">
        <v>72</v>
      </c>
      <c r="E236" s="46">
        <v>531</v>
      </c>
      <c r="F236" s="46">
        <v>299</v>
      </c>
      <c r="G236" s="46">
        <v>3522</v>
      </c>
      <c r="H236" s="43">
        <v>4781</v>
      </c>
      <c r="I236" s="144">
        <v>2823745.05</v>
      </c>
      <c r="J236" s="144">
        <v>604227.6</v>
      </c>
      <c r="K236" s="144">
        <v>3706077.33</v>
      </c>
      <c r="L236" s="144">
        <v>3577612.74</v>
      </c>
      <c r="M236" s="144">
        <v>216779.09999999998</v>
      </c>
      <c r="N236" s="187">
        <f>SUM(Ikärakenne[[#This Row],[Ikä 0–5]:[Ikä 16+]])</f>
        <v>10928441.82</v>
      </c>
    </row>
    <row r="237" spans="1:14">
      <c r="A237" s="134">
        <v>747</v>
      </c>
      <c r="B237" s="130" t="s">
        <v>244</v>
      </c>
      <c r="C237" s="142">
        <v>46</v>
      </c>
      <c r="D237" s="46">
        <v>14</v>
      </c>
      <c r="E237" s="46">
        <v>73</v>
      </c>
      <c r="F237" s="46">
        <v>31</v>
      </c>
      <c r="G237" s="46">
        <v>1188</v>
      </c>
      <c r="H237" s="43">
        <v>1352</v>
      </c>
      <c r="I237" s="144">
        <v>363843.89999999997</v>
      </c>
      <c r="J237" s="144">
        <v>117488.69999999998</v>
      </c>
      <c r="K237" s="144">
        <v>509498.39</v>
      </c>
      <c r="L237" s="144">
        <v>370923.06</v>
      </c>
      <c r="M237" s="144">
        <v>73121.399999999994</v>
      </c>
      <c r="N237" s="187">
        <f>SUM(Ikärakenne[[#This Row],[Ikä 0–5]:[Ikä 16+]])</f>
        <v>1434875.45</v>
      </c>
    </row>
    <row r="238" spans="1:14">
      <c r="A238" s="134">
        <v>748</v>
      </c>
      <c r="B238" s="130" t="s">
        <v>245</v>
      </c>
      <c r="C238" s="142">
        <v>333</v>
      </c>
      <c r="D238" s="46">
        <v>63</v>
      </c>
      <c r="E238" s="46">
        <v>505</v>
      </c>
      <c r="F238" s="46">
        <v>240</v>
      </c>
      <c r="G238" s="46">
        <v>3887</v>
      </c>
      <c r="H238" s="43">
        <v>5028</v>
      </c>
      <c r="I238" s="144">
        <v>2633913.4499999997</v>
      </c>
      <c r="J238" s="144">
        <v>528699.14999999991</v>
      </c>
      <c r="K238" s="144">
        <v>3524612.1500000004</v>
      </c>
      <c r="L238" s="144">
        <v>2871662.4</v>
      </c>
      <c r="M238" s="144">
        <v>239244.84999999998</v>
      </c>
      <c r="N238" s="187">
        <f>SUM(Ikärakenne[[#This Row],[Ikä 0–5]:[Ikä 16+]])</f>
        <v>9798132</v>
      </c>
    </row>
    <row r="239" spans="1:14">
      <c r="A239" s="134">
        <v>749</v>
      </c>
      <c r="B239" s="130" t="s">
        <v>246</v>
      </c>
      <c r="C239" s="142">
        <v>1333</v>
      </c>
      <c r="D239" s="46">
        <v>302</v>
      </c>
      <c r="E239" s="46">
        <v>1842</v>
      </c>
      <c r="F239" s="46">
        <v>906</v>
      </c>
      <c r="G239" s="46">
        <v>16910</v>
      </c>
      <c r="H239" s="43">
        <v>21293</v>
      </c>
      <c r="I239" s="144">
        <v>10543563.449999999</v>
      </c>
      <c r="J239" s="144">
        <v>2534399.0999999996</v>
      </c>
      <c r="K239" s="144">
        <v>12856110.060000001</v>
      </c>
      <c r="L239" s="144">
        <v>10840525.560000001</v>
      </c>
      <c r="M239" s="144">
        <v>1040810.5</v>
      </c>
      <c r="N239" s="187">
        <f>SUM(Ikärakenne[[#This Row],[Ikä 0–5]:[Ikä 16+]])</f>
        <v>37815408.670000002</v>
      </c>
    </row>
    <row r="240" spans="1:14">
      <c r="A240" s="134">
        <v>751</v>
      </c>
      <c r="B240" s="130" t="s">
        <v>247</v>
      </c>
      <c r="C240" s="142">
        <v>105</v>
      </c>
      <c r="D240" s="46">
        <v>24</v>
      </c>
      <c r="E240" s="46">
        <v>191</v>
      </c>
      <c r="F240" s="46">
        <v>105</v>
      </c>
      <c r="G240" s="46">
        <v>2479</v>
      </c>
      <c r="H240" s="43">
        <v>2904</v>
      </c>
      <c r="I240" s="144">
        <v>830513.25</v>
      </c>
      <c r="J240" s="144">
        <v>201409.19999999998</v>
      </c>
      <c r="K240" s="144">
        <v>1333071.1300000001</v>
      </c>
      <c r="L240" s="144">
        <v>1256352.3</v>
      </c>
      <c r="M240" s="144">
        <v>152582.44999999998</v>
      </c>
      <c r="N240" s="187">
        <f>SUM(Ikärakenne[[#This Row],[Ikä 0–5]:[Ikä 16+]])</f>
        <v>3773928.33</v>
      </c>
    </row>
    <row r="241" spans="1:14">
      <c r="A241" s="134">
        <v>753</v>
      </c>
      <c r="B241" s="130" t="s">
        <v>248</v>
      </c>
      <c r="C241" s="142">
        <v>1338</v>
      </c>
      <c r="D241" s="46">
        <v>231</v>
      </c>
      <c r="E241" s="46">
        <v>1759</v>
      </c>
      <c r="F241" s="46">
        <v>929</v>
      </c>
      <c r="G241" s="46">
        <v>17933</v>
      </c>
      <c r="H241" s="43">
        <v>22190</v>
      </c>
      <c r="I241" s="144">
        <v>10583111.699999999</v>
      </c>
      <c r="J241" s="144">
        <v>1938563.5499999998</v>
      </c>
      <c r="K241" s="144">
        <v>12276817.370000001</v>
      </c>
      <c r="L241" s="144">
        <v>11115726.540000001</v>
      </c>
      <c r="M241" s="144">
        <v>1103776.1499999999</v>
      </c>
      <c r="N241" s="187">
        <f>SUM(Ikärakenne[[#This Row],[Ikä 0–5]:[Ikä 16+]])</f>
        <v>37017995.310000002</v>
      </c>
    </row>
    <row r="242" spans="1:14">
      <c r="A242" s="134">
        <v>755</v>
      </c>
      <c r="B242" s="130" t="s">
        <v>249</v>
      </c>
      <c r="C242" s="142">
        <v>327</v>
      </c>
      <c r="D242" s="46">
        <v>67</v>
      </c>
      <c r="E242" s="46">
        <v>480</v>
      </c>
      <c r="F242" s="46">
        <v>269</v>
      </c>
      <c r="G242" s="46">
        <v>5055</v>
      </c>
      <c r="H242" s="43">
        <v>6198</v>
      </c>
      <c r="I242" s="144">
        <v>2586455.5499999998</v>
      </c>
      <c r="J242" s="144">
        <v>562267.35</v>
      </c>
      <c r="K242" s="144">
        <v>3350126.4000000004</v>
      </c>
      <c r="L242" s="144">
        <v>3218654.94</v>
      </c>
      <c r="M242" s="144">
        <v>311135.25</v>
      </c>
      <c r="N242" s="187">
        <f>SUM(Ikärakenne[[#This Row],[Ikä 0–5]:[Ikä 16+]])</f>
        <v>10028639.49</v>
      </c>
    </row>
    <row r="243" spans="1:14">
      <c r="A243" s="134">
        <v>758</v>
      </c>
      <c r="B243" s="130" t="s">
        <v>250</v>
      </c>
      <c r="C243" s="142">
        <v>344</v>
      </c>
      <c r="D243" s="46">
        <v>79</v>
      </c>
      <c r="E243" s="46">
        <v>488</v>
      </c>
      <c r="F243" s="46">
        <v>236</v>
      </c>
      <c r="G243" s="46">
        <v>7040</v>
      </c>
      <c r="H243" s="43">
        <v>8187</v>
      </c>
      <c r="I243" s="144">
        <v>2720919.6</v>
      </c>
      <c r="J243" s="144">
        <v>662971.94999999995</v>
      </c>
      <c r="K243" s="144">
        <v>3405961.8400000003</v>
      </c>
      <c r="L243" s="144">
        <v>2823801.36</v>
      </c>
      <c r="M243" s="144">
        <v>433312</v>
      </c>
      <c r="N243" s="187">
        <f>SUM(Ikärakenne[[#This Row],[Ikä 0–5]:[Ikä 16+]])</f>
        <v>10046966.75</v>
      </c>
    </row>
    <row r="244" spans="1:14">
      <c r="A244" s="134">
        <v>759</v>
      </c>
      <c r="B244" s="130" t="s">
        <v>251</v>
      </c>
      <c r="C244" s="142">
        <v>101</v>
      </c>
      <c r="D244" s="46">
        <v>16</v>
      </c>
      <c r="E244" s="46">
        <v>161</v>
      </c>
      <c r="F244" s="46">
        <v>56</v>
      </c>
      <c r="G244" s="46">
        <v>1663</v>
      </c>
      <c r="H244" s="43">
        <v>1997</v>
      </c>
      <c r="I244" s="144">
        <v>798874.64999999991</v>
      </c>
      <c r="J244" s="144">
        <v>134272.79999999999</v>
      </c>
      <c r="K244" s="144">
        <v>1123688.23</v>
      </c>
      <c r="L244" s="144">
        <v>670054.56000000006</v>
      </c>
      <c r="M244" s="144">
        <v>102357.65</v>
      </c>
      <c r="N244" s="187">
        <f>SUM(Ikärakenne[[#This Row],[Ikä 0–5]:[Ikä 16+]])</f>
        <v>2829247.89</v>
      </c>
    </row>
    <row r="245" spans="1:14">
      <c r="A245" s="134">
        <v>761</v>
      </c>
      <c r="B245" s="130" t="s">
        <v>252</v>
      </c>
      <c r="C245" s="142">
        <v>340</v>
      </c>
      <c r="D245" s="46">
        <v>79</v>
      </c>
      <c r="E245" s="46">
        <v>495</v>
      </c>
      <c r="F245" s="46">
        <v>287</v>
      </c>
      <c r="G245" s="46">
        <v>7362</v>
      </c>
      <c r="H245" s="43">
        <v>8563</v>
      </c>
      <c r="I245" s="144">
        <v>2689281</v>
      </c>
      <c r="J245" s="144">
        <v>662971.94999999995</v>
      </c>
      <c r="K245" s="144">
        <v>3454817.85</v>
      </c>
      <c r="L245" s="144">
        <v>3434029.62</v>
      </c>
      <c r="M245" s="144">
        <v>453131.1</v>
      </c>
      <c r="N245" s="187">
        <f>SUM(Ikärakenne[[#This Row],[Ikä 0–5]:[Ikä 16+]])</f>
        <v>10694231.520000001</v>
      </c>
    </row>
    <row r="246" spans="1:14">
      <c r="A246" s="134">
        <v>762</v>
      </c>
      <c r="B246" s="130" t="s">
        <v>253</v>
      </c>
      <c r="C246" s="142">
        <v>136</v>
      </c>
      <c r="D246" s="46">
        <v>25</v>
      </c>
      <c r="E246" s="46">
        <v>205</v>
      </c>
      <c r="F246" s="46">
        <v>118</v>
      </c>
      <c r="G246" s="46">
        <v>3293</v>
      </c>
      <c r="H246" s="43">
        <v>3777</v>
      </c>
      <c r="I246" s="144">
        <v>1075712.3999999999</v>
      </c>
      <c r="J246" s="144">
        <v>209801.24999999997</v>
      </c>
      <c r="K246" s="144">
        <v>1430783.1500000001</v>
      </c>
      <c r="L246" s="144">
        <v>1411900.68</v>
      </c>
      <c r="M246" s="144">
        <v>202684.15</v>
      </c>
      <c r="N246" s="187">
        <f>SUM(Ikärakenne[[#This Row],[Ikä 0–5]:[Ikä 16+]])</f>
        <v>4330881.63</v>
      </c>
    </row>
    <row r="247" spans="1:14">
      <c r="A247" s="134">
        <v>765</v>
      </c>
      <c r="B247" s="130" t="s">
        <v>254</v>
      </c>
      <c r="C247" s="142">
        <v>515</v>
      </c>
      <c r="D247" s="46">
        <v>100</v>
      </c>
      <c r="E247" s="46">
        <v>689</v>
      </c>
      <c r="F247" s="46">
        <v>344</v>
      </c>
      <c r="G247" s="46">
        <v>8700</v>
      </c>
      <c r="H247" s="43">
        <v>10348</v>
      </c>
      <c r="I247" s="144">
        <v>4073469.75</v>
      </c>
      <c r="J247" s="144">
        <v>839204.99999999988</v>
      </c>
      <c r="K247" s="144">
        <v>4808827.2700000005</v>
      </c>
      <c r="L247" s="144">
        <v>4116049.44</v>
      </c>
      <c r="M247" s="144">
        <v>535485</v>
      </c>
      <c r="N247" s="187">
        <f>SUM(Ikärakenne[[#This Row],[Ikä 0–5]:[Ikä 16+]])</f>
        <v>14373036.459999999</v>
      </c>
    </row>
    <row r="248" spans="1:14">
      <c r="A248" s="134">
        <v>768</v>
      </c>
      <c r="B248" s="130" t="s">
        <v>255</v>
      </c>
      <c r="C248" s="142">
        <v>70</v>
      </c>
      <c r="D248" s="46">
        <v>10</v>
      </c>
      <c r="E248" s="46">
        <v>89</v>
      </c>
      <c r="F248" s="46">
        <v>51</v>
      </c>
      <c r="G248" s="46">
        <v>2210</v>
      </c>
      <c r="H248" s="43">
        <v>2430</v>
      </c>
      <c r="I248" s="144">
        <v>553675.5</v>
      </c>
      <c r="J248" s="144">
        <v>83920.5</v>
      </c>
      <c r="K248" s="144">
        <v>621169.27</v>
      </c>
      <c r="L248" s="144">
        <v>610228.26</v>
      </c>
      <c r="M248" s="144">
        <v>136025.5</v>
      </c>
      <c r="N248" s="187">
        <f>SUM(Ikärakenne[[#This Row],[Ikä 0–5]:[Ikä 16+]])</f>
        <v>2005019.03</v>
      </c>
    </row>
    <row r="249" spans="1:14">
      <c r="A249" s="134">
        <v>777</v>
      </c>
      <c r="B249" s="130" t="s">
        <v>256</v>
      </c>
      <c r="C249" s="142">
        <v>222</v>
      </c>
      <c r="D249" s="46">
        <v>50</v>
      </c>
      <c r="E249" s="46">
        <v>343</v>
      </c>
      <c r="F249" s="46">
        <v>189</v>
      </c>
      <c r="G249" s="46">
        <v>6704</v>
      </c>
      <c r="H249" s="43">
        <v>7508</v>
      </c>
      <c r="I249" s="144">
        <v>1755942.2999999998</v>
      </c>
      <c r="J249" s="144">
        <v>419602.49999999994</v>
      </c>
      <c r="K249" s="144">
        <v>2393944.4900000002</v>
      </c>
      <c r="L249" s="144">
        <v>2261434.14</v>
      </c>
      <c r="M249" s="144">
        <v>412631.19999999995</v>
      </c>
      <c r="N249" s="187">
        <f>SUM(Ikärakenne[[#This Row],[Ikä 0–5]:[Ikä 16+]])</f>
        <v>7243554.6299999999</v>
      </c>
    </row>
    <row r="250" spans="1:14">
      <c r="A250" s="134">
        <v>778</v>
      </c>
      <c r="B250" s="130" t="s">
        <v>257</v>
      </c>
      <c r="C250" s="142">
        <v>291</v>
      </c>
      <c r="D250" s="46">
        <v>64</v>
      </c>
      <c r="E250" s="46">
        <v>409</v>
      </c>
      <c r="F250" s="46">
        <v>199</v>
      </c>
      <c r="G250" s="46">
        <v>5928</v>
      </c>
      <c r="H250" s="43">
        <v>6891</v>
      </c>
      <c r="I250" s="144">
        <v>2301708.15</v>
      </c>
      <c r="J250" s="144">
        <v>537091.19999999995</v>
      </c>
      <c r="K250" s="144">
        <v>2854586.87</v>
      </c>
      <c r="L250" s="144">
        <v>2381086.7400000002</v>
      </c>
      <c r="M250" s="144">
        <v>364868.39999999997</v>
      </c>
      <c r="N250" s="187">
        <f>SUM(Ikärakenne[[#This Row],[Ikä 0–5]:[Ikä 16+]])</f>
        <v>8439341.3599999994</v>
      </c>
    </row>
    <row r="251" spans="1:14">
      <c r="A251" s="134">
        <v>781</v>
      </c>
      <c r="B251" s="130" t="s">
        <v>258</v>
      </c>
      <c r="C251" s="142">
        <v>94</v>
      </c>
      <c r="D251" s="46">
        <v>26</v>
      </c>
      <c r="E251" s="46">
        <v>124</v>
      </c>
      <c r="F251" s="46">
        <v>80</v>
      </c>
      <c r="G251" s="46">
        <v>3260</v>
      </c>
      <c r="H251" s="43">
        <v>3584</v>
      </c>
      <c r="I251" s="144">
        <v>743507.1</v>
      </c>
      <c r="J251" s="144">
        <v>218193.3</v>
      </c>
      <c r="K251" s="144">
        <v>865449.32000000007</v>
      </c>
      <c r="L251" s="144">
        <v>957220.8</v>
      </c>
      <c r="M251" s="144">
        <v>200653</v>
      </c>
      <c r="N251" s="187">
        <f>SUM(Ikärakenne[[#This Row],[Ikä 0–5]:[Ikä 16+]])</f>
        <v>2985023.52</v>
      </c>
    </row>
    <row r="252" spans="1:14">
      <c r="A252" s="134">
        <v>783</v>
      </c>
      <c r="B252" s="130" t="s">
        <v>259</v>
      </c>
      <c r="C252" s="142">
        <v>278</v>
      </c>
      <c r="D252" s="46">
        <v>55</v>
      </c>
      <c r="E252" s="46">
        <v>389</v>
      </c>
      <c r="F252" s="46">
        <v>200</v>
      </c>
      <c r="G252" s="46">
        <v>5666</v>
      </c>
      <c r="H252" s="43">
        <v>6588</v>
      </c>
      <c r="I252" s="144">
        <v>2198882.6999999997</v>
      </c>
      <c r="J252" s="144">
        <v>461562.74999999994</v>
      </c>
      <c r="K252" s="144">
        <v>2714998.27</v>
      </c>
      <c r="L252" s="144">
        <v>2393052</v>
      </c>
      <c r="M252" s="144">
        <v>348742.3</v>
      </c>
      <c r="N252" s="187">
        <f>SUM(Ikärakenne[[#This Row],[Ikä 0–5]:[Ikä 16+]])</f>
        <v>8117238.0199999996</v>
      </c>
    </row>
    <row r="253" spans="1:14">
      <c r="A253" s="134">
        <v>785</v>
      </c>
      <c r="B253" s="130" t="s">
        <v>260</v>
      </c>
      <c r="C253" s="46">
        <v>100</v>
      </c>
      <c r="D253" s="46">
        <v>17</v>
      </c>
      <c r="E253" s="46">
        <v>123</v>
      </c>
      <c r="F253" s="46">
        <v>75</v>
      </c>
      <c r="G253" s="46">
        <v>2358</v>
      </c>
      <c r="H253" s="43">
        <v>2673</v>
      </c>
      <c r="I253" s="144">
        <v>790965</v>
      </c>
      <c r="J253" s="144">
        <v>142664.84999999998</v>
      </c>
      <c r="K253" s="144">
        <v>858469.89</v>
      </c>
      <c r="L253" s="144">
        <v>897394.5</v>
      </c>
      <c r="M253" s="144">
        <v>145134.9</v>
      </c>
      <c r="N253" s="187">
        <f>SUM(Ikärakenne[[#This Row],[Ikä 0–5]:[Ikä 16+]])</f>
        <v>2834629.14</v>
      </c>
    </row>
    <row r="254" spans="1:14">
      <c r="A254" s="134">
        <v>790</v>
      </c>
      <c r="B254" s="130" t="s">
        <v>261</v>
      </c>
      <c r="C254" s="142">
        <v>1059</v>
      </c>
      <c r="D254" s="46">
        <v>231</v>
      </c>
      <c r="E254" s="46">
        <v>1512</v>
      </c>
      <c r="F254" s="46">
        <v>837</v>
      </c>
      <c r="G254" s="46">
        <v>20359</v>
      </c>
      <c r="H254" s="43">
        <v>23998</v>
      </c>
      <c r="I254" s="144">
        <v>8376319.3499999996</v>
      </c>
      <c r="J254" s="144">
        <v>1938563.5499999998</v>
      </c>
      <c r="K254" s="144">
        <v>10552898.16</v>
      </c>
      <c r="L254" s="144">
        <v>10014922.620000001</v>
      </c>
      <c r="M254" s="144">
        <v>1253096.45</v>
      </c>
      <c r="N254" s="187">
        <f>SUM(Ikärakenne[[#This Row],[Ikä 0–5]:[Ikä 16+]])</f>
        <v>32135800.129999999</v>
      </c>
    </row>
    <row r="255" spans="1:14">
      <c r="A255" s="134">
        <v>791</v>
      </c>
      <c r="B255" s="130" t="s">
        <v>262</v>
      </c>
      <c r="C255" s="142">
        <v>240</v>
      </c>
      <c r="D255" s="46">
        <v>56</v>
      </c>
      <c r="E255" s="46">
        <v>330</v>
      </c>
      <c r="F255" s="46">
        <v>190</v>
      </c>
      <c r="G255" s="46">
        <v>4315</v>
      </c>
      <c r="H255" s="43">
        <v>5131</v>
      </c>
      <c r="I255" s="144">
        <v>1898316</v>
      </c>
      <c r="J255" s="144">
        <v>469954.79999999993</v>
      </c>
      <c r="K255" s="144">
        <v>2303211.9</v>
      </c>
      <c r="L255" s="144">
        <v>2273399.4</v>
      </c>
      <c r="M255" s="144">
        <v>265588.25</v>
      </c>
      <c r="N255" s="187">
        <f>SUM(Ikärakenne[[#This Row],[Ikä 0–5]:[Ikä 16+]])</f>
        <v>7210470.3499999996</v>
      </c>
    </row>
    <row r="256" spans="1:14">
      <c r="A256" s="134">
        <v>831</v>
      </c>
      <c r="B256" s="130" t="s">
        <v>263</v>
      </c>
      <c r="C256" s="142">
        <v>201</v>
      </c>
      <c r="D256" s="46">
        <v>51</v>
      </c>
      <c r="E256" s="46">
        <v>308</v>
      </c>
      <c r="F256" s="46">
        <v>173</v>
      </c>
      <c r="G256" s="46">
        <v>3862</v>
      </c>
      <c r="H256" s="43">
        <v>4595</v>
      </c>
      <c r="I256" s="144">
        <v>1589839.65</v>
      </c>
      <c r="J256" s="144">
        <v>427994.55</v>
      </c>
      <c r="K256" s="144">
        <v>2149664.44</v>
      </c>
      <c r="L256" s="144">
        <v>2069989.98</v>
      </c>
      <c r="M256" s="144">
        <v>237706.09999999998</v>
      </c>
      <c r="N256" s="187">
        <f>SUM(Ikärakenne[[#This Row],[Ikä 0–5]:[Ikä 16+]])</f>
        <v>6475194.7199999988</v>
      </c>
    </row>
    <row r="257" spans="1:14">
      <c r="A257" s="134">
        <v>832</v>
      </c>
      <c r="B257" s="130" t="s">
        <v>264</v>
      </c>
      <c r="C257" s="142">
        <v>176</v>
      </c>
      <c r="D257" s="46">
        <v>43</v>
      </c>
      <c r="E257" s="46">
        <v>263</v>
      </c>
      <c r="F257" s="46">
        <v>136</v>
      </c>
      <c r="G257" s="46">
        <v>3295</v>
      </c>
      <c r="H257" s="43">
        <v>3913</v>
      </c>
      <c r="I257" s="144">
        <v>1392098.4</v>
      </c>
      <c r="J257" s="144">
        <v>360858.14999999997</v>
      </c>
      <c r="K257" s="144">
        <v>1835590.09</v>
      </c>
      <c r="L257" s="144">
        <v>1627275.36</v>
      </c>
      <c r="M257" s="144">
        <v>202807.25</v>
      </c>
      <c r="N257" s="187">
        <f>SUM(Ikärakenne[[#This Row],[Ikä 0–5]:[Ikä 16+]])</f>
        <v>5418629.25</v>
      </c>
    </row>
    <row r="258" spans="1:14">
      <c r="A258" s="134">
        <v>833</v>
      </c>
      <c r="B258" s="130" t="s">
        <v>265</v>
      </c>
      <c r="C258" s="142">
        <v>81</v>
      </c>
      <c r="D258" s="46">
        <v>9</v>
      </c>
      <c r="E258" s="46">
        <v>103</v>
      </c>
      <c r="F258" s="46">
        <v>45</v>
      </c>
      <c r="G258" s="46">
        <v>1439</v>
      </c>
      <c r="H258" s="43">
        <v>1677</v>
      </c>
      <c r="I258" s="144">
        <v>640681.65</v>
      </c>
      <c r="J258" s="144">
        <v>75528.45</v>
      </c>
      <c r="K258" s="144">
        <v>718881.29</v>
      </c>
      <c r="L258" s="144">
        <v>538436.69999999995</v>
      </c>
      <c r="M258" s="144">
        <v>88570.45</v>
      </c>
      <c r="N258" s="187">
        <f>SUM(Ikärakenne[[#This Row],[Ikä 0–5]:[Ikä 16+]])</f>
        <v>2062098.54</v>
      </c>
    </row>
    <row r="259" spans="1:14">
      <c r="A259" s="134">
        <v>834</v>
      </c>
      <c r="B259" s="130" t="s">
        <v>266</v>
      </c>
      <c r="C259" s="142">
        <v>274</v>
      </c>
      <c r="D259" s="46">
        <v>42</v>
      </c>
      <c r="E259" s="46">
        <v>386</v>
      </c>
      <c r="F259" s="46">
        <v>221</v>
      </c>
      <c r="G259" s="46">
        <v>5044</v>
      </c>
      <c r="H259" s="43">
        <v>5967</v>
      </c>
      <c r="I259" s="144">
        <v>2167244.1</v>
      </c>
      <c r="J259" s="144">
        <v>352466.1</v>
      </c>
      <c r="K259" s="144">
        <v>2694059.98</v>
      </c>
      <c r="L259" s="144">
        <v>2644322.46</v>
      </c>
      <c r="M259" s="144">
        <v>310458.2</v>
      </c>
      <c r="N259" s="187">
        <f>SUM(Ikärakenne[[#This Row],[Ikä 0–5]:[Ikä 16+]])</f>
        <v>8168550.8399999999</v>
      </c>
    </row>
    <row r="260" spans="1:14">
      <c r="A260" s="134">
        <v>837</v>
      </c>
      <c r="B260" s="130" t="s">
        <v>267</v>
      </c>
      <c r="C260" s="142">
        <v>12182</v>
      </c>
      <c r="D260" s="46">
        <v>2171</v>
      </c>
      <c r="E260" s="46">
        <v>13307</v>
      </c>
      <c r="F260" s="46">
        <v>6356</v>
      </c>
      <c r="G260" s="46">
        <v>210207</v>
      </c>
      <c r="H260" s="43">
        <v>244223</v>
      </c>
      <c r="I260" s="144">
        <v>96355356.299999997</v>
      </c>
      <c r="J260" s="144">
        <v>18219140.549999997</v>
      </c>
      <c r="K260" s="144">
        <v>92875275.010000005</v>
      </c>
      <c r="L260" s="144">
        <v>76051192.560000002</v>
      </c>
      <c r="M260" s="144">
        <v>12938240.85</v>
      </c>
      <c r="N260" s="187">
        <f>SUM(Ikärakenne[[#This Row],[Ikä 0–5]:[Ikä 16+]])</f>
        <v>296439205.27000004</v>
      </c>
    </row>
    <row r="261" spans="1:14">
      <c r="A261" s="134">
        <v>844</v>
      </c>
      <c r="B261" s="130" t="s">
        <v>268</v>
      </c>
      <c r="C261" s="142">
        <v>45</v>
      </c>
      <c r="D261" s="46">
        <v>13</v>
      </c>
      <c r="E261" s="46">
        <v>61</v>
      </c>
      <c r="F261" s="46">
        <v>25</v>
      </c>
      <c r="G261" s="46">
        <v>1335</v>
      </c>
      <c r="H261" s="43">
        <v>1479</v>
      </c>
      <c r="I261" s="144">
        <v>355934.25</v>
      </c>
      <c r="J261" s="144">
        <v>109096.65</v>
      </c>
      <c r="K261" s="144">
        <v>425745.23000000004</v>
      </c>
      <c r="L261" s="144">
        <v>299131.5</v>
      </c>
      <c r="M261" s="144">
        <v>82169.25</v>
      </c>
      <c r="N261" s="187">
        <f>SUM(Ikärakenne[[#This Row],[Ikä 0–5]:[Ikä 16+]])</f>
        <v>1272076.8800000001</v>
      </c>
    </row>
    <row r="262" spans="1:14">
      <c r="A262" s="134">
        <v>845</v>
      </c>
      <c r="B262" s="130" t="s">
        <v>269</v>
      </c>
      <c r="C262" s="142">
        <v>143</v>
      </c>
      <c r="D262" s="46">
        <v>38</v>
      </c>
      <c r="E262" s="46">
        <v>199</v>
      </c>
      <c r="F262" s="46">
        <v>96</v>
      </c>
      <c r="G262" s="46">
        <v>2406</v>
      </c>
      <c r="H262" s="43">
        <v>2882</v>
      </c>
      <c r="I262" s="144">
        <v>1131079.95</v>
      </c>
      <c r="J262" s="144">
        <v>318897.89999999997</v>
      </c>
      <c r="K262" s="144">
        <v>1388906.57</v>
      </c>
      <c r="L262" s="144">
        <v>1148664.96</v>
      </c>
      <c r="M262" s="144">
        <v>148089.29999999999</v>
      </c>
      <c r="N262" s="187">
        <f>SUM(Ikärakenne[[#This Row],[Ikä 0–5]:[Ikä 16+]])</f>
        <v>4135638.6799999997</v>
      </c>
    </row>
    <row r="263" spans="1:14">
      <c r="A263" s="134">
        <v>846</v>
      </c>
      <c r="B263" s="130" t="s">
        <v>270</v>
      </c>
      <c r="C263" s="142">
        <v>220</v>
      </c>
      <c r="D263" s="46">
        <v>39</v>
      </c>
      <c r="E263" s="46">
        <v>321</v>
      </c>
      <c r="F263" s="46">
        <v>168</v>
      </c>
      <c r="G263" s="46">
        <v>4204</v>
      </c>
      <c r="H263" s="43">
        <v>4952</v>
      </c>
      <c r="I263" s="144">
        <v>1740123</v>
      </c>
      <c r="J263" s="144">
        <v>327289.94999999995</v>
      </c>
      <c r="K263" s="144">
        <v>2240397.0300000003</v>
      </c>
      <c r="L263" s="144">
        <v>2010163.68</v>
      </c>
      <c r="M263" s="144">
        <v>258756.19999999998</v>
      </c>
      <c r="N263" s="187">
        <f>SUM(Ikärakenne[[#This Row],[Ikä 0–5]:[Ikä 16+]])</f>
        <v>6576729.8600000003</v>
      </c>
    </row>
    <row r="264" spans="1:14">
      <c r="A264" s="134">
        <v>848</v>
      </c>
      <c r="B264" s="130" t="s">
        <v>271</v>
      </c>
      <c r="C264" s="142">
        <v>168</v>
      </c>
      <c r="D264" s="46">
        <v>39</v>
      </c>
      <c r="E264" s="46">
        <v>263</v>
      </c>
      <c r="F264" s="46">
        <v>125</v>
      </c>
      <c r="G264" s="46">
        <v>3646</v>
      </c>
      <c r="H264" s="43">
        <v>4241</v>
      </c>
      <c r="I264" s="144">
        <v>1328821.2</v>
      </c>
      <c r="J264" s="144">
        <v>327289.94999999995</v>
      </c>
      <c r="K264" s="144">
        <v>1835590.09</v>
      </c>
      <c r="L264" s="144">
        <v>1495657.5</v>
      </c>
      <c r="M264" s="144">
        <v>224411.3</v>
      </c>
      <c r="N264" s="187">
        <f>SUM(Ikärakenne[[#This Row],[Ikä 0–5]:[Ikä 16+]])</f>
        <v>5211770.04</v>
      </c>
    </row>
    <row r="265" spans="1:14">
      <c r="A265" s="134">
        <v>849</v>
      </c>
      <c r="B265" s="130" t="s">
        <v>272</v>
      </c>
      <c r="C265" s="142">
        <v>161</v>
      </c>
      <c r="D265" s="46">
        <v>30</v>
      </c>
      <c r="E265" s="46">
        <v>248</v>
      </c>
      <c r="F265" s="46">
        <v>127</v>
      </c>
      <c r="G265" s="46">
        <v>2372</v>
      </c>
      <c r="H265" s="43">
        <v>2938</v>
      </c>
      <c r="I265" s="144">
        <v>1273453.6499999999</v>
      </c>
      <c r="J265" s="144">
        <v>251761.49999999997</v>
      </c>
      <c r="K265" s="144">
        <v>1730898.6400000001</v>
      </c>
      <c r="L265" s="144">
        <v>1519588.02</v>
      </c>
      <c r="M265" s="144">
        <v>145996.6</v>
      </c>
      <c r="N265" s="187">
        <f>SUM(Ikärakenne[[#This Row],[Ikä 0–5]:[Ikä 16+]])</f>
        <v>4921698.41</v>
      </c>
    </row>
    <row r="266" spans="1:14">
      <c r="A266" s="134">
        <v>850</v>
      </c>
      <c r="B266" s="130" t="s">
        <v>273</v>
      </c>
      <c r="C266" s="142">
        <v>125</v>
      </c>
      <c r="D266" s="46">
        <v>28</v>
      </c>
      <c r="E266" s="46">
        <v>225</v>
      </c>
      <c r="F266" s="46">
        <v>91</v>
      </c>
      <c r="G266" s="46">
        <v>1918</v>
      </c>
      <c r="H266" s="43">
        <v>2387</v>
      </c>
      <c r="I266" s="144">
        <v>988706.25</v>
      </c>
      <c r="J266" s="144">
        <v>234977.39999999997</v>
      </c>
      <c r="K266" s="144">
        <v>1570371.75</v>
      </c>
      <c r="L266" s="144">
        <v>1088838.6599999999</v>
      </c>
      <c r="M266" s="144">
        <v>118052.9</v>
      </c>
      <c r="N266" s="187">
        <f>SUM(Ikärakenne[[#This Row],[Ikä 0–5]:[Ikä 16+]])</f>
        <v>4000946.9599999995</v>
      </c>
    </row>
    <row r="267" spans="1:14">
      <c r="A267" s="134">
        <v>851</v>
      </c>
      <c r="B267" s="130" t="s">
        <v>274</v>
      </c>
      <c r="C267" s="142">
        <v>1199</v>
      </c>
      <c r="D267" s="46">
        <v>228</v>
      </c>
      <c r="E267" s="46">
        <v>1584</v>
      </c>
      <c r="F267" s="46">
        <v>797</v>
      </c>
      <c r="G267" s="46">
        <v>17525</v>
      </c>
      <c r="H267" s="43">
        <v>21333</v>
      </c>
      <c r="I267" s="144">
        <v>9483670.3499999996</v>
      </c>
      <c r="J267" s="144">
        <v>1913387.4</v>
      </c>
      <c r="K267" s="144">
        <v>11055417.120000001</v>
      </c>
      <c r="L267" s="144">
        <v>9536312.2200000007</v>
      </c>
      <c r="M267" s="144">
        <v>1078663.75</v>
      </c>
      <c r="N267" s="187">
        <f>SUM(Ikärakenne[[#This Row],[Ikä 0–5]:[Ikä 16+]])</f>
        <v>33067450.840000004</v>
      </c>
    </row>
    <row r="268" spans="1:14">
      <c r="A268" s="134">
        <v>853</v>
      </c>
      <c r="B268" s="130" t="s">
        <v>275</v>
      </c>
      <c r="C268" s="142">
        <v>9579</v>
      </c>
      <c r="D268" s="46">
        <v>1716</v>
      </c>
      <c r="E268" s="46">
        <v>9964</v>
      </c>
      <c r="F268" s="46">
        <v>4744</v>
      </c>
      <c r="G268" s="46">
        <v>169134</v>
      </c>
      <c r="H268" s="43">
        <v>195137</v>
      </c>
      <c r="I268" s="144">
        <v>75766537.349999994</v>
      </c>
      <c r="J268" s="144">
        <v>14400757.799999999</v>
      </c>
      <c r="K268" s="144">
        <v>69543040.519999996</v>
      </c>
      <c r="L268" s="144">
        <v>56763193.439999998</v>
      </c>
      <c r="M268" s="144">
        <v>10410197.699999999</v>
      </c>
      <c r="N268" s="187">
        <f>SUM(Ikärakenne[[#This Row],[Ikä 0–5]:[Ikä 16+]])</f>
        <v>226883726.80999997</v>
      </c>
    </row>
    <row r="269" spans="1:14">
      <c r="A269" s="134">
        <v>854</v>
      </c>
      <c r="B269" s="130" t="s">
        <v>276</v>
      </c>
      <c r="C269" s="142">
        <v>107</v>
      </c>
      <c r="D269" s="46">
        <v>28</v>
      </c>
      <c r="E269" s="46">
        <v>140</v>
      </c>
      <c r="F269" s="46">
        <v>55</v>
      </c>
      <c r="G269" s="46">
        <v>2966</v>
      </c>
      <c r="H269" s="43">
        <v>3296</v>
      </c>
      <c r="I269" s="144">
        <v>846332.54999999993</v>
      </c>
      <c r="J269" s="144">
        <v>234977.39999999997</v>
      </c>
      <c r="K269" s="144">
        <v>977120.20000000007</v>
      </c>
      <c r="L269" s="144">
        <v>658089.30000000005</v>
      </c>
      <c r="M269" s="144">
        <v>182557.3</v>
      </c>
      <c r="N269" s="187">
        <f>SUM(Ikärakenne[[#This Row],[Ikä 0–5]:[Ikä 16+]])</f>
        <v>2899076.75</v>
      </c>
    </row>
    <row r="270" spans="1:14">
      <c r="A270" s="134">
        <v>857</v>
      </c>
      <c r="B270" s="130" t="s">
        <v>277</v>
      </c>
      <c r="C270" s="142">
        <v>66</v>
      </c>
      <c r="D270" s="46">
        <v>12</v>
      </c>
      <c r="E270" s="46">
        <v>120</v>
      </c>
      <c r="F270" s="46">
        <v>61</v>
      </c>
      <c r="G270" s="46">
        <v>2161</v>
      </c>
      <c r="H270" s="43">
        <v>2420</v>
      </c>
      <c r="I270" s="144">
        <v>522036.89999999997</v>
      </c>
      <c r="J270" s="144">
        <v>100704.59999999999</v>
      </c>
      <c r="K270" s="144">
        <v>837531.60000000009</v>
      </c>
      <c r="L270" s="144">
        <v>729880.86</v>
      </c>
      <c r="M270" s="144">
        <v>133009.54999999999</v>
      </c>
      <c r="N270" s="187">
        <f>SUM(Ikärakenne[[#This Row],[Ikä 0–5]:[Ikä 16+]])</f>
        <v>2323163.5099999998</v>
      </c>
    </row>
    <row r="271" spans="1:14">
      <c r="A271" s="134">
        <v>858</v>
      </c>
      <c r="B271" s="130" t="s">
        <v>278</v>
      </c>
      <c r="C271" s="142">
        <v>2267</v>
      </c>
      <c r="D271" s="46">
        <v>462</v>
      </c>
      <c r="E271" s="46">
        <v>3229</v>
      </c>
      <c r="F271" s="46">
        <v>1696</v>
      </c>
      <c r="G271" s="46">
        <v>32064</v>
      </c>
      <c r="H271" s="43">
        <v>39718</v>
      </c>
      <c r="I271" s="144">
        <v>17931176.550000001</v>
      </c>
      <c r="J271" s="144">
        <v>3877127.0999999996</v>
      </c>
      <c r="K271" s="144">
        <v>22536579.470000003</v>
      </c>
      <c r="L271" s="144">
        <v>20293080.960000001</v>
      </c>
      <c r="M271" s="144">
        <v>1973539.2</v>
      </c>
      <c r="N271" s="187">
        <f>SUM(Ikärakenne[[#This Row],[Ikä 0–5]:[Ikä 16+]])</f>
        <v>66611503.280000009</v>
      </c>
    </row>
    <row r="272" spans="1:14">
      <c r="A272" s="134">
        <v>859</v>
      </c>
      <c r="B272" s="130" t="s">
        <v>279</v>
      </c>
      <c r="C272" s="142">
        <v>624</v>
      </c>
      <c r="D272" s="46">
        <v>121</v>
      </c>
      <c r="E272" s="46">
        <v>919</v>
      </c>
      <c r="F272" s="46">
        <v>463</v>
      </c>
      <c r="G272" s="46">
        <v>4466</v>
      </c>
      <c r="H272" s="43">
        <v>6593</v>
      </c>
      <c r="I272" s="144">
        <v>4935621.5999999996</v>
      </c>
      <c r="J272" s="144">
        <v>1015438.0499999999</v>
      </c>
      <c r="K272" s="144">
        <v>6414096.1699999999</v>
      </c>
      <c r="L272" s="144">
        <v>5539915.3799999999</v>
      </c>
      <c r="M272" s="144">
        <v>274882.3</v>
      </c>
      <c r="N272" s="187">
        <f>SUM(Ikärakenne[[#This Row],[Ikä 0–5]:[Ikä 16+]])</f>
        <v>18179953.5</v>
      </c>
    </row>
    <row r="273" spans="1:14">
      <c r="A273" s="134">
        <v>886</v>
      </c>
      <c r="B273" s="130" t="s">
        <v>280</v>
      </c>
      <c r="C273" s="142">
        <v>649</v>
      </c>
      <c r="D273" s="46">
        <v>132</v>
      </c>
      <c r="E273" s="46">
        <v>970</v>
      </c>
      <c r="F273" s="46">
        <v>474</v>
      </c>
      <c r="G273" s="46">
        <v>10444</v>
      </c>
      <c r="H273" s="43">
        <v>12669</v>
      </c>
      <c r="I273" s="144">
        <v>5133362.8499999996</v>
      </c>
      <c r="J273" s="144">
        <v>1107750.5999999999</v>
      </c>
      <c r="K273" s="144">
        <v>6770047.1000000006</v>
      </c>
      <c r="L273" s="144">
        <v>5671533.2400000002</v>
      </c>
      <c r="M273" s="144">
        <v>642828.19999999995</v>
      </c>
      <c r="N273" s="187">
        <f>SUM(Ikärakenne[[#This Row],[Ikä 0–5]:[Ikä 16+]])</f>
        <v>19325521.989999998</v>
      </c>
    </row>
    <row r="274" spans="1:14">
      <c r="A274" s="134">
        <v>887</v>
      </c>
      <c r="B274" s="130" t="s">
        <v>281</v>
      </c>
      <c r="C274" s="142">
        <v>200</v>
      </c>
      <c r="D274" s="46">
        <v>45</v>
      </c>
      <c r="E274" s="46">
        <v>264</v>
      </c>
      <c r="F274" s="46">
        <v>143</v>
      </c>
      <c r="G274" s="46">
        <v>4017</v>
      </c>
      <c r="H274" s="43">
        <v>4669</v>
      </c>
      <c r="I274" s="144">
        <v>1581930</v>
      </c>
      <c r="J274" s="144">
        <v>377642.24999999994</v>
      </c>
      <c r="K274" s="144">
        <v>1842569.52</v>
      </c>
      <c r="L274" s="144">
        <v>1711032.18</v>
      </c>
      <c r="M274" s="144">
        <v>247246.34999999998</v>
      </c>
      <c r="N274" s="187">
        <f>SUM(Ikärakenne[[#This Row],[Ikä 0–5]:[Ikä 16+]])</f>
        <v>5760420.2999999998</v>
      </c>
    </row>
    <row r="275" spans="1:14">
      <c r="A275" s="134">
        <v>889</v>
      </c>
      <c r="B275" s="130" t="s">
        <v>282</v>
      </c>
      <c r="C275" s="142">
        <v>100</v>
      </c>
      <c r="D275" s="46">
        <v>21</v>
      </c>
      <c r="E275" s="46">
        <v>189</v>
      </c>
      <c r="F275" s="46">
        <v>98</v>
      </c>
      <c r="G275" s="46">
        <v>2160</v>
      </c>
      <c r="H275" s="43">
        <v>2568</v>
      </c>
      <c r="I275" s="144">
        <v>790965</v>
      </c>
      <c r="J275" s="144">
        <v>176233.05</v>
      </c>
      <c r="K275" s="144">
        <v>1319112.27</v>
      </c>
      <c r="L275" s="144">
        <v>1172595.48</v>
      </c>
      <c r="M275" s="144">
        <v>132948</v>
      </c>
      <c r="N275" s="187">
        <f>SUM(Ikärakenne[[#This Row],[Ikä 0–5]:[Ikä 16+]])</f>
        <v>3591853.8000000003</v>
      </c>
    </row>
    <row r="276" spans="1:14">
      <c r="A276" s="134">
        <v>890</v>
      </c>
      <c r="B276" s="130" t="s">
        <v>283</v>
      </c>
      <c r="C276" s="142">
        <v>54</v>
      </c>
      <c r="D276" s="46">
        <v>12</v>
      </c>
      <c r="E276" s="46">
        <v>48</v>
      </c>
      <c r="F276" s="46">
        <v>42</v>
      </c>
      <c r="G276" s="46">
        <v>1020</v>
      </c>
      <c r="H276" s="43">
        <v>1176</v>
      </c>
      <c r="I276" s="144">
        <v>427121.1</v>
      </c>
      <c r="J276" s="144">
        <v>100704.59999999999</v>
      </c>
      <c r="K276" s="144">
        <v>335012.64</v>
      </c>
      <c r="L276" s="144">
        <v>502540.92</v>
      </c>
      <c r="M276" s="144">
        <v>62781</v>
      </c>
      <c r="N276" s="187">
        <f>SUM(Ikärakenne[[#This Row],[Ikä 0–5]:[Ikä 16+]])</f>
        <v>1428160.26</v>
      </c>
    </row>
    <row r="277" spans="1:14">
      <c r="A277" s="134">
        <v>892</v>
      </c>
      <c r="B277" s="130" t="s">
        <v>284</v>
      </c>
      <c r="C277" s="142">
        <v>319</v>
      </c>
      <c r="D277" s="46">
        <v>62</v>
      </c>
      <c r="E277" s="46">
        <v>410</v>
      </c>
      <c r="F277" s="46">
        <v>177</v>
      </c>
      <c r="G277" s="46">
        <v>2666</v>
      </c>
      <c r="H277" s="43">
        <v>3634</v>
      </c>
      <c r="I277" s="144">
        <v>2523178.35</v>
      </c>
      <c r="J277" s="144">
        <v>520307.1</v>
      </c>
      <c r="K277" s="144">
        <v>2861566.3000000003</v>
      </c>
      <c r="L277" s="144">
        <v>2117851.02</v>
      </c>
      <c r="M277" s="144">
        <v>164092.29999999999</v>
      </c>
      <c r="N277" s="187">
        <f>SUM(Ikärakenne[[#This Row],[Ikä 0–5]:[Ikä 16+]])</f>
        <v>8186995.0699999994</v>
      </c>
    </row>
    <row r="278" spans="1:14">
      <c r="A278" s="134">
        <v>893</v>
      </c>
      <c r="B278" s="130" t="s">
        <v>285</v>
      </c>
      <c r="C278" s="142">
        <v>464</v>
      </c>
      <c r="D278" s="46">
        <v>105</v>
      </c>
      <c r="E278" s="46">
        <v>571</v>
      </c>
      <c r="F278" s="46">
        <v>322</v>
      </c>
      <c r="G278" s="46">
        <v>6035</v>
      </c>
      <c r="H278" s="43">
        <v>7497</v>
      </c>
      <c r="I278" s="144">
        <v>3670077.5999999996</v>
      </c>
      <c r="J278" s="144">
        <v>881165.24999999988</v>
      </c>
      <c r="K278" s="144">
        <v>3985254.5300000003</v>
      </c>
      <c r="L278" s="144">
        <v>3852813.72</v>
      </c>
      <c r="M278" s="144">
        <v>371454.25</v>
      </c>
      <c r="N278" s="187">
        <f>SUM(Ikärakenne[[#This Row],[Ikä 0–5]:[Ikä 16+]])</f>
        <v>12760765.35</v>
      </c>
    </row>
    <row r="279" spans="1:14">
      <c r="A279" s="134">
        <v>895</v>
      </c>
      <c r="B279" s="130" t="s">
        <v>286</v>
      </c>
      <c r="C279" s="142">
        <v>682</v>
      </c>
      <c r="D279" s="46">
        <v>146</v>
      </c>
      <c r="E279" s="46">
        <v>897</v>
      </c>
      <c r="F279" s="46">
        <v>463</v>
      </c>
      <c r="G279" s="46">
        <v>13275</v>
      </c>
      <c r="H279" s="43">
        <v>15463</v>
      </c>
      <c r="I279" s="144">
        <v>5394381.2999999998</v>
      </c>
      <c r="J279" s="144">
        <v>1225239.2999999998</v>
      </c>
      <c r="K279" s="144">
        <v>6260548.71</v>
      </c>
      <c r="L279" s="144">
        <v>5539915.3799999999</v>
      </c>
      <c r="M279" s="144">
        <v>817076.25</v>
      </c>
      <c r="N279" s="187">
        <f>SUM(Ikärakenne[[#This Row],[Ikä 0–5]:[Ikä 16+]])</f>
        <v>19237160.939999998</v>
      </c>
    </row>
    <row r="280" spans="1:14">
      <c r="A280" s="134">
        <v>905</v>
      </c>
      <c r="B280" s="130" t="s">
        <v>287</v>
      </c>
      <c r="C280" s="142">
        <v>3546</v>
      </c>
      <c r="D280" s="46">
        <v>676</v>
      </c>
      <c r="E280" s="46">
        <v>4289</v>
      </c>
      <c r="F280" s="46">
        <v>2173</v>
      </c>
      <c r="G280" s="46">
        <v>56931</v>
      </c>
      <c r="H280" s="43">
        <v>67615</v>
      </c>
      <c r="I280" s="144">
        <v>28047618.899999999</v>
      </c>
      <c r="J280" s="144">
        <v>5673025.7999999998</v>
      </c>
      <c r="K280" s="144">
        <v>29934775.27</v>
      </c>
      <c r="L280" s="144">
        <v>26000509.98</v>
      </c>
      <c r="M280" s="144">
        <v>3504103.05</v>
      </c>
      <c r="N280" s="187">
        <f>SUM(Ikärakenne[[#This Row],[Ikä 0–5]:[Ikä 16+]])</f>
        <v>93160033</v>
      </c>
    </row>
    <row r="281" spans="1:14">
      <c r="A281" s="134">
        <v>908</v>
      </c>
      <c r="B281" s="130" t="s">
        <v>288</v>
      </c>
      <c r="C281" s="142">
        <v>970</v>
      </c>
      <c r="D281" s="46">
        <v>193</v>
      </c>
      <c r="E281" s="46">
        <v>1487</v>
      </c>
      <c r="F281" s="46">
        <v>750</v>
      </c>
      <c r="G281" s="46">
        <v>17295</v>
      </c>
      <c r="H281" s="43">
        <v>20695</v>
      </c>
      <c r="I281" s="144">
        <v>7672360.5</v>
      </c>
      <c r="J281" s="144">
        <v>1619665.65</v>
      </c>
      <c r="K281" s="144">
        <v>10378412.41</v>
      </c>
      <c r="L281" s="144">
        <v>8973945</v>
      </c>
      <c r="M281" s="144">
        <v>1064507.25</v>
      </c>
      <c r="N281" s="187">
        <f>SUM(Ikärakenne[[#This Row],[Ikä 0–5]:[Ikä 16+]])</f>
        <v>29708890.810000002</v>
      </c>
    </row>
    <row r="282" spans="1:14">
      <c r="A282" s="134">
        <v>915</v>
      </c>
      <c r="B282" s="130" t="s">
        <v>289</v>
      </c>
      <c r="C282" s="142">
        <v>735</v>
      </c>
      <c r="D282" s="46">
        <v>160</v>
      </c>
      <c r="E282" s="46">
        <v>1061</v>
      </c>
      <c r="F282" s="46">
        <v>583</v>
      </c>
      <c r="G282" s="46">
        <v>17434</v>
      </c>
      <c r="H282" s="43">
        <v>19973</v>
      </c>
      <c r="I282" s="144">
        <v>5813592.75</v>
      </c>
      <c r="J282" s="144">
        <v>1342728</v>
      </c>
      <c r="K282" s="144">
        <v>7405175.2300000004</v>
      </c>
      <c r="L282" s="144">
        <v>6975746.5800000001</v>
      </c>
      <c r="M282" s="144">
        <v>1073062.7</v>
      </c>
      <c r="N282" s="187">
        <f>SUM(Ikärakenne[[#This Row],[Ikä 0–5]:[Ikä 16+]])</f>
        <v>22610305.260000002</v>
      </c>
    </row>
    <row r="283" spans="1:14">
      <c r="A283" s="134">
        <v>918</v>
      </c>
      <c r="B283" s="130" t="s">
        <v>290</v>
      </c>
      <c r="C283" s="142">
        <v>123</v>
      </c>
      <c r="D283" s="46">
        <v>18</v>
      </c>
      <c r="E283" s="46">
        <v>146</v>
      </c>
      <c r="F283" s="46">
        <v>69</v>
      </c>
      <c r="G283" s="46">
        <v>1915</v>
      </c>
      <c r="H283" s="43">
        <v>2271</v>
      </c>
      <c r="I283" s="144">
        <v>972886.95</v>
      </c>
      <c r="J283" s="144">
        <v>151056.9</v>
      </c>
      <c r="K283" s="144">
        <v>1018996.78</v>
      </c>
      <c r="L283" s="144">
        <v>825602.94000000006</v>
      </c>
      <c r="M283" s="144">
        <v>117868.25</v>
      </c>
      <c r="N283" s="187">
        <f>SUM(Ikärakenne[[#This Row],[Ikä 0–5]:[Ikä 16+]])</f>
        <v>3086411.82</v>
      </c>
    </row>
    <row r="284" spans="1:14">
      <c r="A284" s="134">
        <v>921</v>
      </c>
      <c r="B284" s="130" t="s">
        <v>291</v>
      </c>
      <c r="C284" s="142">
        <v>47</v>
      </c>
      <c r="D284" s="46">
        <v>15</v>
      </c>
      <c r="E284" s="46">
        <v>77</v>
      </c>
      <c r="F284" s="46">
        <v>51</v>
      </c>
      <c r="G284" s="46">
        <v>1751</v>
      </c>
      <c r="H284" s="43">
        <v>1941</v>
      </c>
      <c r="I284" s="144">
        <v>371753.55</v>
      </c>
      <c r="J284" s="144">
        <v>125880.74999999999</v>
      </c>
      <c r="K284" s="144">
        <v>537416.11</v>
      </c>
      <c r="L284" s="144">
        <v>610228.26</v>
      </c>
      <c r="M284" s="144">
        <v>107774.04999999999</v>
      </c>
      <c r="N284" s="187">
        <f>SUM(Ikärakenne[[#This Row],[Ikä 0–5]:[Ikä 16+]])</f>
        <v>1753052.72</v>
      </c>
    </row>
    <row r="285" spans="1:14">
      <c r="A285" s="134">
        <v>922</v>
      </c>
      <c r="B285" s="130" t="s">
        <v>292</v>
      </c>
      <c r="C285" s="142">
        <v>257</v>
      </c>
      <c r="D285" s="46">
        <v>56</v>
      </c>
      <c r="E285" s="46">
        <v>406</v>
      </c>
      <c r="F285" s="46">
        <v>204</v>
      </c>
      <c r="G285" s="46">
        <v>3521</v>
      </c>
      <c r="H285" s="43">
        <v>4444</v>
      </c>
      <c r="I285" s="144">
        <v>2032780.0499999998</v>
      </c>
      <c r="J285" s="144">
        <v>469954.79999999993</v>
      </c>
      <c r="K285" s="144">
        <v>2833648.58</v>
      </c>
      <c r="L285" s="144">
        <v>2440913.04</v>
      </c>
      <c r="M285" s="144">
        <v>216717.55</v>
      </c>
      <c r="N285" s="187">
        <f>SUM(Ikärakenne[[#This Row],[Ikä 0–5]:[Ikä 16+]])</f>
        <v>7994014.0199999996</v>
      </c>
    </row>
    <row r="286" spans="1:14">
      <c r="A286" s="134">
        <v>924</v>
      </c>
      <c r="B286" s="130" t="s">
        <v>293</v>
      </c>
      <c r="C286" s="142">
        <v>130</v>
      </c>
      <c r="D286" s="46">
        <v>28</v>
      </c>
      <c r="E286" s="46">
        <v>223</v>
      </c>
      <c r="F286" s="46">
        <v>118</v>
      </c>
      <c r="G286" s="46">
        <v>2505</v>
      </c>
      <c r="H286" s="43">
        <v>3004</v>
      </c>
      <c r="I286" s="144">
        <v>1028254.5</v>
      </c>
      <c r="J286" s="144">
        <v>234977.39999999997</v>
      </c>
      <c r="K286" s="144">
        <v>1556412.8900000001</v>
      </c>
      <c r="L286" s="144">
        <v>1411900.68</v>
      </c>
      <c r="M286" s="144">
        <v>154182.75</v>
      </c>
      <c r="N286" s="187">
        <f>SUM(Ikärakenne[[#This Row],[Ikä 0–5]:[Ikä 16+]])</f>
        <v>4385728.22</v>
      </c>
    </row>
    <row r="287" spans="1:14">
      <c r="A287" s="134">
        <v>925</v>
      </c>
      <c r="B287" s="130" t="s">
        <v>294</v>
      </c>
      <c r="C287" s="142">
        <v>152</v>
      </c>
      <c r="D287" s="46">
        <v>30</v>
      </c>
      <c r="E287" s="46">
        <v>259</v>
      </c>
      <c r="F287" s="46">
        <v>104</v>
      </c>
      <c r="G287" s="46">
        <v>2945</v>
      </c>
      <c r="H287" s="43">
        <v>3490</v>
      </c>
      <c r="I287" s="144">
        <v>1202266.8</v>
      </c>
      <c r="J287" s="144">
        <v>251761.49999999997</v>
      </c>
      <c r="K287" s="144">
        <v>1807672.37</v>
      </c>
      <c r="L287" s="144">
        <v>1244387.04</v>
      </c>
      <c r="M287" s="144">
        <v>181264.75</v>
      </c>
      <c r="N287" s="187">
        <f>SUM(Ikärakenne[[#This Row],[Ikä 0–5]:[Ikä 16+]])</f>
        <v>4687352.46</v>
      </c>
    </row>
    <row r="288" spans="1:14">
      <c r="A288" s="134">
        <v>927</v>
      </c>
      <c r="B288" s="130" t="s">
        <v>295</v>
      </c>
      <c r="C288" s="142">
        <v>1680</v>
      </c>
      <c r="D288" s="46">
        <v>311</v>
      </c>
      <c r="E288" s="46">
        <v>2362</v>
      </c>
      <c r="F288" s="46">
        <v>1302</v>
      </c>
      <c r="G288" s="46">
        <v>23584</v>
      </c>
      <c r="H288" s="43">
        <v>29239</v>
      </c>
      <c r="I288" s="144">
        <v>13288212</v>
      </c>
      <c r="J288" s="144">
        <v>2609927.5499999998</v>
      </c>
      <c r="K288" s="144">
        <v>16485413.66</v>
      </c>
      <c r="L288" s="144">
        <v>15578768.52</v>
      </c>
      <c r="M288" s="144">
        <v>1451595.2</v>
      </c>
      <c r="N288" s="187">
        <f>SUM(Ikärakenne[[#This Row],[Ikä 0–5]:[Ikä 16+]])</f>
        <v>49413916.930000007</v>
      </c>
    </row>
    <row r="289" spans="1:14">
      <c r="A289" s="134">
        <v>931</v>
      </c>
      <c r="B289" s="130" t="s">
        <v>296</v>
      </c>
      <c r="C289" s="142">
        <v>264</v>
      </c>
      <c r="D289" s="46">
        <v>38</v>
      </c>
      <c r="E289" s="46">
        <v>309</v>
      </c>
      <c r="F289" s="46">
        <v>151</v>
      </c>
      <c r="G289" s="46">
        <v>5308</v>
      </c>
      <c r="H289" s="43">
        <v>6070</v>
      </c>
      <c r="I289" s="144">
        <v>2088147.5999999999</v>
      </c>
      <c r="J289" s="144">
        <v>318897.89999999997</v>
      </c>
      <c r="K289" s="144">
        <v>2156643.87</v>
      </c>
      <c r="L289" s="144">
        <v>1806754.26</v>
      </c>
      <c r="M289" s="144">
        <v>326707.39999999997</v>
      </c>
      <c r="N289" s="187">
        <f>SUM(Ikärakenne[[#This Row],[Ikä 0–5]:[Ikä 16+]])</f>
        <v>6697151.0300000003</v>
      </c>
    </row>
    <row r="290" spans="1:14">
      <c r="A290" s="134">
        <v>934</v>
      </c>
      <c r="B290" s="130" t="s">
        <v>297</v>
      </c>
      <c r="C290" s="142">
        <v>94</v>
      </c>
      <c r="D290" s="46">
        <v>29</v>
      </c>
      <c r="E290" s="46">
        <v>185</v>
      </c>
      <c r="F290" s="46">
        <v>95</v>
      </c>
      <c r="G290" s="46">
        <v>2353</v>
      </c>
      <c r="H290" s="43">
        <v>2756</v>
      </c>
      <c r="I290" s="144">
        <v>743507.1</v>
      </c>
      <c r="J290" s="144">
        <v>243369.44999999998</v>
      </c>
      <c r="K290" s="144">
        <v>1291194.55</v>
      </c>
      <c r="L290" s="144">
        <v>1136699.7</v>
      </c>
      <c r="M290" s="144">
        <v>144827.15</v>
      </c>
      <c r="N290" s="187">
        <f>SUM(Ikärakenne[[#This Row],[Ikä 0–5]:[Ikä 16+]])</f>
        <v>3559597.9499999997</v>
      </c>
    </row>
    <row r="291" spans="1:14">
      <c r="A291" s="134">
        <v>935</v>
      </c>
      <c r="B291" s="130" t="s">
        <v>298</v>
      </c>
      <c r="C291" s="142">
        <v>98</v>
      </c>
      <c r="D291" s="46">
        <v>23</v>
      </c>
      <c r="E291" s="46">
        <v>174</v>
      </c>
      <c r="F291" s="46">
        <v>88</v>
      </c>
      <c r="G291" s="46">
        <v>2657</v>
      </c>
      <c r="H291" s="43">
        <v>3040</v>
      </c>
      <c r="I291" s="144">
        <v>775145.7</v>
      </c>
      <c r="J291" s="144">
        <v>193017.15</v>
      </c>
      <c r="K291" s="144">
        <v>1214420.82</v>
      </c>
      <c r="L291" s="144">
        <v>1052942.8800000001</v>
      </c>
      <c r="M291" s="144">
        <v>163538.35</v>
      </c>
      <c r="N291" s="187">
        <f>SUM(Ikärakenne[[#This Row],[Ikä 0–5]:[Ikä 16+]])</f>
        <v>3399064.9</v>
      </c>
    </row>
    <row r="292" spans="1:14">
      <c r="A292" s="134">
        <v>936</v>
      </c>
      <c r="B292" s="130" t="s">
        <v>299</v>
      </c>
      <c r="C292" s="142">
        <v>244</v>
      </c>
      <c r="D292" s="46">
        <v>48</v>
      </c>
      <c r="E292" s="46">
        <v>353</v>
      </c>
      <c r="F292" s="46">
        <v>184</v>
      </c>
      <c r="G292" s="46">
        <v>5636</v>
      </c>
      <c r="H292" s="43">
        <v>6465</v>
      </c>
      <c r="I292" s="144">
        <v>1929954.5999999999</v>
      </c>
      <c r="J292" s="144">
        <v>402818.39999999997</v>
      </c>
      <c r="K292" s="144">
        <v>2463738.79</v>
      </c>
      <c r="L292" s="144">
        <v>2201607.84</v>
      </c>
      <c r="M292" s="144">
        <v>346895.8</v>
      </c>
      <c r="N292" s="187">
        <f>SUM(Ikärakenne[[#This Row],[Ikä 0–5]:[Ikä 16+]])</f>
        <v>7345015.4299999997</v>
      </c>
    </row>
    <row r="293" spans="1:14">
      <c r="A293" s="134">
        <v>946</v>
      </c>
      <c r="B293" s="130" t="s">
        <v>300</v>
      </c>
      <c r="C293" s="142">
        <v>386</v>
      </c>
      <c r="D293" s="46">
        <v>82</v>
      </c>
      <c r="E293" s="46">
        <v>486</v>
      </c>
      <c r="F293" s="46">
        <v>221</v>
      </c>
      <c r="G293" s="46">
        <v>5201</v>
      </c>
      <c r="H293" s="43">
        <v>6376</v>
      </c>
      <c r="I293" s="144">
        <v>3053124.9</v>
      </c>
      <c r="J293" s="144">
        <v>688148.1</v>
      </c>
      <c r="K293" s="144">
        <v>3392002.98</v>
      </c>
      <c r="L293" s="144">
        <v>2644322.46</v>
      </c>
      <c r="M293" s="144">
        <v>320121.55</v>
      </c>
      <c r="N293" s="187">
        <f>SUM(Ikärakenne[[#This Row],[Ikä 0–5]:[Ikä 16+]])</f>
        <v>10097719.990000002</v>
      </c>
    </row>
    <row r="294" spans="1:14">
      <c r="A294" s="134">
        <v>976</v>
      </c>
      <c r="B294" s="130" t="s">
        <v>301</v>
      </c>
      <c r="C294" s="142">
        <v>110</v>
      </c>
      <c r="D294" s="46">
        <v>24</v>
      </c>
      <c r="E294" s="46">
        <v>192</v>
      </c>
      <c r="F294" s="46">
        <v>87</v>
      </c>
      <c r="G294" s="46">
        <v>3417</v>
      </c>
      <c r="H294" s="43">
        <v>3830</v>
      </c>
      <c r="I294" s="144">
        <v>870061.5</v>
      </c>
      <c r="J294" s="144">
        <v>201409.19999999998</v>
      </c>
      <c r="K294" s="144">
        <v>1340050.56</v>
      </c>
      <c r="L294" s="144">
        <v>1040977.62</v>
      </c>
      <c r="M294" s="144">
        <v>210316.34999999998</v>
      </c>
      <c r="N294" s="187">
        <f>SUM(Ikärakenne[[#This Row],[Ikä 0–5]:[Ikä 16+]])</f>
        <v>3662815.23</v>
      </c>
    </row>
    <row r="295" spans="1:14">
      <c r="A295" s="134">
        <v>977</v>
      </c>
      <c r="B295" s="130" t="s">
        <v>302</v>
      </c>
      <c r="C295" s="142">
        <v>1105</v>
      </c>
      <c r="D295" s="46">
        <v>223</v>
      </c>
      <c r="E295" s="46">
        <v>1430</v>
      </c>
      <c r="F295" s="46">
        <v>637</v>
      </c>
      <c r="G295" s="46">
        <v>11962</v>
      </c>
      <c r="H295" s="43">
        <v>15357</v>
      </c>
      <c r="I295" s="144">
        <v>8740163.25</v>
      </c>
      <c r="J295" s="144">
        <v>1871427.15</v>
      </c>
      <c r="K295" s="144">
        <v>9980584.9000000004</v>
      </c>
      <c r="L295" s="144">
        <v>7621870.6200000001</v>
      </c>
      <c r="M295" s="144">
        <v>736261.1</v>
      </c>
      <c r="N295" s="187">
        <f>SUM(Ikärakenne[[#This Row],[Ikä 0–5]:[Ikä 16+]])</f>
        <v>28950307.020000003</v>
      </c>
    </row>
    <row r="296" spans="1:14">
      <c r="A296" s="134">
        <v>980</v>
      </c>
      <c r="B296" s="130" t="s">
        <v>303</v>
      </c>
      <c r="C296" s="142">
        <v>2302</v>
      </c>
      <c r="D296" s="46">
        <v>494</v>
      </c>
      <c r="E296" s="46">
        <v>3102</v>
      </c>
      <c r="F296" s="46">
        <v>1468</v>
      </c>
      <c r="G296" s="46">
        <v>26167</v>
      </c>
      <c r="H296" s="43">
        <v>33533</v>
      </c>
      <c r="I296" s="144">
        <v>18208014.300000001</v>
      </c>
      <c r="J296" s="144">
        <v>4145672.6999999997</v>
      </c>
      <c r="K296" s="144">
        <v>21650191.859999999</v>
      </c>
      <c r="L296" s="144">
        <v>17565001.68</v>
      </c>
      <c r="M296" s="144">
        <v>1610578.8499999999</v>
      </c>
      <c r="N296" s="187">
        <f>SUM(Ikärakenne[[#This Row],[Ikä 0–5]:[Ikä 16+]])</f>
        <v>63179459.390000001</v>
      </c>
    </row>
    <row r="297" spans="1:14">
      <c r="A297" s="134">
        <v>981</v>
      </c>
      <c r="B297" s="130" t="s">
        <v>304</v>
      </c>
      <c r="C297" s="142">
        <v>80</v>
      </c>
      <c r="D297" s="46">
        <v>18</v>
      </c>
      <c r="E297" s="46">
        <v>114</v>
      </c>
      <c r="F297" s="46">
        <v>87</v>
      </c>
      <c r="G297" s="46">
        <v>1983</v>
      </c>
      <c r="H297" s="43">
        <v>2282</v>
      </c>
      <c r="I297" s="144">
        <v>632772</v>
      </c>
      <c r="J297" s="144">
        <v>151056.9</v>
      </c>
      <c r="K297" s="144">
        <v>795655.02</v>
      </c>
      <c r="L297" s="144">
        <v>1040977.62</v>
      </c>
      <c r="M297" s="144">
        <v>122053.65</v>
      </c>
      <c r="N297" s="187">
        <f>SUM(Ikärakenne[[#This Row],[Ikä 0–5]:[Ikä 16+]])</f>
        <v>2742515.19</v>
      </c>
    </row>
    <row r="298" spans="1:14">
      <c r="A298" s="134">
        <v>989</v>
      </c>
      <c r="B298" s="130" t="s">
        <v>305</v>
      </c>
      <c r="C298" s="142">
        <v>230</v>
      </c>
      <c r="D298" s="46">
        <v>42</v>
      </c>
      <c r="E298" s="46">
        <v>313</v>
      </c>
      <c r="F298" s="46">
        <v>212</v>
      </c>
      <c r="G298" s="46">
        <v>4687</v>
      </c>
      <c r="H298" s="43">
        <v>5484</v>
      </c>
      <c r="I298" s="144">
        <v>1819219.5</v>
      </c>
      <c r="J298" s="144">
        <v>352466.1</v>
      </c>
      <c r="K298" s="144">
        <v>2184561.5900000003</v>
      </c>
      <c r="L298" s="144">
        <v>2536635.12</v>
      </c>
      <c r="M298" s="144">
        <v>288484.84999999998</v>
      </c>
      <c r="N298" s="187">
        <f>SUM(Ikärakenne[[#This Row],[Ikä 0–5]:[Ikä 16+]])</f>
        <v>7181367.1600000001</v>
      </c>
    </row>
    <row r="299" spans="1:14">
      <c r="A299" s="134">
        <v>992</v>
      </c>
      <c r="B299" s="130" t="s">
        <v>306</v>
      </c>
      <c r="C299" s="142">
        <v>841</v>
      </c>
      <c r="D299" s="46">
        <v>175</v>
      </c>
      <c r="E299" s="46">
        <v>1252</v>
      </c>
      <c r="F299" s="46">
        <v>700</v>
      </c>
      <c r="G299" s="46">
        <v>15350</v>
      </c>
      <c r="H299" s="43">
        <v>18318</v>
      </c>
      <c r="I299" s="144">
        <v>6652015.6499999994</v>
      </c>
      <c r="J299" s="144">
        <v>1468608.7499999998</v>
      </c>
      <c r="K299" s="144">
        <v>8738246.3600000013</v>
      </c>
      <c r="L299" s="144">
        <v>8375682</v>
      </c>
      <c r="M299" s="144">
        <v>944792.5</v>
      </c>
      <c r="N299" s="187">
        <f>SUM(Ikärakenne[[#This Row],[Ikä 0–5]:[Ikä 16+]])</f>
        <v>26179345.260000002</v>
      </c>
    </row>
    <row r="303" spans="1:14">
      <c r="C303" s="139"/>
    </row>
    <row r="304" spans="1:14">
      <c r="C304" s="46"/>
      <c r="D304" s="46"/>
      <c r="E304" s="46"/>
      <c r="F304" s="46"/>
      <c r="G304" s="46"/>
    </row>
    <row r="305" spans="3:7">
      <c r="C305" s="139"/>
    </row>
    <row r="306" spans="3:7">
      <c r="C306" s="46"/>
      <c r="D306" s="46"/>
      <c r="E306" s="46"/>
      <c r="F306" s="46"/>
      <c r="G306" s="46"/>
    </row>
  </sheetData>
  <pageMargins left="0.31496062992125984" right="0.31496062992125984" top="0.55118110236220474" bottom="0.55118110236220474" header="0.31496062992125984" footer="0.31496062992125984"/>
  <pageSetup paperSize="9" scale="65"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5"/>
  <sheetViews>
    <sheetView zoomScale="70" zoomScaleNormal="70" workbookViewId="0">
      <pane xSplit="2" ySplit="11" topLeftCell="C12" activePane="bottomRight" state="frozen"/>
      <selection activeCell="G29" sqref="G29"/>
      <selection pane="topRight" activeCell="G29" sqref="G29"/>
      <selection pane="bottomLeft" activeCell="G29" sqref="G29"/>
      <selection pane="bottomRight"/>
    </sheetView>
  </sheetViews>
  <sheetFormatPr defaultRowHeight="14"/>
  <cols>
    <col min="1" max="1" width="20" style="95" customWidth="1"/>
    <col min="2" max="2" width="23.58203125" style="160" customWidth="1"/>
    <col min="3" max="3" width="17.5" style="146" customWidth="1"/>
    <col min="4" max="4" width="12.58203125" style="139" customWidth="1"/>
    <col min="5" max="5" width="10.33203125" style="139" customWidth="1"/>
    <col min="6" max="6" width="15.08203125" style="47" customWidth="1"/>
    <col min="7" max="7" width="18.83203125" style="162" customWidth="1"/>
    <col min="8" max="8" width="13" style="162" bestFit="1" customWidth="1"/>
    <col min="9" max="9" width="18.08203125" style="164" bestFit="1" customWidth="1"/>
    <col min="10" max="10" width="17.58203125" style="15" customWidth="1"/>
    <col min="11" max="11" width="16.08203125" style="47" customWidth="1"/>
    <col min="12" max="12" width="14.83203125" style="107" bestFit="1" customWidth="1"/>
    <col min="13" max="13" width="18.58203125" style="162" customWidth="1"/>
    <col min="14" max="14" width="8.58203125" style="162" customWidth="1"/>
    <col min="15" max="15" width="19.08203125" style="162" bestFit="1" customWidth="1"/>
    <col min="16" max="16" width="17.58203125" style="47" customWidth="1"/>
    <col min="17" max="17" width="15.08203125" style="47" customWidth="1"/>
    <col min="18" max="18" width="16.58203125" style="167" customWidth="1"/>
    <col min="19" max="19" width="19.83203125" style="95" bestFit="1" customWidth="1"/>
    <col min="20" max="20" width="17.83203125" style="175" customWidth="1"/>
    <col min="21" max="21" width="17.58203125" style="38" bestFit="1" customWidth="1"/>
    <col min="22" max="22" width="28.58203125" style="38" customWidth="1"/>
    <col min="23" max="23" width="26.83203125" style="38" customWidth="1"/>
    <col min="24" max="24" width="17.08203125" style="38" bestFit="1" customWidth="1"/>
    <col min="25" max="25" width="15.33203125" style="38" bestFit="1" customWidth="1"/>
    <col min="26" max="26" width="11.08203125" style="38" bestFit="1" customWidth="1"/>
    <col min="27" max="27" width="20.08203125" style="168" bestFit="1" customWidth="1"/>
    <col min="28" max="28" width="17.08203125" style="38" bestFit="1" customWidth="1"/>
    <col min="29" max="29" width="18.58203125" style="38" bestFit="1" customWidth="1"/>
    <col min="30" max="30" width="16" style="28" bestFit="1" customWidth="1"/>
  </cols>
  <sheetData>
    <row r="1" spans="1:32" ht="22.5">
      <c r="A1" s="349" t="s">
        <v>745</v>
      </c>
      <c r="D1" s="161"/>
      <c r="E1" s="161"/>
      <c r="H1" s="163"/>
      <c r="R1" s="15"/>
      <c r="AD1" s="173"/>
      <c r="AF1" s="108"/>
    </row>
    <row r="2" spans="1:32" ht="14.5">
      <c r="A2" s="160" t="s">
        <v>378</v>
      </c>
      <c r="C2" s="165"/>
      <c r="D2" s="166"/>
      <c r="E2" s="166"/>
      <c r="AD2" s="173"/>
    </row>
    <row r="3" spans="1:32">
      <c r="A3" s="352" t="s">
        <v>1</v>
      </c>
      <c r="B3" s="353">
        <f>COUNT(C13:C305)</f>
        <v>293</v>
      </c>
      <c r="E3" s="169"/>
      <c r="H3" s="170"/>
      <c r="I3" s="169"/>
      <c r="J3" s="169"/>
      <c r="K3" s="169"/>
      <c r="O3" s="171"/>
      <c r="P3" s="171"/>
      <c r="Q3" s="171"/>
      <c r="R3" s="136"/>
      <c r="S3" s="182"/>
      <c r="T3" s="375"/>
      <c r="U3" s="169"/>
      <c r="V3" s="169"/>
      <c r="W3" s="169"/>
      <c r="X3" s="169"/>
      <c r="Y3" s="169"/>
      <c r="Z3" s="169"/>
      <c r="AA3" s="169"/>
      <c r="AB3" s="169"/>
      <c r="AC3" s="197"/>
      <c r="AD3" s="173"/>
    </row>
    <row r="4" spans="1:32">
      <c r="A4" s="160" t="s">
        <v>687</v>
      </c>
      <c r="B4" s="160" t="s">
        <v>698</v>
      </c>
      <c r="F4" s="139"/>
      <c r="H4" s="170"/>
      <c r="J4" s="28"/>
      <c r="T4" s="393"/>
      <c r="U4" s="198"/>
      <c r="V4" s="198"/>
      <c r="W4" s="198"/>
      <c r="X4" s="198"/>
      <c r="Y4" s="198"/>
      <c r="Z4" s="198"/>
      <c r="AA4" s="198"/>
      <c r="AD4" s="173"/>
    </row>
    <row r="5" spans="1:32" ht="28">
      <c r="A5" s="95" t="s">
        <v>688</v>
      </c>
      <c r="B5" s="95" t="s">
        <v>694</v>
      </c>
      <c r="E5" s="47"/>
      <c r="G5" s="155"/>
      <c r="H5" s="155"/>
      <c r="I5" s="173"/>
      <c r="L5" s="169"/>
      <c r="M5" s="169"/>
      <c r="N5" s="169"/>
      <c r="O5" s="169"/>
      <c r="P5" s="169"/>
      <c r="Q5" s="169"/>
      <c r="R5" s="169"/>
      <c r="S5" s="169"/>
      <c r="T5" s="394" t="s">
        <v>673</v>
      </c>
      <c r="U5" s="229" t="s">
        <v>700</v>
      </c>
      <c r="V5" s="229" t="s">
        <v>701</v>
      </c>
      <c r="W5" s="229" t="s">
        <v>674</v>
      </c>
      <c r="X5" s="229" t="s">
        <v>675</v>
      </c>
      <c r="Y5" s="229" t="s">
        <v>383</v>
      </c>
      <c r="Z5" s="230" t="s">
        <v>676</v>
      </c>
      <c r="AA5" s="229" t="s">
        <v>677</v>
      </c>
      <c r="AC5" s="172"/>
      <c r="AD5" s="173"/>
    </row>
    <row r="6" spans="1:32">
      <c r="A6" s="95" t="s">
        <v>689</v>
      </c>
      <c r="B6" s="95" t="s">
        <v>695</v>
      </c>
      <c r="G6" s="155"/>
      <c r="H6" s="155"/>
      <c r="I6" s="173"/>
      <c r="L6" s="140"/>
      <c r="M6" s="155"/>
      <c r="N6" s="155"/>
      <c r="O6" s="155"/>
      <c r="R6" s="174"/>
      <c r="S6" s="177"/>
      <c r="T6" s="358">
        <v>66.930000000000007</v>
      </c>
      <c r="U6" s="359">
        <v>284.08</v>
      </c>
      <c r="V6" s="359">
        <v>284.08</v>
      </c>
      <c r="W6" s="359">
        <v>1659.53</v>
      </c>
      <c r="X6" s="359">
        <v>40.130000000000003</v>
      </c>
      <c r="Y6" s="359">
        <v>391.01</v>
      </c>
      <c r="Z6" s="359">
        <v>286.02999999999997</v>
      </c>
      <c r="AA6" s="359">
        <v>27.47</v>
      </c>
      <c r="AC6" s="176"/>
      <c r="AD6" s="390"/>
    </row>
    <row r="7" spans="1:32">
      <c r="A7" s="95" t="s">
        <v>690</v>
      </c>
      <c r="B7" s="180" t="s">
        <v>696</v>
      </c>
      <c r="E7" s="47"/>
      <c r="I7" s="173"/>
      <c r="L7" s="47"/>
      <c r="M7" s="155"/>
      <c r="S7" s="155"/>
      <c r="AD7" s="176"/>
    </row>
    <row r="8" spans="1:32" s="158" customFormat="1">
      <c r="A8" s="95" t="s">
        <v>691</v>
      </c>
      <c r="B8" s="181" t="s">
        <v>697</v>
      </c>
      <c r="C8" s="379"/>
      <c r="D8" s="379"/>
      <c r="E8" s="379"/>
      <c r="F8" s="379"/>
      <c r="G8" s="379"/>
      <c r="H8" s="379"/>
      <c r="I8" s="379"/>
      <c r="J8" s="379"/>
      <c r="K8" s="379"/>
      <c r="L8" s="379"/>
      <c r="M8" s="379"/>
      <c r="N8" s="379"/>
      <c r="O8" s="379"/>
      <c r="P8" s="379"/>
      <c r="Q8" s="379"/>
      <c r="R8" s="379"/>
      <c r="S8" s="379"/>
      <c r="T8" s="375"/>
      <c r="U8" s="169"/>
      <c r="V8" s="169"/>
      <c r="W8" s="169"/>
      <c r="X8" s="169"/>
      <c r="Y8" s="169"/>
      <c r="Z8" s="169"/>
      <c r="AA8" s="169"/>
      <c r="AB8" s="169"/>
      <c r="AC8" s="169"/>
      <c r="AD8" s="169"/>
      <c r="AE8" s="159"/>
    </row>
    <row r="9" spans="1:32" s="158" customFormat="1">
      <c r="A9" s="200"/>
      <c r="B9" s="201"/>
      <c r="C9" s="190"/>
      <c r="D9" s="190"/>
      <c r="E9" s="190"/>
      <c r="F9" s="190"/>
      <c r="G9" s="190"/>
      <c r="H9" s="190"/>
      <c r="I9" s="190"/>
      <c r="J9" s="190"/>
      <c r="K9" s="190"/>
      <c r="L9" s="190"/>
      <c r="M9" s="190"/>
      <c r="N9" s="191"/>
      <c r="O9" s="190"/>
      <c r="P9" s="190"/>
      <c r="Q9" s="190"/>
      <c r="R9" s="192"/>
      <c r="S9" s="190"/>
      <c r="T9" s="188"/>
      <c r="U9" s="189"/>
      <c r="V9" s="189"/>
      <c r="W9" s="189"/>
      <c r="X9" s="189"/>
      <c r="Y9" s="189"/>
      <c r="Z9" s="189"/>
      <c r="AA9" s="189"/>
      <c r="AB9" s="189"/>
      <c r="AC9" s="395"/>
      <c r="AD9" s="396"/>
      <c r="AE9" s="159"/>
    </row>
    <row r="10" spans="1:32" s="34" customFormat="1">
      <c r="A10" s="194"/>
      <c r="B10" s="194"/>
      <c r="C10" s="193" t="s">
        <v>380</v>
      </c>
      <c r="D10" s="194"/>
      <c r="E10" s="194"/>
      <c r="F10" s="194"/>
      <c r="G10" s="194"/>
      <c r="H10" s="194"/>
      <c r="I10" s="194"/>
      <c r="J10" s="194"/>
      <c r="K10" s="194"/>
      <c r="L10" s="194"/>
      <c r="M10" s="194"/>
      <c r="N10" s="194"/>
      <c r="O10" s="194"/>
      <c r="P10" s="194"/>
      <c r="Q10" s="194"/>
      <c r="R10" s="196"/>
      <c r="S10" s="194"/>
      <c r="T10" s="184" t="s">
        <v>699</v>
      </c>
      <c r="U10" s="185"/>
      <c r="V10" s="185"/>
      <c r="W10" s="185"/>
      <c r="X10" s="185"/>
      <c r="Y10" s="185"/>
      <c r="Z10" s="185"/>
      <c r="AA10" s="185"/>
      <c r="AB10" s="185"/>
      <c r="AC10" s="109"/>
      <c r="AD10" s="397"/>
    </row>
    <row r="11" spans="1:32" s="222" customFormat="1" ht="42">
      <c r="A11" s="224" t="s">
        <v>2</v>
      </c>
      <c r="B11" s="222" t="s">
        <v>3</v>
      </c>
      <c r="C11" s="225" t="s">
        <v>741</v>
      </c>
      <c r="D11" s="224" t="s">
        <v>746</v>
      </c>
      <c r="E11" s="224" t="s">
        <v>747</v>
      </c>
      <c r="F11" s="224" t="s">
        <v>748</v>
      </c>
      <c r="G11" s="224" t="s">
        <v>685</v>
      </c>
      <c r="H11" s="224" t="s">
        <v>686</v>
      </c>
      <c r="I11" s="226" t="s">
        <v>749</v>
      </c>
      <c r="J11" s="226" t="s">
        <v>750</v>
      </c>
      <c r="K11" s="224" t="s">
        <v>751</v>
      </c>
      <c r="L11" s="215" t="s">
        <v>752</v>
      </c>
      <c r="M11" s="224" t="s">
        <v>692</v>
      </c>
      <c r="N11" s="224" t="s">
        <v>693</v>
      </c>
      <c r="O11" s="224" t="s">
        <v>753</v>
      </c>
      <c r="P11" s="224" t="s">
        <v>814</v>
      </c>
      <c r="Q11" s="224" t="s">
        <v>754</v>
      </c>
      <c r="R11" s="222" t="s">
        <v>815</v>
      </c>
      <c r="S11" s="224" t="s">
        <v>816</v>
      </c>
      <c r="T11" s="227" t="s">
        <v>673</v>
      </c>
      <c r="U11" s="227" t="s">
        <v>700</v>
      </c>
      <c r="V11" s="227" t="s">
        <v>701</v>
      </c>
      <c r="W11" s="227" t="s">
        <v>674</v>
      </c>
      <c r="X11" s="227" t="s">
        <v>675</v>
      </c>
      <c r="Y11" s="227" t="s">
        <v>383</v>
      </c>
      <c r="Z11" s="227" t="s">
        <v>676</v>
      </c>
      <c r="AA11" s="227" t="s">
        <v>677</v>
      </c>
      <c r="AB11" s="228" t="s">
        <v>702</v>
      </c>
      <c r="AC11" s="341"/>
      <c r="AD11" s="215"/>
    </row>
    <row r="12" spans="1:32" s="50" customFormat="1">
      <c r="B12" s="160" t="s">
        <v>382</v>
      </c>
      <c r="C12" s="143">
        <f>SUM(C13:C305)</f>
        <v>5517897</v>
      </c>
      <c r="D12" s="46">
        <f>SUM(D13:D305)</f>
        <v>297259.58333333331</v>
      </c>
      <c r="E12" s="46">
        <f>SUM(E13:E305)</f>
        <v>2615769</v>
      </c>
      <c r="F12" s="370">
        <f>D12/E12</f>
        <v>0.1136413740408015</v>
      </c>
      <c r="G12" s="371">
        <f>F12/$F$12</f>
        <v>1</v>
      </c>
      <c r="H12" s="155"/>
      <c r="I12" s="173">
        <f>SUM(I13:I305)</f>
        <v>261828</v>
      </c>
      <c r="J12" s="28">
        <f>SUM(J13:J305)</f>
        <v>455199</v>
      </c>
      <c r="K12" s="15">
        <f>SUM(K13:K305)</f>
        <v>302393.81000000023</v>
      </c>
      <c r="L12" s="133">
        <f>C12/K12</f>
        <v>18.247387405185297</v>
      </c>
      <c r="M12" s="372">
        <f t="shared" ref="M12" si="0">$L$12/L12</f>
        <v>1</v>
      </c>
      <c r="N12" s="155"/>
      <c r="O12" s="173">
        <f>SUM(O13:O305)</f>
        <v>33298</v>
      </c>
      <c r="P12" s="15">
        <f>SUM(P13:P305)</f>
        <v>1722530</v>
      </c>
      <c r="Q12" s="15">
        <f>SUM(Q13:Q305)</f>
        <v>231828</v>
      </c>
      <c r="R12" s="174">
        <f>Q12/P12</f>
        <v>0.13458575467480974</v>
      </c>
      <c r="S12" s="373">
        <v>1</v>
      </c>
      <c r="T12" s="173">
        <f>SUM(T13:T305)</f>
        <v>367747942.1918996</v>
      </c>
      <c r="U12" s="173">
        <f t="shared" ref="U12:AA12" si="1">SUM(U13:U305)</f>
        <v>37166067.086400002</v>
      </c>
      <c r="V12" s="173">
        <f t="shared" si="1"/>
        <v>64877426.224799976</v>
      </c>
      <c r="W12" s="173">
        <f t="shared" si="1"/>
        <v>755416396.47000003</v>
      </c>
      <c r="X12" s="173">
        <f t="shared" si="1"/>
        <v>200171187.65649012</v>
      </c>
      <c r="Y12" s="173">
        <f t="shared" si="1"/>
        <v>14434916.17</v>
      </c>
      <c r="Z12" s="173">
        <f t="shared" si="1"/>
        <v>9524226.9399999976</v>
      </c>
      <c r="AA12" s="173">
        <f t="shared" si="1"/>
        <v>150502620.78905675</v>
      </c>
      <c r="AB12" s="183">
        <f>SUM(AB13:AB305)</f>
        <v>1599840783.5286443</v>
      </c>
      <c r="AC12" s="110"/>
      <c r="AD12" s="67"/>
    </row>
    <row r="13" spans="1:32" s="50" customFormat="1">
      <c r="A13" s="95">
        <v>5</v>
      </c>
      <c r="B13" s="160" t="s">
        <v>14</v>
      </c>
      <c r="C13" s="142">
        <v>9311</v>
      </c>
      <c r="D13" s="46">
        <v>300.66666666666669</v>
      </c>
      <c r="E13" s="46">
        <v>3813</v>
      </c>
      <c r="F13" s="370">
        <v>7.8853046594982087E-2</v>
      </c>
      <c r="G13" s="372">
        <v>0.69387621595169113</v>
      </c>
      <c r="H13" s="162">
        <v>0</v>
      </c>
      <c r="I13" s="164">
        <v>12</v>
      </c>
      <c r="J13" s="15">
        <v>281</v>
      </c>
      <c r="K13" s="15">
        <v>1008.77</v>
      </c>
      <c r="L13" s="179">
        <v>9.2300524401003212</v>
      </c>
      <c r="M13" s="372">
        <v>1.9769538172837258</v>
      </c>
      <c r="N13" s="162">
        <v>0</v>
      </c>
      <c r="O13" s="162">
        <v>0</v>
      </c>
      <c r="P13" s="15">
        <v>2340</v>
      </c>
      <c r="Q13" s="15">
        <v>292</v>
      </c>
      <c r="R13" s="167">
        <v>0.12478632478632479</v>
      </c>
      <c r="S13" s="373">
        <v>0.94167300158821177</v>
      </c>
      <c r="T13" s="168">
        <v>432413.40922938439</v>
      </c>
      <c r="U13" s="168">
        <v>0</v>
      </c>
      <c r="V13" s="168">
        <v>0</v>
      </c>
      <c r="W13" s="168">
        <v>466327.93</v>
      </c>
      <c r="X13" s="168">
        <v>738689.64391820552</v>
      </c>
      <c r="Y13" s="168">
        <v>0</v>
      </c>
      <c r="Z13" s="164">
        <v>0</v>
      </c>
      <c r="AA13" s="168">
        <v>240854.68871963196</v>
      </c>
      <c r="AB13" s="183">
        <f>SUM(Muut[[#This Row],[Työttömyysaste]:[Koulutustausta]])</f>
        <v>1878285.6718672218</v>
      </c>
      <c r="AD13" s="67"/>
    </row>
    <row r="14" spans="1:32" s="50" customFormat="1">
      <c r="A14" s="95">
        <v>9</v>
      </c>
      <c r="B14" s="160" t="s">
        <v>15</v>
      </c>
      <c r="C14" s="142">
        <v>2491</v>
      </c>
      <c r="D14" s="46">
        <v>85.083333333333329</v>
      </c>
      <c r="E14" s="46">
        <v>1076</v>
      </c>
      <c r="F14" s="370">
        <v>7.9073729863692682E-2</v>
      </c>
      <c r="G14" s="372">
        <v>0.69581814309374912</v>
      </c>
      <c r="H14" s="162">
        <v>0</v>
      </c>
      <c r="I14" s="164">
        <v>4</v>
      </c>
      <c r="J14" s="15">
        <v>20</v>
      </c>
      <c r="K14" s="15">
        <v>251.5</v>
      </c>
      <c r="L14" s="179">
        <v>9.9045725646123266</v>
      </c>
      <c r="M14" s="372">
        <v>1.842319523245324</v>
      </c>
      <c r="N14" s="162">
        <v>0</v>
      </c>
      <c r="O14" s="162">
        <v>0</v>
      </c>
      <c r="P14" s="15">
        <v>653</v>
      </c>
      <c r="Q14" s="15">
        <v>79</v>
      </c>
      <c r="R14" s="167">
        <v>0.12098009188361408</v>
      </c>
      <c r="S14" s="373">
        <v>0.93834025478366412</v>
      </c>
      <c r="T14" s="168">
        <v>116008.63081830619</v>
      </c>
      <c r="U14" s="168">
        <v>0</v>
      </c>
      <c r="V14" s="168">
        <v>0</v>
      </c>
      <c r="W14" s="168">
        <v>33190.6</v>
      </c>
      <c r="X14" s="168">
        <v>184165.31562737661</v>
      </c>
      <c r="Y14" s="168">
        <v>0</v>
      </c>
      <c r="Z14" s="164">
        <v>0</v>
      </c>
      <c r="AA14" s="168">
        <v>64208.531136077967</v>
      </c>
      <c r="AB14" s="183">
        <f>SUM(Muut[[#This Row],[Työttömyysaste]:[Koulutustausta]])</f>
        <v>397573.07758176071</v>
      </c>
      <c r="AD14" s="67"/>
    </row>
    <row r="15" spans="1:32" s="50" customFormat="1">
      <c r="A15" s="95">
        <v>10</v>
      </c>
      <c r="B15" s="160" t="s">
        <v>16</v>
      </c>
      <c r="C15" s="142">
        <v>11197</v>
      </c>
      <c r="D15" s="46">
        <v>322.91666666666669</v>
      </c>
      <c r="E15" s="46">
        <v>4721</v>
      </c>
      <c r="F15" s="370">
        <v>6.8400056485207944E-2</v>
      </c>
      <c r="G15" s="372">
        <v>0.60189395862680928</v>
      </c>
      <c r="H15" s="162">
        <v>0</v>
      </c>
      <c r="I15" s="164">
        <v>7</v>
      </c>
      <c r="J15" s="15">
        <v>187</v>
      </c>
      <c r="K15" s="15">
        <v>1087.24</v>
      </c>
      <c r="L15" s="179">
        <v>10.29855413708105</v>
      </c>
      <c r="M15" s="372">
        <v>1.7718397322866537</v>
      </c>
      <c r="N15" s="162">
        <v>0</v>
      </c>
      <c r="O15" s="162">
        <v>0</v>
      </c>
      <c r="P15" s="15">
        <v>2966</v>
      </c>
      <c r="Q15" s="15">
        <v>389</v>
      </c>
      <c r="R15" s="167">
        <v>0.13115306810519217</v>
      </c>
      <c r="S15" s="373">
        <v>1.0009082901638315</v>
      </c>
      <c r="T15" s="168">
        <v>451068.48740204162</v>
      </c>
      <c r="U15" s="168">
        <v>0</v>
      </c>
      <c r="V15" s="168">
        <v>0</v>
      </c>
      <c r="W15" s="168">
        <v>310332.11</v>
      </c>
      <c r="X15" s="168">
        <v>796150.68692926026</v>
      </c>
      <c r="Y15" s="168">
        <v>0</v>
      </c>
      <c r="Z15" s="164">
        <v>0</v>
      </c>
      <c r="AA15" s="168">
        <v>307860.96333277266</v>
      </c>
      <c r="AB15" s="183">
        <f>SUM(Muut[[#This Row],[Työttömyysaste]:[Koulutustausta]])</f>
        <v>1865412.2476640744</v>
      </c>
      <c r="AD15" s="67"/>
    </row>
    <row r="16" spans="1:32" s="50" customFormat="1">
      <c r="A16" s="95">
        <v>16</v>
      </c>
      <c r="B16" s="160" t="s">
        <v>17</v>
      </c>
      <c r="C16" s="142">
        <v>8033</v>
      </c>
      <c r="D16" s="46">
        <v>353.41666666666669</v>
      </c>
      <c r="E16" s="46">
        <v>3268</v>
      </c>
      <c r="F16" s="370">
        <v>0.10814463484292126</v>
      </c>
      <c r="G16" s="372">
        <v>0.95163082773086938</v>
      </c>
      <c r="H16" s="162">
        <v>0</v>
      </c>
      <c r="I16" s="164">
        <v>15</v>
      </c>
      <c r="J16" s="15">
        <v>190</v>
      </c>
      <c r="K16" s="15">
        <v>563.34</v>
      </c>
      <c r="L16" s="179">
        <v>14.259594561011111</v>
      </c>
      <c r="M16" s="372">
        <v>1.2796568182294392</v>
      </c>
      <c r="N16" s="162">
        <v>3</v>
      </c>
      <c r="O16" s="162">
        <v>474</v>
      </c>
      <c r="P16" s="15">
        <v>2182</v>
      </c>
      <c r="Q16" s="15">
        <v>330</v>
      </c>
      <c r="R16" s="167">
        <v>0.15123739688359303</v>
      </c>
      <c r="S16" s="373">
        <v>1.1374952291897713</v>
      </c>
      <c r="T16" s="168">
        <v>511643.06789311767</v>
      </c>
      <c r="U16" s="168">
        <v>0</v>
      </c>
      <c r="V16" s="168">
        <v>0</v>
      </c>
      <c r="W16" s="168">
        <v>315310.7</v>
      </c>
      <c r="X16" s="168">
        <v>412515.66165219224</v>
      </c>
      <c r="Y16" s="168">
        <v>0</v>
      </c>
      <c r="Z16" s="164">
        <v>135578.22</v>
      </c>
      <c r="AA16" s="168">
        <v>251007.10236695697</v>
      </c>
      <c r="AB16" s="183">
        <f>SUM(Muut[[#This Row],[Työttömyysaste]:[Koulutustausta]])</f>
        <v>1626054.7519122667</v>
      </c>
      <c r="AD16" s="67"/>
    </row>
    <row r="17" spans="1:30" s="50" customFormat="1">
      <c r="A17" s="95">
        <v>18</v>
      </c>
      <c r="B17" s="160" t="s">
        <v>18</v>
      </c>
      <c r="C17" s="142">
        <v>4847</v>
      </c>
      <c r="D17" s="46">
        <v>212.66666666666666</v>
      </c>
      <c r="E17" s="46">
        <v>2404</v>
      </c>
      <c r="F17" s="370">
        <v>8.846367165834719E-2</v>
      </c>
      <c r="G17" s="372">
        <v>0.77844598769621898</v>
      </c>
      <c r="H17" s="162">
        <v>0</v>
      </c>
      <c r="I17" s="164">
        <v>178</v>
      </c>
      <c r="J17" s="15">
        <v>154</v>
      </c>
      <c r="K17" s="15">
        <v>212.44</v>
      </c>
      <c r="L17" s="179">
        <v>22.815853888156656</v>
      </c>
      <c r="M17" s="372">
        <v>0.79976789361616762</v>
      </c>
      <c r="N17" s="162">
        <v>0</v>
      </c>
      <c r="O17" s="162">
        <v>0</v>
      </c>
      <c r="P17" s="15">
        <v>1594</v>
      </c>
      <c r="Q17" s="15">
        <v>242</v>
      </c>
      <c r="R17" s="167">
        <v>0.15181932245922208</v>
      </c>
      <c r="S17" s="373">
        <v>1.1353013180559042</v>
      </c>
      <c r="T17" s="168">
        <v>252535.43711919399</v>
      </c>
      <c r="U17" s="168">
        <v>0</v>
      </c>
      <c r="V17" s="168">
        <v>0</v>
      </c>
      <c r="W17" s="168">
        <v>255567.62</v>
      </c>
      <c r="X17" s="168">
        <v>155562.94096174909</v>
      </c>
      <c r="Y17" s="168">
        <v>0</v>
      </c>
      <c r="Z17" s="164">
        <v>0</v>
      </c>
      <c r="AA17" s="168">
        <v>151162.06677230808</v>
      </c>
      <c r="AB17" s="183">
        <f>SUM(Muut[[#This Row],[Työttömyysaste]:[Koulutustausta]])</f>
        <v>814828.0648532511</v>
      </c>
      <c r="AD17" s="67"/>
    </row>
    <row r="18" spans="1:30" s="50" customFormat="1">
      <c r="A18" s="95">
        <v>19</v>
      </c>
      <c r="B18" s="160" t="s">
        <v>19</v>
      </c>
      <c r="C18" s="142">
        <v>3955</v>
      </c>
      <c r="D18" s="46">
        <v>133</v>
      </c>
      <c r="E18" s="46">
        <v>1941</v>
      </c>
      <c r="F18" s="370">
        <v>6.8521380731581663E-2</v>
      </c>
      <c r="G18" s="372">
        <v>0.60296156492247199</v>
      </c>
      <c r="H18" s="162">
        <v>0</v>
      </c>
      <c r="I18" s="164">
        <v>25</v>
      </c>
      <c r="J18" s="15">
        <v>99</v>
      </c>
      <c r="K18" s="15">
        <v>95.01</v>
      </c>
      <c r="L18" s="179">
        <v>41.627197137143455</v>
      </c>
      <c r="M18" s="372">
        <v>0.43835253536451457</v>
      </c>
      <c r="N18" s="162">
        <v>0</v>
      </c>
      <c r="O18" s="162">
        <v>0</v>
      </c>
      <c r="P18" s="15">
        <v>1325</v>
      </c>
      <c r="Q18" s="15">
        <v>192</v>
      </c>
      <c r="R18" s="167">
        <v>0.1449056603773585</v>
      </c>
      <c r="S18" s="373">
        <v>1.0907605017092472</v>
      </c>
      <c r="T18" s="168">
        <v>159608.84037173245</v>
      </c>
      <c r="U18" s="168">
        <v>0</v>
      </c>
      <c r="V18" s="168">
        <v>0</v>
      </c>
      <c r="W18" s="168">
        <v>164293.47</v>
      </c>
      <c r="X18" s="168">
        <v>69572.750050723873</v>
      </c>
      <c r="Y18" s="168">
        <v>0</v>
      </c>
      <c r="Z18" s="164">
        <v>0</v>
      </c>
      <c r="AA18" s="168">
        <v>118504.42033362419</v>
      </c>
      <c r="AB18" s="183">
        <f>SUM(Muut[[#This Row],[Työttömyysaste]:[Koulutustausta]])</f>
        <v>511979.48075608053</v>
      </c>
      <c r="AD18" s="67"/>
    </row>
    <row r="19" spans="1:30" s="50" customFormat="1">
      <c r="A19" s="95">
        <v>20</v>
      </c>
      <c r="B19" s="160" t="s">
        <v>20</v>
      </c>
      <c r="C19" s="142">
        <v>16467</v>
      </c>
      <c r="D19" s="46">
        <v>722.33333333333337</v>
      </c>
      <c r="E19" s="46">
        <v>7502</v>
      </c>
      <c r="F19" s="370">
        <v>9.6285434995112426E-2</v>
      </c>
      <c r="G19" s="372">
        <v>0.84727447030464764</v>
      </c>
      <c r="H19" s="162">
        <v>0</v>
      </c>
      <c r="I19" s="164">
        <v>31</v>
      </c>
      <c r="J19" s="15">
        <v>427</v>
      </c>
      <c r="K19" s="15">
        <v>293.26</v>
      </c>
      <c r="L19" s="179">
        <v>56.151537884471118</v>
      </c>
      <c r="M19" s="372">
        <v>0.32496683247978625</v>
      </c>
      <c r="N19" s="162">
        <v>0</v>
      </c>
      <c r="O19" s="162">
        <v>0</v>
      </c>
      <c r="P19" s="15">
        <v>5350</v>
      </c>
      <c r="Q19" s="15">
        <v>658</v>
      </c>
      <c r="R19" s="167">
        <v>0.12299065420560748</v>
      </c>
      <c r="S19" s="373">
        <v>0.92380217008370868</v>
      </c>
      <c r="T19" s="168">
        <v>933811.95825876901</v>
      </c>
      <c r="U19" s="168">
        <v>0</v>
      </c>
      <c r="V19" s="168">
        <v>0</v>
      </c>
      <c r="W19" s="168">
        <v>708619.30999999994</v>
      </c>
      <c r="X19" s="168">
        <v>214744.81296574342</v>
      </c>
      <c r="Y19" s="168">
        <v>0</v>
      </c>
      <c r="Z19" s="164">
        <v>0</v>
      </c>
      <c r="AA19" s="168">
        <v>417880.51669608877</v>
      </c>
      <c r="AB19" s="183">
        <f>SUM(Muut[[#This Row],[Työttömyysaste]:[Koulutustausta]])</f>
        <v>2275056.5979206013</v>
      </c>
      <c r="AD19" s="67"/>
    </row>
    <row r="20" spans="1:30" s="50" customFormat="1">
      <c r="A20" s="95">
        <v>46</v>
      </c>
      <c r="B20" s="160" t="s">
        <v>21</v>
      </c>
      <c r="C20" s="142">
        <v>1362</v>
      </c>
      <c r="D20" s="46">
        <v>58.583333333333336</v>
      </c>
      <c r="E20" s="46">
        <v>525</v>
      </c>
      <c r="F20" s="370">
        <v>0.1115873015873016</v>
      </c>
      <c r="G20" s="372">
        <v>0.98192495936592228</v>
      </c>
      <c r="H20" s="162">
        <v>0</v>
      </c>
      <c r="I20" s="164">
        <v>2</v>
      </c>
      <c r="J20" s="15">
        <v>47</v>
      </c>
      <c r="K20" s="15">
        <v>305.55</v>
      </c>
      <c r="L20" s="179">
        <v>4.4575355915562103</v>
      </c>
      <c r="M20" s="372">
        <v>4.093604421185292</v>
      </c>
      <c r="N20" s="162">
        <v>1</v>
      </c>
      <c r="O20" s="162">
        <v>0</v>
      </c>
      <c r="P20" s="15">
        <v>324</v>
      </c>
      <c r="Q20" s="15">
        <v>42</v>
      </c>
      <c r="R20" s="167">
        <v>0.12962962962962962</v>
      </c>
      <c r="S20" s="373">
        <v>0.96395959338554715</v>
      </c>
      <c r="T20" s="168">
        <v>89510.963516351927</v>
      </c>
      <c r="U20" s="168">
        <v>0</v>
      </c>
      <c r="V20" s="168">
        <v>0</v>
      </c>
      <c r="W20" s="168">
        <v>77997.91</v>
      </c>
      <c r="X20" s="168">
        <v>223744.38246498979</v>
      </c>
      <c r="Y20" s="168">
        <v>532555.62</v>
      </c>
      <c r="Z20" s="164">
        <v>0</v>
      </c>
      <c r="AA20" s="168">
        <v>36065.719181269931</v>
      </c>
      <c r="AB20" s="183">
        <f>SUM(Muut[[#This Row],[Työttömyysaste]:[Koulutustausta]])</f>
        <v>959874.59516261169</v>
      </c>
      <c r="AD20" s="67"/>
    </row>
    <row r="21" spans="1:30" s="50" customFormat="1">
      <c r="A21" s="95">
        <v>47</v>
      </c>
      <c r="B21" s="160" t="s">
        <v>22</v>
      </c>
      <c r="C21" s="142">
        <v>1789</v>
      </c>
      <c r="D21" s="46">
        <v>142</v>
      </c>
      <c r="E21" s="46">
        <v>867</v>
      </c>
      <c r="F21" s="370">
        <v>0.1637831603229527</v>
      </c>
      <c r="G21" s="372">
        <v>1.4412282648408354</v>
      </c>
      <c r="H21" s="162">
        <v>0</v>
      </c>
      <c r="I21" s="164">
        <v>14</v>
      </c>
      <c r="J21" s="15">
        <v>50</v>
      </c>
      <c r="K21" s="15">
        <v>7953.44</v>
      </c>
      <c r="L21" s="179">
        <v>0.22493411655836973</v>
      </c>
      <c r="M21" s="372">
        <v>20</v>
      </c>
      <c r="N21" s="162">
        <v>0</v>
      </c>
      <c r="O21" s="162">
        <v>0</v>
      </c>
      <c r="P21" s="15">
        <v>533</v>
      </c>
      <c r="Q21" s="15">
        <v>76</v>
      </c>
      <c r="R21" s="167">
        <v>0.14258911819887429</v>
      </c>
      <c r="S21" s="373">
        <v>1.0676083739854278</v>
      </c>
      <c r="T21" s="168">
        <v>172569.45849301107</v>
      </c>
      <c r="U21" s="168">
        <v>0</v>
      </c>
      <c r="V21" s="168">
        <v>0</v>
      </c>
      <c r="W21" s="168">
        <v>82976.5</v>
      </c>
      <c r="X21" s="168">
        <v>1435851.4000000001</v>
      </c>
      <c r="Y21" s="168">
        <v>0</v>
      </c>
      <c r="Z21" s="164">
        <v>0</v>
      </c>
      <c r="AA21" s="168">
        <v>52466.364437716285</v>
      </c>
      <c r="AB21" s="183">
        <f>SUM(Muut[[#This Row],[Työttömyysaste]:[Koulutustausta]])</f>
        <v>1743863.7229307275</v>
      </c>
      <c r="AD21" s="67"/>
    </row>
    <row r="22" spans="1:30" s="50" customFormat="1">
      <c r="A22" s="95">
        <v>49</v>
      </c>
      <c r="B22" s="160" t="s">
        <v>23</v>
      </c>
      <c r="C22" s="142">
        <v>297132</v>
      </c>
      <c r="D22" s="46">
        <v>16103.166666666666</v>
      </c>
      <c r="E22" s="46">
        <v>149595</v>
      </c>
      <c r="F22" s="370">
        <v>0.10764508617712266</v>
      </c>
      <c r="G22" s="372">
        <v>0.94723499329103544</v>
      </c>
      <c r="H22" s="162">
        <v>1</v>
      </c>
      <c r="I22" s="164">
        <v>20034</v>
      </c>
      <c r="J22" s="15">
        <v>59610</v>
      </c>
      <c r="K22" s="15">
        <v>312.33999999999997</v>
      </c>
      <c r="L22" s="179">
        <v>951.30947044886989</v>
      </c>
      <c r="M22" s="372">
        <v>1.9181336854110546E-2</v>
      </c>
      <c r="N22" s="162">
        <v>3</v>
      </c>
      <c r="O22" s="162">
        <v>647</v>
      </c>
      <c r="P22" s="15">
        <v>106659</v>
      </c>
      <c r="Q22" s="15">
        <v>16908</v>
      </c>
      <c r="R22" s="167">
        <v>0.15852389390487442</v>
      </c>
      <c r="S22" s="373">
        <v>1.1623459005867449</v>
      </c>
      <c r="T22" s="168">
        <v>18837704.709817123</v>
      </c>
      <c r="U22" s="168">
        <v>5908648.0992000001</v>
      </c>
      <c r="V22" s="168">
        <v>5292870.6095999992</v>
      </c>
      <c r="W22" s="168">
        <v>98924583.299999997</v>
      </c>
      <c r="X22" s="168">
        <v>228716.47985310064</v>
      </c>
      <c r="Y22" s="168">
        <v>0</v>
      </c>
      <c r="Z22" s="164">
        <v>185061.40999999997</v>
      </c>
      <c r="AA22" s="168">
        <v>9487318.3537973743</v>
      </c>
      <c r="AB22" s="183">
        <f>SUM(Muut[[#This Row],[Työttömyysaste]:[Koulutustausta]])</f>
        <v>138864902.96226758</v>
      </c>
      <c r="AD22" s="67"/>
    </row>
    <row r="23" spans="1:30" s="50" customFormat="1">
      <c r="A23" s="95">
        <v>50</v>
      </c>
      <c r="B23" s="160" t="s">
        <v>24</v>
      </c>
      <c r="C23" s="142">
        <v>11417</v>
      </c>
      <c r="D23" s="46">
        <v>384.83333333333331</v>
      </c>
      <c r="E23" s="46">
        <v>5142</v>
      </c>
      <c r="F23" s="370">
        <v>7.4841177233242573E-2</v>
      </c>
      <c r="G23" s="372">
        <v>0.65857332212801112</v>
      </c>
      <c r="H23" s="162">
        <v>0</v>
      </c>
      <c r="I23" s="164">
        <v>22</v>
      </c>
      <c r="J23" s="15">
        <v>421</v>
      </c>
      <c r="K23" s="15">
        <v>578.87</v>
      </c>
      <c r="L23" s="179">
        <v>19.722908425034984</v>
      </c>
      <c r="M23" s="372">
        <v>0.9251874526793038</v>
      </c>
      <c r="N23" s="162">
        <v>0</v>
      </c>
      <c r="O23" s="162">
        <v>0</v>
      </c>
      <c r="P23" s="15">
        <v>3277</v>
      </c>
      <c r="Q23" s="15">
        <v>525</v>
      </c>
      <c r="R23" s="167">
        <v>0.16020750686603602</v>
      </c>
      <c r="S23" s="373">
        <v>1.2116602252873718</v>
      </c>
      <c r="T23" s="168">
        <v>503242.09324196726</v>
      </c>
      <c r="U23" s="168">
        <v>0</v>
      </c>
      <c r="V23" s="168">
        <v>0</v>
      </c>
      <c r="W23" s="168">
        <v>698662.13</v>
      </c>
      <c r="X23" s="168">
        <v>423887.77835872566</v>
      </c>
      <c r="Y23" s="168">
        <v>0</v>
      </c>
      <c r="Z23" s="164">
        <v>0</v>
      </c>
      <c r="AA23" s="168">
        <v>380006.92603914969</v>
      </c>
      <c r="AB23" s="183">
        <f>SUM(Muut[[#This Row],[Työttömyysaste]:[Koulutustausta]])</f>
        <v>2005798.9276398425</v>
      </c>
      <c r="AD23" s="67"/>
    </row>
    <row r="24" spans="1:30" s="50" customFormat="1">
      <c r="A24" s="95">
        <v>51</v>
      </c>
      <c r="B24" s="160" t="s">
        <v>25</v>
      </c>
      <c r="C24" s="142">
        <v>9334</v>
      </c>
      <c r="D24" s="46">
        <v>292.25</v>
      </c>
      <c r="E24" s="46">
        <v>4220</v>
      </c>
      <c r="F24" s="370">
        <v>6.9253554502369669E-2</v>
      </c>
      <c r="G24" s="372">
        <v>0.60940441003032098</v>
      </c>
      <c r="H24" s="162">
        <v>0</v>
      </c>
      <c r="I24" s="164">
        <v>31</v>
      </c>
      <c r="J24" s="15">
        <v>308</v>
      </c>
      <c r="K24" s="15">
        <v>515</v>
      </c>
      <c r="L24" s="179">
        <v>18.124271844660193</v>
      </c>
      <c r="M24" s="372">
        <v>1.0067928555464354</v>
      </c>
      <c r="N24" s="162">
        <v>0</v>
      </c>
      <c r="O24" s="162">
        <v>0</v>
      </c>
      <c r="P24" s="15">
        <v>2929</v>
      </c>
      <c r="Q24" s="15">
        <v>415</v>
      </c>
      <c r="R24" s="167">
        <v>0.14168658245134857</v>
      </c>
      <c r="S24" s="373">
        <v>1.079725365471421</v>
      </c>
      <c r="T24" s="168">
        <v>380709.9384825165</v>
      </c>
      <c r="U24" s="168">
        <v>0</v>
      </c>
      <c r="V24" s="168">
        <v>0</v>
      </c>
      <c r="W24" s="168">
        <v>511135.24</v>
      </c>
      <c r="X24" s="168">
        <v>377117.84313359432</v>
      </c>
      <c r="Y24" s="168">
        <v>0</v>
      </c>
      <c r="Z24" s="164">
        <v>0</v>
      </c>
      <c r="AA24" s="168">
        <v>276846.96073919238</v>
      </c>
      <c r="AB24" s="183">
        <f>SUM(Muut[[#This Row],[Työttömyysaste]:[Koulutustausta]])</f>
        <v>1545809.9823553031</v>
      </c>
      <c r="AD24" s="67"/>
    </row>
    <row r="25" spans="1:30" s="50" customFormat="1">
      <c r="A25" s="95">
        <v>52</v>
      </c>
      <c r="B25" s="160" t="s">
        <v>26</v>
      </c>
      <c r="C25" s="142">
        <v>2404</v>
      </c>
      <c r="D25" s="46">
        <v>53.333333333333336</v>
      </c>
      <c r="E25" s="46">
        <v>1027</v>
      </c>
      <c r="F25" s="370">
        <v>5.1931191171697505E-2</v>
      </c>
      <c r="G25" s="372">
        <v>0.4569743336001223</v>
      </c>
      <c r="H25" s="162">
        <v>0</v>
      </c>
      <c r="I25" s="164">
        <v>48</v>
      </c>
      <c r="J25" s="15">
        <v>90</v>
      </c>
      <c r="K25" s="15">
        <v>354.15</v>
      </c>
      <c r="L25" s="179">
        <v>6.7880841451362421</v>
      </c>
      <c r="M25" s="372">
        <v>2.6881498542206206</v>
      </c>
      <c r="N25" s="162">
        <v>0</v>
      </c>
      <c r="O25" s="162">
        <v>0</v>
      </c>
      <c r="P25" s="15">
        <v>661</v>
      </c>
      <c r="Q25" s="15">
        <v>97</v>
      </c>
      <c r="R25" s="167">
        <v>0.14674735249621784</v>
      </c>
      <c r="S25" s="373">
        <v>1.116579445233663</v>
      </c>
      <c r="T25" s="168">
        <v>73527.04232344628</v>
      </c>
      <c r="U25" s="168">
        <v>0</v>
      </c>
      <c r="V25" s="168">
        <v>0</v>
      </c>
      <c r="W25" s="168">
        <v>149357.70000000001</v>
      </c>
      <c r="X25" s="168">
        <v>259332.59057429593</v>
      </c>
      <c r="Y25" s="168">
        <v>0</v>
      </c>
      <c r="Z25" s="164">
        <v>0</v>
      </c>
      <c r="AA25" s="168">
        <v>73736.539414807208</v>
      </c>
      <c r="AB25" s="183">
        <f>SUM(Muut[[#This Row],[Työttömyysaste]:[Koulutustausta]])</f>
        <v>555953.87231254939</v>
      </c>
      <c r="AD25" s="67"/>
    </row>
    <row r="26" spans="1:30" s="50" customFormat="1">
      <c r="A26" s="95">
        <v>61</v>
      </c>
      <c r="B26" s="160" t="s">
        <v>27</v>
      </c>
      <c r="C26" s="142">
        <v>16573</v>
      </c>
      <c r="D26" s="46">
        <v>839.16666666666663</v>
      </c>
      <c r="E26" s="46">
        <v>7067</v>
      </c>
      <c r="F26" s="370">
        <v>0.11874439884911088</v>
      </c>
      <c r="G26" s="372">
        <v>1.0449046383976068</v>
      </c>
      <c r="H26" s="162">
        <v>0</v>
      </c>
      <c r="I26" s="164">
        <v>46</v>
      </c>
      <c r="J26" s="15">
        <v>977</v>
      </c>
      <c r="K26" s="15">
        <v>248.83</v>
      </c>
      <c r="L26" s="179">
        <v>66.603705340995859</v>
      </c>
      <c r="M26" s="372">
        <v>0.27396955337188544</v>
      </c>
      <c r="N26" s="162">
        <v>0</v>
      </c>
      <c r="O26" s="162">
        <v>0</v>
      </c>
      <c r="P26" s="15">
        <v>4512</v>
      </c>
      <c r="Q26" s="15">
        <v>870</v>
      </c>
      <c r="R26" s="167">
        <v>0.19281914893617022</v>
      </c>
      <c r="S26" s="373">
        <v>1.4692129706101074</v>
      </c>
      <c r="T26" s="168">
        <v>1159040.5020149057</v>
      </c>
      <c r="U26" s="168">
        <v>0</v>
      </c>
      <c r="V26" s="168">
        <v>0</v>
      </c>
      <c r="W26" s="168">
        <v>1621360.81</v>
      </c>
      <c r="X26" s="168">
        <v>182210.16098433451</v>
      </c>
      <c r="Y26" s="168">
        <v>0</v>
      </c>
      <c r="Z26" s="164">
        <v>0</v>
      </c>
      <c r="AA26" s="168">
        <v>668874.35245597828</v>
      </c>
      <c r="AB26" s="183">
        <f>SUM(Muut[[#This Row],[Työttömyysaste]:[Koulutustausta]])</f>
        <v>3631485.8254552186</v>
      </c>
      <c r="AD26" s="67"/>
    </row>
    <row r="27" spans="1:30" s="50" customFormat="1">
      <c r="A27" s="95">
        <v>69</v>
      </c>
      <c r="B27" s="160" t="s">
        <v>28</v>
      </c>
      <c r="C27" s="142">
        <v>6802</v>
      </c>
      <c r="D27" s="46">
        <v>249.58333333333334</v>
      </c>
      <c r="E27" s="46">
        <v>2937</v>
      </c>
      <c r="F27" s="370">
        <v>8.4979003518329363E-2</v>
      </c>
      <c r="G27" s="372">
        <v>0.74778226007561932</v>
      </c>
      <c r="H27" s="162">
        <v>0</v>
      </c>
      <c r="I27" s="164">
        <v>5</v>
      </c>
      <c r="J27" s="15">
        <v>113</v>
      </c>
      <c r="K27" s="15">
        <v>766.42</v>
      </c>
      <c r="L27" s="179">
        <v>8.8750293572714707</v>
      </c>
      <c r="M27" s="372">
        <v>2.0560368502031925</v>
      </c>
      <c r="N27" s="162">
        <v>0</v>
      </c>
      <c r="O27" s="162">
        <v>0</v>
      </c>
      <c r="P27" s="15">
        <v>1781</v>
      </c>
      <c r="Q27" s="15">
        <v>246</v>
      </c>
      <c r="R27" s="167">
        <v>0.13812464907355418</v>
      </c>
      <c r="S27" s="373">
        <v>1.0473549887363354</v>
      </c>
      <c r="T27" s="168">
        <v>340433.75146798993</v>
      </c>
      <c r="U27" s="168">
        <v>0</v>
      </c>
      <c r="V27" s="168">
        <v>0</v>
      </c>
      <c r="W27" s="168">
        <v>187526.88999999998</v>
      </c>
      <c r="X27" s="168">
        <v>561224.57734844531</v>
      </c>
      <c r="Y27" s="168">
        <v>0</v>
      </c>
      <c r="Z27" s="164">
        <v>0</v>
      </c>
      <c r="AA27" s="168">
        <v>195699.26415907367</v>
      </c>
      <c r="AB27" s="183">
        <f>SUM(Muut[[#This Row],[Työttömyysaste]:[Koulutustausta]])</f>
        <v>1284884.4829755088</v>
      </c>
      <c r="AD27" s="67"/>
    </row>
    <row r="28" spans="1:30" s="50" customFormat="1">
      <c r="A28" s="95">
        <v>71</v>
      </c>
      <c r="B28" s="160" t="s">
        <v>29</v>
      </c>
      <c r="C28" s="142">
        <v>6613</v>
      </c>
      <c r="D28" s="46">
        <v>269.75</v>
      </c>
      <c r="E28" s="46">
        <v>2785</v>
      </c>
      <c r="F28" s="370">
        <v>9.6858168761220831E-2</v>
      </c>
      <c r="G28" s="372">
        <v>0.85231430523222229</v>
      </c>
      <c r="H28" s="162">
        <v>0</v>
      </c>
      <c r="I28" s="164">
        <v>2</v>
      </c>
      <c r="J28" s="15">
        <v>160</v>
      </c>
      <c r="K28" s="15">
        <v>1050.5899999999999</v>
      </c>
      <c r="L28" s="179">
        <v>6.294558295814733</v>
      </c>
      <c r="M28" s="372">
        <v>2.8989146732214759</v>
      </c>
      <c r="N28" s="162">
        <v>0</v>
      </c>
      <c r="O28" s="162">
        <v>0</v>
      </c>
      <c r="P28" s="15">
        <v>1810</v>
      </c>
      <c r="Q28" s="15">
        <v>211</v>
      </c>
      <c r="R28" s="167">
        <v>0.11657458563535912</v>
      </c>
      <c r="S28" s="373">
        <v>0.8605213506784074</v>
      </c>
      <c r="T28" s="168">
        <v>377241.20671851095</v>
      </c>
      <c r="U28" s="168">
        <v>0</v>
      </c>
      <c r="V28" s="168">
        <v>0</v>
      </c>
      <c r="W28" s="168">
        <v>265524.8</v>
      </c>
      <c r="X28" s="168">
        <v>769313.0773159666</v>
      </c>
      <c r="Y28" s="168">
        <v>0</v>
      </c>
      <c r="Z28" s="164">
        <v>0</v>
      </c>
      <c r="AA28" s="168">
        <v>156321.54270023736</v>
      </c>
      <c r="AB28" s="183">
        <f>SUM(Muut[[#This Row],[Työttömyysaste]:[Koulutustausta]])</f>
        <v>1568400.626734715</v>
      </c>
      <c r="AD28" s="67"/>
    </row>
    <row r="29" spans="1:30" s="50" customFormat="1">
      <c r="A29" s="95">
        <v>72</v>
      </c>
      <c r="B29" s="160" t="s">
        <v>30</v>
      </c>
      <c r="C29" s="142">
        <v>950</v>
      </c>
      <c r="D29" s="46">
        <v>30.916666666666668</v>
      </c>
      <c r="E29" s="46">
        <v>357</v>
      </c>
      <c r="F29" s="370">
        <v>8.6601307189542481E-2</v>
      </c>
      <c r="G29" s="372">
        <v>0.76205790294694409</v>
      </c>
      <c r="H29" s="162">
        <v>0</v>
      </c>
      <c r="I29" s="164">
        <v>0</v>
      </c>
      <c r="J29" s="15">
        <v>17</v>
      </c>
      <c r="K29" s="15">
        <v>205.66</v>
      </c>
      <c r="L29" s="179">
        <v>4.6192745307789558</v>
      </c>
      <c r="M29" s="372">
        <v>3.9502712565793767</v>
      </c>
      <c r="N29" s="162">
        <v>2</v>
      </c>
      <c r="O29" s="162">
        <v>0</v>
      </c>
      <c r="P29" s="15">
        <v>231</v>
      </c>
      <c r="Q29" s="15">
        <v>20</v>
      </c>
      <c r="R29" s="167">
        <v>8.6580086580086577E-2</v>
      </c>
      <c r="S29" s="373">
        <v>0.64581914625912762</v>
      </c>
      <c r="T29" s="168">
        <v>48454.308672027022</v>
      </c>
      <c r="U29" s="168">
        <v>0</v>
      </c>
      <c r="V29" s="168">
        <v>0</v>
      </c>
      <c r="W29" s="168">
        <v>28212.01</v>
      </c>
      <c r="X29" s="168">
        <v>150598.16625020388</v>
      </c>
      <c r="Y29" s="168">
        <v>1114378.5</v>
      </c>
      <c r="Z29" s="164">
        <v>0</v>
      </c>
      <c r="AA29" s="168">
        <v>16853.619350351324</v>
      </c>
      <c r="AB29" s="183">
        <f>SUM(Muut[[#This Row],[Työttömyysaste]:[Koulutustausta]])</f>
        <v>1358496.6042725823</v>
      </c>
      <c r="AD29" s="67"/>
    </row>
    <row r="30" spans="1:30" s="50" customFormat="1">
      <c r="A30" s="95">
        <v>74</v>
      </c>
      <c r="B30" s="160" t="s">
        <v>31</v>
      </c>
      <c r="C30" s="142">
        <v>1083</v>
      </c>
      <c r="D30" s="46">
        <v>37.5</v>
      </c>
      <c r="E30" s="46">
        <v>465</v>
      </c>
      <c r="F30" s="370">
        <v>8.0645161290322578E-2</v>
      </c>
      <c r="G30" s="372">
        <v>0.70964612995059306</v>
      </c>
      <c r="H30" s="162">
        <v>0</v>
      </c>
      <c r="I30" s="164">
        <v>6</v>
      </c>
      <c r="J30" s="15">
        <v>43</v>
      </c>
      <c r="K30" s="15">
        <v>413.01</v>
      </c>
      <c r="L30" s="179">
        <v>2.6222125372267016</v>
      </c>
      <c r="M30" s="372">
        <v>6.9587751359331298</v>
      </c>
      <c r="N30" s="162">
        <v>0</v>
      </c>
      <c r="O30" s="162">
        <v>0</v>
      </c>
      <c r="P30" s="15">
        <v>269</v>
      </c>
      <c r="Q30" s="15">
        <v>43</v>
      </c>
      <c r="R30" s="167">
        <v>0.15985130111524162</v>
      </c>
      <c r="S30" s="373">
        <v>1.2384018493806785</v>
      </c>
      <c r="T30" s="168">
        <v>51438.834562233431</v>
      </c>
      <c r="U30" s="168">
        <v>0</v>
      </c>
      <c r="V30" s="168">
        <v>0</v>
      </c>
      <c r="W30" s="168">
        <v>71359.789999999994</v>
      </c>
      <c r="X30" s="168">
        <v>302433.86484001123</v>
      </c>
      <c r="Y30" s="168">
        <v>0</v>
      </c>
      <c r="Z30" s="164">
        <v>0</v>
      </c>
      <c r="AA30" s="168">
        <v>36842.46740309368</v>
      </c>
      <c r="AB30" s="183">
        <f>SUM(Muut[[#This Row],[Työttömyysaste]:[Koulutustausta]])</f>
        <v>462074.95680533838</v>
      </c>
      <c r="AD30" s="67"/>
    </row>
    <row r="31" spans="1:30" s="50" customFormat="1">
      <c r="A31" s="95">
        <v>75</v>
      </c>
      <c r="B31" s="160" t="s">
        <v>32</v>
      </c>
      <c r="C31" s="142">
        <v>19702</v>
      </c>
      <c r="D31" s="46">
        <v>1053.0833333333333</v>
      </c>
      <c r="E31" s="46">
        <v>8759</v>
      </c>
      <c r="F31" s="370">
        <v>0.1202287171290482</v>
      </c>
      <c r="G31" s="372">
        <v>1.057966063362465</v>
      </c>
      <c r="H31" s="162">
        <v>0</v>
      </c>
      <c r="I31" s="164">
        <v>60</v>
      </c>
      <c r="J31" s="15">
        <v>1273</v>
      </c>
      <c r="K31" s="15">
        <v>609.94000000000005</v>
      </c>
      <c r="L31" s="179">
        <v>32.30153785618257</v>
      </c>
      <c r="M31" s="372">
        <v>0.56490769840212784</v>
      </c>
      <c r="N31" s="162">
        <v>0</v>
      </c>
      <c r="O31" s="162">
        <v>0</v>
      </c>
      <c r="P31" s="15">
        <v>5716</v>
      </c>
      <c r="Q31" s="15">
        <v>799</v>
      </c>
      <c r="R31" s="167">
        <v>0.13978306508047586</v>
      </c>
      <c r="S31" s="373">
        <v>1.0688503766669739</v>
      </c>
      <c r="T31" s="168">
        <v>1395092.0911679824</v>
      </c>
      <c r="U31" s="168">
        <v>0</v>
      </c>
      <c r="V31" s="168">
        <v>0</v>
      </c>
      <c r="W31" s="168">
        <v>2112581.69</v>
      </c>
      <c r="X31" s="168">
        <v>446639.33444835834</v>
      </c>
      <c r="Y31" s="168">
        <v>0</v>
      </c>
      <c r="Z31" s="164">
        <v>0</v>
      </c>
      <c r="AA31" s="168">
        <v>578476.72362641699</v>
      </c>
      <c r="AB31" s="183">
        <f>SUM(Muut[[#This Row],[Työttömyysaste]:[Koulutustausta]])</f>
        <v>4532789.8392427573</v>
      </c>
      <c r="AD31" s="67"/>
    </row>
    <row r="32" spans="1:30" s="50" customFormat="1">
      <c r="A32" s="95">
        <v>77</v>
      </c>
      <c r="B32" s="160" t="s">
        <v>33</v>
      </c>
      <c r="C32" s="142">
        <v>4683</v>
      </c>
      <c r="D32" s="46">
        <v>219.08333333333334</v>
      </c>
      <c r="E32" s="46">
        <v>1924</v>
      </c>
      <c r="F32" s="370">
        <v>0.11386867636867637</v>
      </c>
      <c r="G32" s="372">
        <v>1.0020001722945839</v>
      </c>
      <c r="H32" s="162">
        <v>0</v>
      </c>
      <c r="I32" s="164">
        <v>11</v>
      </c>
      <c r="J32" s="15">
        <v>75</v>
      </c>
      <c r="K32" s="15">
        <v>571.69000000000005</v>
      </c>
      <c r="L32" s="179">
        <v>8.1915023876576463</v>
      </c>
      <c r="M32" s="372">
        <v>2.2275995954880168</v>
      </c>
      <c r="N32" s="162">
        <v>0</v>
      </c>
      <c r="O32" s="162">
        <v>0</v>
      </c>
      <c r="P32" s="15">
        <v>1257</v>
      </c>
      <c r="Q32" s="15">
        <v>163</v>
      </c>
      <c r="R32" s="167">
        <v>0.12967382657120127</v>
      </c>
      <c r="S32" s="373">
        <v>0.98131671969713219</v>
      </c>
      <c r="T32" s="168">
        <v>314060.11038284114</v>
      </c>
      <c r="U32" s="168">
        <v>0</v>
      </c>
      <c r="V32" s="168">
        <v>0</v>
      </c>
      <c r="W32" s="168">
        <v>124464.75</v>
      </c>
      <c r="X32" s="168">
        <v>418630.09658455243</v>
      </c>
      <c r="Y32" s="168">
        <v>0</v>
      </c>
      <c r="Z32" s="164">
        <v>0</v>
      </c>
      <c r="AA32" s="168">
        <v>126238.55526844566</v>
      </c>
      <c r="AB32" s="183">
        <f>SUM(Muut[[#This Row],[Työttömyysaste]:[Koulutustausta]])</f>
        <v>983393.51223583927</v>
      </c>
      <c r="AD32" s="67"/>
    </row>
    <row r="33" spans="1:30" s="50" customFormat="1">
      <c r="A33" s="95">
        <v>78</v>
      </c>
      <c r="B33" s="160" t="s">
        <v>34</v>
      </c>
      <c r="C33" s="142">
        <v>7979</v>
      </c>
      <c r="D33" s="46">
        <v>396.25</v>
      </c>
      <c r="E33" s="46">
        <v>3543</v>
      </c>
      <c r="F33" s="370">
        <v>0.11184024837708156</v>
      </c>
      <c r="G33" s="372">
        <v>0.984150792975512</v>
      </c>
      <c r="H33" s="162">
        <v>1</v>
      </c>
      <c r="I33" s="164">
        <v>3439</v>
      </c>
      <c r="J33" s="15">
        <v>371</v>
      </c>
      <c r="K33" s="15">
        <v>117.46</v>
      </c>
      <c r="L33" s="179">
        <v>67.929507917588964</v>
      </c>
      <c r="M33" s="372">
        <v>0.26862239937499249</v>
      </c>
      <c r="N33" s="162">
        <v>0</v>
      </c>
      <c r="O33" s="162">
        <v>0</v>
      </c>
      <c r="P33" s="15">
        <v>2262</v>
      </c>
      <c r="Q33" s="15">
        <v>513</v>
      </c>
      <c r="R33" s="167">
        <v>0.22679045092838196</v>
      </c>
      <c r="S33" s="373">
        <v>1.7082925510969955</v>
      </c>
      <c r="T33" s="168">
        <v>525570.44712675735</v>
      </c>
      <c r="U33" s="168">
        <v>158667.20240000001</v>
      </c>
      <c r="V33" s="168">
        <v>908564.54159999988</v>
      </c>
      <c r="W33" s="168">
        <v>615685.63</v>
      </c>
      <c r="X33" s="168">
        <v>86012.158940722307</v>
      </c>
      <c r="Y33" s="168">
        <v>0</v>
      </c>
      <c r="Z33" s="164">
        <v>0</v>
      </c>
      <c r="AA33" s="168">
        <v>374428.90830512438</v>
      </c>
      <c r="AB33" s="183">
        <f>SUM(Muut[[#This Row],[Työttömyysaste]:[Koulutustausta]])</f>
        <v>2668928.8883726038</v>
      </c>
      <c r="AD33" s="67"/>
    </row>
    <row r="34" spans="1:30" s="50" customFormat="1">
      <c r="A34" s="95">
        <v>79</v>
      </c>
      <c r="B34" s="160" t="s">
        <v>35</v>
      </c>
      <c r="C34" s="142">
        <v>6785</v>
      </c>
      <c r="D34" s="46">
        <v>306.08333333333331</v>
      </c>
      <c r="E34" s="46">
        <v>2819</v>
      </c>
      <c r="F34" s="370">
        <v>0.10857869220763863</v>
      </c>
      <c r="G34" s="372">
        <v>0.95545036413106743</v>
      </c>
      <c r="H34" s="162">
        <v>0</v>
      </c>
      <c r="I34" s="164">
        <v>15</v>
      </c>
      <c r="J34" s="15">
        <v>258</v>
      </c>
      <c r="K34" s="15">
        <v>123.48</v>
      </c>
      <c r="L34" s="179">
        <v>54.948169744088112</v>
      </c>
      <c r="M34" s="372">
        <v>0.33208362517203838</v>
      </c>
      <c r="N34" s="162">
        <v>0</v>
      </c>
      <c r="O34" s="162">
        <v>0</v>
      </c>
      <c r="P34" s="15">
        <v>1926</v>
      </c>
      <c r="Q34" s="15">
        <v>326</v>
      </c>
      <c r="R34" s="167">
        <v>0.16926272066458983</v>
      </c>
      <c r="S34" s="373">
        <v>1.2913982110512445</v>
      </c>
      <c r="T34" s="168">
        <v>433889.1671317186</v>
      </c>
      <c r="U34" s="168">
        <v>0</v>
      </c>
      <c r="V34" s="168">
        <v>0</v>
      </c>
      <c r="W34" s="168">
        <v>428158.74</v>
      </c>
      <c r="X34" s="168">
        <v>90420.410233274204</v>
      </c>
      <c r="Y34" s="168">
        <v>0</v>
      </c>
      <c r="Z34" s="164">
        <v>0</v>
      </c>
      <c r="AA34" s="168">
        <v>240695.89959866458</v>
      </c>
      <c r="AB34" s="183">
        <f>SUM(Muut[[#This Row],[Työttömyysaste]:[Koulutustausta]])</f>
        <v>1193164.2169636574</v>
      </c>
      <c r="AD34" s="67"/>
    </row>
    <row r="35" spans="1:30" s="50" customFormat="1">
      <c r="A35" s="95">
        <v>81</v>
      </c>
      <c r="B35" s="160" t="s">
        <v>36</v>
      </c>
      <c r="C35" s="142">
        <v>2621</v>
      </c>
      <c r="D35" s="46">
        <v>120.58333333333333</v>
      </c>
      <c r="E35" s="46">
        <v>1043</v>
      </c>
      <c r="F35" s="370">
        <v>0.11561201661872803</v>
      </c>
      <c r="G35" s="372">
        <v>1.0173408900988736</v>
      </c>
      <c r="H35" s="162">
        <v>0</v>
      </c>
      <c r="I35" s="164">
        <v>2</v>
      </c>
      <c r="J35" s="15">
        <v>85</v>
      </c>
      <c r="K35" s="15">
        <v>542.80999999999995</v>
      </c>
      <c r="L35" s="179">
        <v>4.8285772185479274</v>
      </c>
      <c r="M35" s="372">
        <v>3.7790401974088628</v>
      </c>
      <c r="N35" s="162">
        <v>0</v>
      </c>
      <c r="O35" s="162">
        <v>0</v>
      </c>
      <c r="P35" s="15">
        <v>603</v>
      </c>
      <c r="Q35" s="15">
        <v>120</v>
      </c>
      <c r="R35" s="167">
        <v>0.19900497512437812</v>
      </c>
      <c r="S35" s="373">
        <v>1.5621384584906648</v>
      </c>
      <c r="T35" s="168">
        <v>178465.53015448648</v>
      </c>
      <c r="U35" s="168">
        <v>0</v>
      </c>
      <c r="V35" s="168">
        <v>0</v>
      </c>
      <c r="W35" s="168">
        <v>141060.04999999999</v>
      </c>
      <c r="X35" s="168">
        <v>397482.20666280831</v>
      </c>
      <c r="Y35" s="168">
        <v>0</v>
      </c>
      <c r="Z35" s="164">
        <v>0</v>
      </c>
      <c r="AA35" s="168">
        <v>112472.20379486977</v>
      </c>
      <c r="AB35" s="183">
        <f>SUM(Muut[[#This Row],[Työttömyysaste]:[Koulutustausta]])</f>
        <v>829479.99061216461</v>
      </c>
      <c r="AD35" s="67"/>
    </row>
    <row r="36" spans="1:30" s="50" customFormat="1">
      <c r="A36" s="95">
        <v>82</v>
      </c>
      <c r="B36" s="160" t="s">
        <v>37</v>
      </c>
      <c r="C36" s="142">
        <v>9405</v>
      </c>
      <c r="D36" s="46">
        <v>327.5</v>
      </c>
      <c r="E36" s="46">
        <v>4400</v>
      </c>
      <c r="F36" s="370">
        <v>7.4431818181818182E-2</v>
      </c>
      <c r="G36" s="372">
        <v>0.65497112130212698</v>
      </c>
      <c r="H36" s="162">
        <v>0</v>
      </c>
      <c r="I36" s="164">
        <v>39</v>
      </c>
      <c r="J36" s="15">
        <v>189</v>
      </c>
      <c r="K36" s="15">
        <v>357.79</v>
      </c>
      <c r="L36" s="179">
        <v>26.286369099192264</v>
      </c>
      <c r="M36" s="372">
        <v>0.69417679316334369</v>
      </c>
      <c r="N36" s="162">
        <v>0</v>
      </c>
      <c r="O36" s="162">
        <v>0</v>
      </c>
      <c r="P36" s="15">
        <v>2912</v>
      </c>
      <c r="Q36" s="15">
        <v>274</v>
      </c>
      <c r="R36" s="167">
        <v>9.4093406593406592E-2</v>
      </c>
      <c r="S36" s="373">
        <v>0.69258686959209126</v>
      </c>
      <c r="T36" s="168">
        <v>412289.02728400653</v>
      </c>
      <c r="U36" s="168">
        <v>0</v>
      </c>
      <c r="V36" s="168">
        <v>0</v>
      </c>
      <c r="W36" s="168">
        <v>313651.17</v>
      </c>
      <c r="X36" s="168">
        <v>261998.04484421108</v>
      </c>
      <c r="Y36" s="168">
        <v>0</v>
      </c>
      <c r="Z36" s="164">
        <v>0</v>
      </c>
      <c r="AA36" s="168">
        <v>178933.5230988691</v>
      </c>
      <c r="AB36" s="183">
        <f>SUM(Muut[[#This Row],[Työttömyysaste]:[Koulutustausta]])</f>
        <v>1166871.7652270866</v>
      </c>
      <c r="AD36" s="67"/>
    </row>
    <row r="37" spans="1:30" s="50" customFormat="1">
      <c r="A37" s="95">
        <v>86</v>
      </c>
      <c r="B37" s="160" t="s">
        <v>38</v>
      </c>
      <c r="C37" s="142">
        <v>8143</v>
      </c>
      <c r="D37" s="46">
        <v>287.66666666666669</v>
      </c>
      <c r="E37" s="46">
        <v>3889</v>
      </c>
      <c r="F37" s="370">
        <v>7.3969315162423929E-2</v>
      </c>
      <c r="G37" s="372">
        <v>0.65090127417736232</v>
      </c>
      <c r="H37" s="162">
        <v>0</v>
      </c>
      <c r="I37" s="164">
        <v>37</v>
      </c>
      <c r="J37" s="15">
        <v>282</v>
      </c>
      <c r="K37" s="15">
        <v>389.42</v>
      </c>
      <c r="L37" s="179">
        <v>20.910584972523239</v>
      </c>
      <c r="M37" s="372">
        <v>0.87263878218436186</v>
      </c>
      <c r="N37" s="162">
        <v>0</v>
      </c>
      <c r="O37" s="162">
        <v>0</v>
      </c>
      <c r="P37" s="15">
        <v>2679</v>
      </c>
      <c r="Q37" s="15">
        <v>370</v>
      </c>
      <c r="R37" s="167">
        <v>0.13811123553564764</v>
      </c>
      <c r="S37" s="373">
        <v>1.0509931917510975</v>
      </c>
      <c r="T37" s="168">
        <v>354748.34783166577</v>
      </c>
      <c r="U37" s="168">
        <v>0</v>
      </c>
      <c r="V37" s="168">
        <v>0</v>
      </c>
      <c r="W37" s="168">
        <v>467987.46</v>
      </c>
      <c r="X37" s="168">
        <v>285159.67082152289</v>
      </c>
      <c r="Y37" s="168">
        <v>0</v>
      </c>
      <c r="Z37" s="164">
        <v>0</v>
      </c>
      <c r="AA37" s="168">
        <v>235094.78578498974</v>
      </c>
      <c r="AB37" s="183">
        <f>SUM(Muut[[#This Row],[Työttömyysaste]:[Koulutustausta]])</f>
        <v>1342990.2644381784</v>
      </c>
      <c r="AD37" s="67"/>
    </row>
    <row r="38" spans="1:30" s="50" customFormat="1">
      <c r="A38" s="95">
        <v>90</v>
      </c>
      <c r="B38" s="160" t="s">
        <v>39</v>
      </c>
      <c r="C38" s="142">
        <v>3136</v>
      </c>
      <c r="D38" s="46">
        <v>181</v>
      </c>
      <c r="E38" s="46">
        <v>1194</v>
      </c>
      <c r="F38" s="370">
        <v>0.15159128978224456</v>
      </c>
      <c r="G38" s="372">
        <v>1.3339445343895404</v>
      </c>
      <c r="H38" s="162">
        <v>0</v>
      </c>
      <c r="I38" s="164">
        <v>9</v>
      </c>
      <c r="J38" s="15">
        <v>88</v>
      </c>
      <c r="K38" s="15">
        <v>1029.95</v>
      </c>
      <c r="L38" s="179">
        <v>3.0448080003883682</v>
      </c>
      <c r="M38" s="372">
        <v>5.9929517404242976</v>
      </c>
      <c r="N38" s="162">
        <v>0</v>
      </c>
      <c r="O38" s="162">
        <v>0</v>
      </c>
      <c r="P38" s="15">
        <v>719</v>
      </c>
      <c r="Q38" s="15">
        <v>125</v>
      </c>
      <c r="R38" s="167">
        <v>0.17385257301808066</v>
      </c>
      <c r="S38" s="373">
        <v>1.3474008560861497</v>
      </c>
      <c r="T38" s="168">
        <v>279984.92650546593</v>
      </c>
      <c r="U38" s="168">
        <v>0</v>
      </c>
      <c r="V38" s="168">
        <v>0</v>
      </c>
      <c r="W38" s="168">
        <v>146038.63999999998</v>
      </c>
      <c r="X38" s="168">
        <v>754199.0728843601</v>
      </c>
      <c r="Y38" s="168">
        <v>0</v>
      </c>
      <c r="Z38" s="164">
        <v>0</v>
      </c>
      <c r="AA38" s="168">
        <v>116073.08635632896</v>
      </c>
      <c r="AB38" s="183">
        <f>SUM(Muut[[#This Row],[Työttömyysaste]:[Koulutustausta]])</f>
        <v>1296295.725746155</v>
      </c>
      <c r="AD38" s="67"/>
    </row>
    <row r="39" spans="1:30" s="50" customFormat="1">
      <c r="A39" s="95">
        <v>91</v>
      </c>
      <c r="B39" s="160" t="s">
        <v>40</v>
      </c>
      <c r="C39" s="142">
        <v>658457</v>
      </c>
      <c r="D39" s="46">
        <v>46080.916666666664</v>
      </c>
      <c r="E39" s="46">
        <v>352914</v>
      </c>
      <c r="F39" s="370">
        <v>0.13057265131637358</v>
      </c>
      <c r="G39" s="372">
        <v>1.1489886708822539</v>
      </c>
      <c r="H39" s="162">
        <v>1</v>
      </c>
      <c r="I39" s="164">
        <v>36856</v>
      </c>
      <c r="J39" s="15">
        <v>114117</v>
      </c>
      <c r="K39" s="15">
        <v>214.19</v>
      </c>
      <c r="L39" s="179">
        <v>3074.1724637004527</v>
      </c>
      <c r="M39" s="372">
        <v>5.9357071279015012E-3</v>
      </c>
      <c r="N39" s="162">
        <v>3</v>
      </c>
      <c r="O39" s="162">
        <v>1104</v>
      </c>
      <c r="P39" s="15">
        <v>241004</v>
      </c>
      <c r="Q39" s="15">
        <v>39116</v>
      </c>
      <c r="R39" s="167">
        <v>0.16230436009360841</v>
      </c>
      <c r="S39" s="373">
        <v>1.2066820082985539</v>
      </c>
      <c r="T39" s="168">
        <v>50636536.254300378</v>
      </c>
      <c r="U39" s="168">
        <v>13093812.519200001</v>
      </c>
      <c r="V39" s="168">
        <v>9737148.8063999992</v>
      </c>
      <c r="W39" s="168">
        <v>189380585.00999999</v>
      </c>
      <c r="X39" s="168">
        <v>156844.40936074674</v>
      </c>
      <c r="Y39" s="168">
        <v>0</v>
      </c>
      <c r="Z39" s="164">
        <v>315777.12</v>
      </c>
      <c r="AA39" s="168">
        <v>21826239.469847474</v>
      </c>
      <c r="AB39" s="183">
        <f>SUM(Muut[[#This Row],[Työttömyysaste]:[Koulutustausta]])</f>
        <v>285146943.58910859</v>
      </c>
      <c r="AD39" s="67"/>
    </row>
    <row r="40" spans="1:30" s="50" customFormat="1">
      <c r="A40" s="95">
        <v>92</v>
      </c>
      <c r="B40" s="160" t="s">
        <v>41</v>
      </c>
      <c r="C40" s="142">
        <v>239206</v>
      </c>
      <c r="D40" s="46">
        <v>17471.583333333332</v>
      </c>
      <c r="E40" s="46">
        <v>125431</v>
      </c>
      <c r="F40" s="370">
        <v>0.13929238651795275</v>
      </c>
      <c r="G40" s="372">
        <v>1.225718957498187</v>
      </c>
      <c r="H40" s="162">
        <v>1</v>
      </c>
      <c r="I40" s="164">
        <v>5532</v>
      </c>
      <c r="J40" s="15">
        <v>54953</v>
      </c>
      <c r="K40" s="15">
        <v>238.38</v>
      </c>
      <c r="L40" s="179">
        <v>1003.4650557932713</v>
      </c>
      <c r="M40" s="372">
        <v>1.8184377522503913E-2</v>
      </c>
      <c r="N40" s="162">
        <v>0</v>
      </c>
      <c r="O40" s="162">
        <v>0</v>
      </c>
      <c r="P40" s="15">
        <v>85895</v>
      </c>
      <c r="Q40" s="15">
        <v>19162</v>
      </c>
      <c r="R40" s="167">
        <v>0.22308632632865708</v>
      </c>
      <c r="S40" s="373">
        <v>1.6361799016819412</v>
      </c>
      <c r="T40" s="168">
        <v>19623831.086443551</v>
      </c>
      <c r="U40" s="168">
        <v>4756754.8336000005</v>
      </c>
      <c r="V40" s="168">
        <v>1461523.4208</v>
      </c>
      <c r="W40" s="168">
        <v>91196152.090000004</v>
      </c>
      <c r="X40" s="168">
        <v>174557.9639731771</v>
      </c>
      <c r="Y40" s="168">
        <v>0</v>
      </c>
      <c r="Z40" s="164">
        <v>0</v>
      </c>
      <c r="AA40" s="168">
        <v>10751319.841460735</v>
      </c>
      <c r="AB40" s="183">
        <f>SUM(Muut[[#This Row],[Työttömyysaste]:[Koulutustausta]])</f>
        <v>127964139.23627748</v>
      </c>
      <c r="AD40" s="67"/>
    </row>
    <row r="41" spans="1:30" s="50" customFormat="1">
      <c r="A41" s="95">
        <v>97</v>
      </c>
      <c r="B41" s="160" t="s">
        <v>42</v>
      </c>
      <c r="C41" s="142">
        <v>2131</v>
      </c>
      <c r="D41" s="46">
        <v>107.66666666666667</v>
      </c>
      <c r="E41" s="46">
        <v>838</v>
      </c>
      <c r="F41" s="370">
        <v>0.12848050914876691</v>
      </c>
      <c r="G41" s="372">
        <v>1.1305786315346522</v>
      </c>
      <c r="H41" s="162">
        <v>0</v>
      </c>
      <c r="I41" s="164">
        <v>8</v>
      </c>
      <c r="J41" s="15">
        <v>50</v>
      </c>
      <c r="K41" s="15">
        <v>465.09</v>
      </c>
      <c r="L41" s="179">
        <v>4.5819088778515988</v>
      </c>
      <c r="M41" s="372">
        <v>3.982485879060361</v>
      </c>
      <c r="N41" s="162">
        <v>3</v>
      </c>
      <c r="O41" s="162">
        <v>1679</v>
      </c>
      <c r="P41" s="15">
        <v>501</v>
      </c>
      <c r="Q41" s="15">
        <v>79</v>
      </c>
      <c r="R41" s="167">
        <v>0.15768463073852296</v>
      </c>
      <c r="S41" s="373">
        <v>1.2302248016787911</v>
      </c>
      <c r="T41" s="168">
        <v>161251.97686015704</v>
      </c>
      <c r="U41" s="168">
        <v>0</v>
      </c>
      <c r="V41" s="168">
        <v>0</v>
      </c>
      <c r="W41" s="168">
        <v>82976.5</v>
      </c>
      <c r="X41" s="168">
        <v>340570.36439418129</v>
      </c>
      <c r="Y41" s="168">
        <v>0</v>
      </c>
      <c r="Z41" s="164">
        <v>480244.36999999994</v>
      </c>
      <c r="AA41" s="168">
        <v>72015.600668810031</v>
      </c>
      <c r="AB41" s="183">
        <f>SUM(Muut[[#This Row],[Työttömyysaste]:[Koulutustausta]])</f>
        <v>1137058.8119231483</v>
      </c>
      <c r="AD41" s="67"/>
    </row>
    <row r="42" spans="1:30" s="50" customFormat="1">
      <c r="A42" s="95">
        <v>98</v>
      </c>
      <c r="B42" s="160" t="s">
        <v>43</v>
      </c>
      <c r="C42" s="142">
        <v>23090</v>
      </c>
      <c r="D42" s="46">
        <v>1018.1666666666666</v>
      </c>
      <c r="E42" s="46">
        <v>10605</v>
      </c>
      <c r="F42" s="370">
        <v>9.6008172245796011E-2</v>
      </c>
      <c r="G42" s="372">
        <v>0.84483466568545262</v>
      </c>
      <c r="H42" s="162">
        <v>0</v>
      </c>
      <c r="I42" s="164">
        <v>69</v>
      </c>
      <c r="J42" s="15">
        <v>658</v>
      </c>
      <c r="K42" s="15">
        <v>651.23</v>
      </c>
      <c r="L42" s="179">
        <v>35.455983293152954</v>
      </c>
      <c r="M42" s="372">
        <v>0.51464902987781813</v>
      </c>
      <c r="N42" s="162">
        <v>0</v>
      </c>
      <c r="O42" s="162">
        <v>0</v>
      </c>
      <c r="P42" s="15">
        <v>7166</v>
      </c>
      <c r="Q42" s="15">
        <v>892</v>
      </c>
      <c r="R42" s="167">
        <v>0.12447669550655875</v>
      </c>
      <c r="S42" s="373">
        <v>0.94364151698330578</v>
      </c>
      <c r="T42" s="168">
        <v>1305619.0665852185</v>
      </c>
      <c r="U42" s="168">
        <v>0</v>
      </c>
      <c r="V42" s="168">
        <v>0</v>
      </c>
      <c r="W42" s="168">
        <v>1091970.74</v>
      </c>
      <c r="X42" s="168">
        <v>476874.66598813713</v>
      </c>
      <c r="Y42" s="168">
        <v>0</v>
      </c>
      <c r="Z42" s="164">
        <v>0</v>
      </c>
      <c r="AA42" s="168">
        <v>598535.11176766024</v>
      </c>
      <c r="AB42" s="183">
        <f>SUM(Muut[[#This Row],[Työttömyysaste]:[Koulutustausta]])</f>
        <v>3472999.5843410161</v>
      </c>
      <c r="AD42" s="67"/>
    </row>
    <row r="43" spans="1:30" s="50" customFormat="1">
      <c r="A43" s="95">
        <v>102</v>
      </c>
      <c r="B43" s="160" t="s">
        <v>44</v>
      </c>
      <c r="C43" s="142">
        <v>9870</v>
      </c>
      <c r="D43" s="46">
        <v>312</v>
      </c>
      <c r="E43" s="46">
        <v>4406</v>
      </c>
      <c r="F43" s="370">
        <v>7.0812528370403999E-2</v>
      </c>
      <c r="G43" s="372">
        <v>0.62312277520491477</v>
      </c>
      <c r="H43" s="162">
        <v>0</v>
      </c>
      <c r="I43" s="164">
        <v>16</v>
      </c>
      <c r="J43" s="15">
        <v>407</v>
      </c>
      <c r="K43" s="15">
        <v>532.61</v>
      </c>
      <c r="L43" s="179">
        <v>18.531383188449333</v>
      </c>
      <c r="M43" s="372">
        <v>0.98467487394891007</v>
      </c>
      <c r="N43" s="162">
        <v>0</v>
      </c>
      <c r="O43" s="162">
        <v>0</v>
      </c>
      <c r="P43" s="15">
        <v>2727</v>
      </c>
      <c r="Q43" s="15">
        <v>409</v>
      </c>
      <c r="R43" s="167">
        <v>0.14998166483314998</v>
      </c>
      <c r="S43" s="373">
        <v>1.1316088115618717</v>
      </c>
      <c r="T43" s="168">
        <v>411634.34448986908</v>
      </c>
      <c r="U43" s="168">
        <v>0</v>
      </c>
      <c r="V43" s="168">
        <v>0</v>
      </c>
      <c r="W43" s="168">
        <v>675428.71</v>
      </c>
      <c r="X43" s="168">
        <v>390013.0765657936</v>
      </c>
      <c r="Y43" s="168">
        <v>0</v>
      </c>
      <c r="Z43" s="164">
        <v>0</v>
      </c>
      <c r="AA43" s="168">
        <v>306811.85230907751</v>
      </c>
      <c r="AB43" s="183">
        <f>SUM(Muut[[#This Row],[Työttömyysaste]:[Koulutustausta]])</f>
        <v>1783887.9833647404</v>
      </c>
      <c r="AD43" s="67"/>
    </row>
    <row r="44" spans="1:30" s="50" customFormat="1">
      <c r="A44" s="95">
        <v>103</v>
      </c>
      <c r="B44" s="160" t="s">
        <v>45</v>
      </c>
      <c r="C44" s="142">
        <v>2166</v>
      </c>
      <c r="D44" s="46">
        <v>109.91666666666667</v>
      </c>
      <c r="E44" s="46">
        <v>969</v>
      </c>
      <c r="F44" s="370">
        <v>0.11343309253525972</v>
      </c>
      <c r="G44" s="372">
        <v>0.99816720356208466</v>
      </c>
      <c r="H44" s="162">
        <v>0</v>
      </c>
      <c r="I44" s="164">
        <v>2</v>
      </c>
      <c r="J44" s="15">
        <v>43</v>
      </c>
      <c r="K44" s="15">
        <v>147.96</v>
      </c>
      <c r="L44" s="179">
        <v>14.639091646390916</v>
      </c>
      <c r="M44" s="372">
        <v>1.246483582858364</v>
      </c>
      <c r="N44" s="162">
        <v>0</v>
      </c>
      <c r="O44" s="162">
        <v>0</v>
      </c>
      <c r="P44" s="15">
        <v>597</v>
      </c>
      <c r="Q44" s="15">
        <v>82</v>
      </c>
      <c r="R44" s="167">
        <v>0.13735343383584589</v>
      </c>
      <c r="S44" s="373">
        <v>1.0367039210542708</v>
      </c>
      <c r="T44" s="168">
        <v>144704.67880393277</v>
      </c>
      <c r="U44" s="168">
        <v>0</v>
      </c>
      <c r="V44" s="168">
        <v>0</v>
      </c>
      <c r="W44" s="168">
        <v>71359.789999999994</v>
      </c>
      <c r="X44" s="168">
        <v>108346.32246610992</v>
      </c>
      <c r="Y44" s="168">
        <v>0</v>
      </c>
      <c r="Z44" s="164">
        <v>0</v>
      </c>
      <c r="AA44" s="168">
        <v>61683.904036807537</v>
      </c>
      <c r="AB44" s="183">
        <f>SUM(Muut[[#This Row],[Työttömyysaste]:[Koulutustausta]])</f>
        <v>386094.69530685025</v>
      </c>
      <c r="AD44" s="67"/>
    </row>
    <row r="45" spans="1:30" s="50" customFormat="1">
      <c r="A45" s="95">
        <v>105</v>
      </c>
      <c r="B45" s="160" t="s">
        <v>46</v>
      </c>
      <c r="C45" s="142">
        <v>2139</v>
      </c>
      <c r="D45" s="46">
        <v>96.666666666666671</v>
      </c>
      <c r="E45" s="46">
        <v>825</v>
      </c>
      <c r="F45" s="370">
        <v>0.11717171717171718</v>
      </c>
      <c r="G45" s="372">
        <v>1.0310656498191244</v>
      </c>
      <c r="H45" s="162">
        <v>0</v>
      </c>
      <c r="I45" s="164">
        <v>5</v>
      </c>
      <c r="J45" s="15">
        <v>37</v>
      </c>
      <c r="K45" s="15">
        <v>1421.25</v>
      </c>
      <c r="L45" s="179">
        <v>1.5050131926121373</v>
      </c>
      <c r="M45" s="372">
        <v>12.124403623010567</v>
      </c>
      <c r="N45" s="162">
        <v>0</v>
      </c>
      <c r="O45" s="162">
        <v>0</v>
      </c>
      <c r="P45" s="15">
        <v>430</v>
      </c>
      <c r="Q45" s="15">
        <v>58</v>
      </c>
      <c r="R45" s="167">
        <v>0.13488372093023257</v>
      </c>
      <c r="S45" s="373">
        <v>1.0500831215509456</v>
      </c>
      <c r="T45" s="168">
        <v>147610.73001278078</v>
      </c>
      <c r="U45" s="168">
        <v>0</v>
      </c>
      <c r="V45" s="168">
        <v>0</v>
      </c>
      <c r="W45" s="168">
        <v>61402.61</v>
      </c>
      <c r="X45" s="168">
        <v>1040735.4069002348</v>
      </c>
      <c r="Y45" s="168">
        <v>0</v>
      </c>
      <c r="Z45" s="164">
        <v>0</v>
      </c>
      <c r="AA45" s="168">
        <v>61701.130583520571</v>
      </c>
      <c r="AB45" s="183">
        <f>SUM(Muut[[#This Row],[Työttömyysaste]:[Koulutustausta]])</f>
        <v>1311449.8774965361</v>
      </c>
      <c r="AD45" s="67"/>
    </row>
    <row r="46" spans="1:30" s="50" customFormat="1">
      <c r="A46" s="95">
        <v>106</v>
      </c>
      <c r="B46" s="160" t="s">
        <v>47</v>
      </c>
      <c r="C46" s="142">
        <v>46880</v>
      </c>
      <c r="D46" s="46">
        <v>2619.75</v>
      </c>
      <c r="E46" s="46">
        <v>22731</v>
      </c>
      <c r="F46" s="370">
        <v>0.11525009898376666</v>
      </c>
      <c r="G46" s="372">
        <v>1.0141561553311347</v>
      </c>
      <c r="H46" s="162">
        <v>0</v>
      </c>
      <c r="I46" s="164">
        <v>431</v>
      </c>
      <c r="J46" s="15">
        <v>3192</v>
      </c>
      <c r="K46" s="15">
        <v>322.69</v>
      </c>
      <c r="L46" s="179">
        <v>145.27875050357929</v>
      </c>
      <c r="M46" s="372">
        <v>0.12560259048163916</v>
      </c>
      <c r="N46" s="162">
        <v>0</v>
      </c>
      <c r="O46" s="162">
        <v>0</v>
      </c>
      <c r="P46" s="15">
        <v>14846</v>
      </c>
      <c r="Q46" s="15">
        <v>2218</v>
      </c>
      <c r="R46" s="167">
        <v>0.14940051192240333</v>
      </c>
      <c r="S46" s="373">
        <v>1.1077690195481558</v>
      </c>
      <c r="T46" s="168">
        <v>3182095.8628095463</v>
      </c>
      <c r="U46" s="168">
        <v>0</v>
      </c>
      <c r="V46" s="168">
        <v>0</v>
      </c>
      <c r="W46" s="168">
        <v>5297219.76</v>
      </c>
      <c r="X46" s="168">
        <v>236295.45009860108</v>
      </c>
      <c r="Y46" s="168">
        <v>0</v>
      </c>
      <c r="Z46" s="164">
        <v>0</v>
      </c>
      <c r="AA46" s="168">
        <v>1426577.85365239</v>
      </c>
      <c r="AB46" s="183">
        <f>SUM(Muut[[#This Row],[Työttömyysaste]:[Koulutustausta]])</f>
        <v>10142188.926560536</v>
      </c>
      <c r="AD46" s="67"/>
    </row>
    <row r="47" spans="1:30" s="50" customFormat="1">
      <c r="A47" s="95">
        <v>108</v>
      </c>
      <c r="B47" s="160" t="s">
        <v>48</v>
      </c>
      <c r="C47" s="142">
        <v>10337</v>
      </c>
      <c r="D47" s="46">
        <v>421.5</v>
      </c>
      <c r="E47" s="46">
        <v>4661</v>
      </c>
      <c r="F47" s="370">
        <v>9.0431237931774294E-2</v>
      </c>
      <c r="G47" s="372">
        <v>0.79575980750906883</v>
      </c>
      <c r="H47" s="162">
        <v>0</v>
      </c>
      <c r="I47" s="164">
        <v>18</v>
      </c>
      <c r="J47" s="15">
        <v>183</v>
      </c>
      <c r="K47" s="15">
        <v>463.99</v>
      </c>
      <c r="L47" s="179">
        <v>22.278497381409082</v>
      </c>
      <c r="M47" s="372">
        <v>0.81905826469303722</v>
      </c>
      <c r="N47" s="162">
        <v>0</v>
      </c>
      <c r="O47" s="162">
        <v>0</v>
      </c>
      <c r="P47" s="15">
        <v>3231</v>
      </c>
      <c r="Q47" s="15">
        <v>386</v>
      </c>
      <c r="R47" s="167">
        <v>0.1194676570721139</v>
      </c>
      <c r="S47" s="373">
        <v>0.89780339874245996</v>
      </c>
      <c r="T47" s="168">
        <v>550550.72788570786</v>
      </c>
      <c r="U47" s="168">
        <v>0</v>
      </c>
      <c r="V47" s="168">
        <v>0</v>
      </c>
      <c r="W47" s="168">
        <v>303693.99</v>
      </c>
      <c r="X47" s="168">
        <v>339764.86997195421</v>
      </c>
      <c r="Y47" s="168">
        <v>0</v>
      </c>
      <c r="Z47" s="164">
        <v>0</v>
      </c>
      <c r="AA47" s="168">
        <v>254937.90984003822</v>
      </c>
      <c r="AB47" s="183">
        <f>SUM(Muut[[#This Row],[Työttömyysaste]:[Koulutustausta]])</f>
        <v>1448947.4976977003</v>
      </c>
      <c r="AD47" s="67"/>
    </row>
    <row r="48" spans="1:30" s="50" customFormat="1">
      <c r="A48" s="95">
        <v>109</v>
      </c>
      <c r="B48" s="160" t="s">
        <v>49</v>
      </c>
      <c r="C48" s="142">
        <v>67971</v>
      </c>
      <c r="D48" s="46">
        <v>3716.75</v>
      </c>
      <c r="E48" s="46">
        <v>30957</v>
      </c>
      <c r="F48" s="370">
        <v>0.12006169848499532</v>
      </c>
      <c r="G48" s="372">
        <v>1.0564963640961318</v>
      </c>
      <c r="H48" s="162">
        <v>0</v>
      </c>
      <c r="I48" s="164">
        <v>252</v>
      </c>
      <c r="J48" s="15">
        <v>3675</v>
      </c>
      <c r="K48" s="15">
        <v>1785.34</v>
      </c>
      <c r="L48" s="179">
        <v>38.071739836669771</v>
      </c>
      <c r="M48" s="372">
        <v>0.47928955922339694</v>
      </c>
      <c r="N48" s="162">
        <v>0</v>
      </c>
      <c r="O48" s="162">
        <v>0</v>
      </c>
      <c r="P48" s="15">
        <v>19940</v>
      </c>
      <c r="Q48" s="15">
        <v>2508</v>
      </c>
      <c r="R48" s="167">
        <v>0.12577733199598795</v>
      </c>
      <c r="S48" s="373">
        <v>0.9374474612821535</v>
      </c>
      <c r="T48" s="168">
        <v>4806317.8843810596</v>
      </c>
      <c r="U48" s="168">
        <v>0</v>
      </c>
      <c r="V48" s="168">
        <v>0</v>
      </c>
      <c r="W48" s="168">
        <v>6098772.75</v>
      </c>
      <c r="X48" s="168">
        <v>1307346.7379808372</v>
      </c>
      <c r="Y48" s="168">
        <v>0</v>
      </c>
      <c r="Z48" s="164">
        <v>0</v>
      </c>
      <c r="AA48" s="168">
        <v>1750367.5610055302</v>
      </c>
      <c r="AB48" s="183">
        <f>SUM(Muut[[#This Row],[Työttömyysaste]:[Koulutustausta]])</f>
        <v>13962804.933367427</v>
      </c>
      <c r="AD48" s="67"/>
    </row>
    <row r="49" spans="1:30" s="50" customFormat="1">
      <c r="A49" s="95">
        <v>111</v>
      </c>
      <c r="B49" s="160" t="s">
        <v>50</v>
      </c>
      <c r="C49" s="142">
        <v>18344</v>
      </c>
      <c r="D49" s="46">
        <v>1149.8333333333333</v>
      </c>
      <c r="E49" s="46">
        <v>7728</v>
      </c>
      <c r="F49" s="370">
        <v>0.14878795721187024</v>
      </c>
      <c r="G49" s="372">
        <v>1.309276295431361</v>
      </c>
      <c r="H49" s="162">
        <v>0</v>
      </c>
      <c r="I49" s="164">
        <v>38</v>
      </c>
      <c r="J49" s="15">
        <v>747</v>
      </c>
      <c r="K49" s="15">
        <v>676</v>
      </c>
      <c r="L49" s="179">
        <v>27.136094674556212</v>
      </c>
      <c r="M49" s="372">
        <v>0.67243970158663657</v>
      </c>
      <c r="N49" s="162">
        <v>0</v>
      </c>
      <c r="O49" s="162">
        <v>0</v>
      </c>
      <c r="P49" s="15">
        <v>4620</v>
      </c>
      <c r="Q49" s="15">
        <v>852</v>
      </c>
      <c r="R49" s="167">
        <v>0.18441558441558442</v>
      </c>
      <c r="S49" s="373">
        <v>1.3998343371536501</v>
      </c>
      <c r="T49" s="168">
        <v>1607482.196841886</v>
      </c>
      <c r="U49" s="168">
        <v>0</v>
      </c>
      <c r="V49" s="168">
        <v>0</v>
      </c>
      <c r="W49" s="168">
        <v>1239668.9099999999</v>
      </c>
      <c r="X49" s="168">
        <v>495012.93584137817</v>
      </c>
      <c r="Y49" s="168">
        <v>0</v>
      </c>
      <c r="Z49" s="164">
        <v>0</v>
      </c>
      <c r="AA49" s="168">
        <v>705390.07288810785</v>
      </c>
      <c r="AB49" s="183">
        <f>SUM(Muut[[#This Row],[Työttömyysaste]:[Koulutustausta]])</f>
        <v>4047554.1155713722</v>
      </c>
      <c r="AD49" s="67"/>
    </row>
    <row r="50" spans="1:30" s="50" customFormat="1">
      <c r="A50" s="95">
        <v>139</v>
      </c>
      <c r="B50" s="160" t="s">
        <v>51</v>
      </c>
      <c r="C50" s="142">
        <v>9912</v>
      </c>
      <c r="D50" s="46">
        <v>503.25</v>
      </c>
      <c r="E50" s="46">
        <v>4155</v>
      </c>
      <c r="F50" s="370">
        <v>0.12111913357400722</v>
      </c>
      <c r="G50" s="372">
        <v>1.0658013826066632</v>
      </c>
      <c r="H50" s="162">
        <v>0</v>
      </c>
      <c r="I50" s="164">
        <v>18</v>
      </c>
      <c r="J50" s="15">
        <v>78</v>
      </c>
      <c r="K50" s="15">
        <v>1615.72</v>
      </c>
      <c r="L50" s="179">
        <v>6.1347263139652908</v>
      </c>
      <c r="M50" s="372">
        <v>2.9744419671414435</v>
      </c>
      <c r="N50" s="162">
        <v>0</v>
      </c>
      <c r="O50" s="162">
        <v>0</v>
      </c>
      <c r="P50" s="15">
        <v>2764</v>
      </c>
      <c r="Q50" s="15">
        <v>286</v>
      </c>
      <c r="R50" s="167">
        <v>0.10347322720694646</v>
      </c>
      <c r="S50" s="373">
        <v>0.77463122216331748</v>
      </c>
      <c r="T50" s="168">
        <v>707063.46576330776</v>
      </c>
      <c r="U50" s="168">
        <v>0</v>
      </c>
      <c r="V50" s="168">
        <v>0</v>
      </c>
      <c r="W50" s="168">
        <v>129443.34</v>
      </c>
      <c r="X50" s="168">
        <v>1183139.4980734193</v>
      </c>
      <c r="Y50" s="168">
        <v>0</v>
      </c>
      <c r="Z50" s="164">
        <v>0</v>
      </c>
      <c r="AA50" s="168">
        <v>210918.63419705461</v>
      </c>
      <c r="AB50" s="183">
        <f>SUM(Muut[[#This Row],[Työttömyysaste]:[Koulutustausta]])</f>
        <v>2230564.9380337815</v>
      </c>
      <c r="AD50" s="67"/>
    </row>
    <row r="51" spans="1:30" s="50" customFormat="1">
      <c r="A51" s="95">
        <v>140</v>
      </c>
      <c r="B51" s="160" t="s">
        <v>52</v>
      </c>
      <c r="C51" s="142">
        <v>20958</v>
      </c>
      <c r="D51" s="46">
        <v>1185.3333333333333</v>
      </c>
      <c r="E51" s="46">
        <v>9573</v>
      </c>
      <c r="F51" s="370">
        <v>0.1238204672864654</v>
      </c>
      <c r="G51" s="372">
        <v>1.0895720711895758</v>
      </c>
      <c r="H51" s="162">
        <v>0</v>
      </c>
      <c r="I51" s="164">
        <v>6</v>
      </c>
      <c r="J51" s="15">
        <v>628</v>
      </c>
      <c r="K51" s="15">
        <v>762.99</v>
      </c>
      <c r="L51" s="179">
        <v>27.468249911532261</v>
      </c>
      <c r="M51" s="372">
        <v>0.66430833649595999</v>
      </c>
      <c r="N51" s="162">
        <v>0</v>
      </c>
      <c r="O51" s="162">
        <v>0</v>
      </c>
      <c r="P51" s="15">
        <v>5856</v>
      </c>
      <c r="Q51" s="15">
        <v>667</v>
      </c>
      <c r="R51" s="167">
        <v>0.11390027322404371</v>
      </c>
      <c r="S51" s="373">
        <v>0.85442105957554193</v>
      </c>
      <c r="T51" s="168">
        <v>1528363.3807526464</v>
      </c>
      <c r="U51" s="168">
        <v>0</v>
      </c>
      <c r="V51" s="168">
        <v>0</v>
      </c>
      <c r="W51" s="168">
        <v>1042184.84</v>
      </c>
      <c r="X51" s="168">
        <v>558712.89928640984</v>
      </c>
      <c r="Y51" s="168">
        <v>0</v>
      </c>
      <c r="Z51" s="164">
        <v>0</v>
      </c>
      <c r="AA51" s="168">
        <v>491904.09688406822</v>
      </c>
      <c r="AB51" s="183">
        <f>SUM(Muut[[#This Row],[Työttömyysaste]:[Koulutustausta]])</f>
        <v>3621165.2169231242</v>
      </c>
      <c r="AD51" s="67"/>
    </row>
    <row r="52" spans="1:30" s="50" customFormat="1">
      <c r="A52" s="95">
        <v>142</v>
      </c>
      <c r="B52" s="160" t="s">
        <v>53</v>
      </c>
      <c r="C52" s="142">
        <v>6559</v>
      </c>
      <c r="D52" s="46">
        <v>292.16666666666669</v>
      </c>
      <c r="E52" s="46">
        <v>2811</v>
      </c>
      <c r="F52" s="370">
        <v>0.10393691450254952</v>
      </c>
      <c r="G52" s="372">
        <v>0.91460452128317526</v>
      </c>
      <c r="H52" s="162">
        <v>0</v>
      </c>
      <c r="I52" s="164">
        <v>15</v>
      </c>
      <c r="J52" s="15">
        <v>125</v>
      </c>
      <c r="K52" s="15">
        <v>589.79</v>
      </c>
      <c r="L52" s="179">
        <v>11.120907441631768</v>
      </c>
      <c r="M52" s="372">
        <v>1.6408182066937391</v>
      </c>
      <c r="N52" s="162">
        <v>0</v>
      </c>
      <c r="O52" s="162">
        <v>0</v>
      </c>
      <c r="P52" s="15">
        <v>1748</v>
      </c>
      <c r="Q52" s="15">
        <v>246</v>
      </c>
      <c r="R52" s="167">
        <v>0.14073226544622425</v>
      </c>
      <c r="S52" s="373">
        <v>1.0787571665291353</v>
      </c>
      <c r="T52" s="168">
        <v>401505.77831759851</v>
      </c>
      <c r="U52" s="168">
        <v>0</v>
      </c>
      <c r="V52" s="168">
        <v>0</v>
      </c>
      <c r="W52" s="168">
        <v>207441.25</v>
      </c>
      <c r="X52" s="168">
        <v>431884.14116847096</v>
      </c>
      <c r="Y52" s="168">
        <v>0</v>
      </c>
      <c r="Z52" s="164">
        <v>0</v>
      </c>
      <c r="AA52" s="168">
        <v>194365.85997211852</v>
      </c>
      <c r="AB52" s="183">
        <f>SUM(Muut[[#This Row],[Työttömyysaste]:[Koulutustausta]])</f>
        <v>1235197.029458188</v>
      </c>
      <c r="AD52" s="67"/>
    </row>
    <row r="53" spans="1:30" s="50" customFormat="1">
      <c r="A53" s="95">
        <v>143</v>
      </c>
      <c r="B53" s="160" t="s">
        <v>54</v>
      </c>
      <c r="C53" s="142">
        <v>6877</v>
      </c>
      <c r="D53" s="46">
        <v>301.91666666666669</v>
      </c>
      <c r="E53" s="46">
        <v>2806</v>
      </c>
      <c r="F53" s="370">
        <v>0.10759681634592541</v>
      </c>
      <c r="G53" s="372">
        <v>0.94681023750464444</v>
      </c>
      <c r="H53" s="162">
        <v>0</v>
      </c>
      <c r="I53" s="164">
        <v>12</v>
      </c>
      <c r="J53" s="15">
        <v>164</v>
      </c>
      <c r="K53" s="15">
        <v>750.48</v>
      </c>
      <c r="L53" s="179">
        <v>9.1634687133567851</v>
      </c>
      <c r="M53" s="372">
        <v>1.9913187872391247</v>
      </c>
      <c r="N53" s="162">
        <v>0</v>
      </c>
      <c r="O53" s="162">
        <v>0</v>
      </c>
      <c r="P53" s="15">
        <v>1848</v>
      </c>
      <c r="Q53" s="15">
        <v>258</v>
      </c>
      <c r="R53" s="167">
        <v>0.1396103896103896</v>
      </c>
      <c r="S53" s="373">
        <v>1.0568239834912545</v>
      </c>
      <c r="T53" s="168">
        <v>435795.55324217014</v>
      </c>
      <c r="U53" s="168">
        <v>0</v>
      </c>
      <c r="V53" s="168">
        <v>0</v>
      </c>
      <c r="W53" s="168">
        <v>272162.92</v>
      </c>
      <c r="X53" s="168">
        <v>549552.23090271815</v>
      </c>
      <c r="Y53" s="168">
        <v>0</v>
      </c>
      <c r="Z53" s="164">
        <v>0</v>
      </c>
      <c r="AA53" s="168">
        <v>199645.87634187326</v>
      </c>
      <c r="AB53" s="183">
        <f>SUM(Muut[[#This Row],[Työttömyysaste]:[Koulutustausta]])</f>
        <v>1457156.5804867616</v>
      </c>
      <c r="AD53" s="67"/>
    </row>
    <row r="54" spans="1:30" s="50" customFormat="1">
      <c r="A54" s="95">
        <v>145</v>
      </c>
      <c r="B54" s="160" t="s">
        <v>55</v>
      </c>
      <c r="C54" s="142">
        <v>12366</v>
      </c>
      <c r="D54" s="46">
        <v>334.5</v>
      </c>
      <c r="E54" s="46">
        <v>5663</v>
      </c>
      <c r="F54" s="370">
        <v>5.9067631997174644E-2</v>
      </c>
      <c r="G54" s="372">
        <v>0.51977224400654598</v>
      </c>
      <c r="H54" s="162">
        <v>0</v>
      </c>
      <c r="I54" s="164">
        <v>26</v>
      </c>
      <c r="J54" s="15">
        <v>195</v>
      </c>
      <c r="K54" s="15">
        <v>576.74</v>
      </c>
      <c r="L54" s="179">
        <v>21.441204008738772</v>
      </c>
      <c r="M54" s="372">
        <v>0.85104303833629047</v>
      </c>
      <c r="N54" s="162">
        <v>0</v>
      </c>
      <c r="O54" s="162">
        <v>0</v>
      </c>
      <c r="P54" s="15">
        <v>3726</v>
      </c>
      <c r="Q54" s="15">
        <v>337</v>
      </c>
      <c r="R54" s="167">
        <v>9.0445517981749865E-2</v>
      </c>
      <c r="S54" s="373">
        <v>0.66607158292043334</v>
      </c>
      <c r="T54" s="168">
        <v>430192.81389893463</v>
      </c>
      <c r="U54" s="168">
        <v>0</v>
      </c>
      <c r="V54" s="168">
        <v>0</v>
      </c>
      <c r="W54" s="168">
        <v>323608.34999999998</v>
      </c>
      <c r="X54" s="168">
        <v>422328.04825023143</v>
      </c>
      <c r="Y54" s="168">
        <v>0</v>
      </c>
      <c r="Z54" s="164">
        <v>0</v>
      </c>
      <c r="AA54" s="168">
        <v>226260.53361000534</v>
      </c>
      <c r="AB54" s="183">
        <f>SUM(Muut[[#This Row],[Työttömyysaste]:[Koulutustausta]])</f>
        <v>1402389.7457591714</v>
      </c>
      <c r="AD54" s="67"/>
    </row>
    <row r="55" spans="1:30" s="50" customFormat="1">
      <c r="A55" s="95">
        <v>146</v>
      </c>
      <c r="B55" s="160" t="s">
        <v>56</v>
      </c>
      <c r="C55" s="142">
        <v>4643</v>
      </c>
      <c r="D55" s="46">
        <v>290.08333333333331</v>
      </c>
      <c r="E55" s="46">
        <v>1802</v>
      </c>
      <c r="F55" s="370">
        <v>0.16097854236034034</v>
      </c>
      <c r="G55" s="372">
        <v>1.4165487149296789</v>
      </c>
      <c r="H55" s="162">
        <v>0</v>
      </c>
      <c r="I55" s="164">
        <v>9</v>
      </c>
      <c r="J55" s="15">
        <v>169</v>
      </c>
      <c r="K55" s="15">
        <v>2763.38</v>
      </c>
      <c r="L55" s="179">
        <v>1.680188754351555</v>
      </c>
      <c r="M55" s="372">
        <v>10.860319924131153</v>
      </c>
      <c r="N55" s="162">
        <v>0</v>
      </c>
      <c r="O55" s="162">
        <v>0</v>
      </c>
      <c r="P55" s="15">
        <v>1016</v>
      </c>
      <c r="Q55" s="15">
        <v>174</v>
      </c>
      <c r="R55" s="167">
        <v>0.17125984251968504</v>
      </c>
      <c r="S55" s="373">
        <v>1.3394249104612681</v>
      </c>
      <c r="T55" s="168">
        <v>440200.9982912002</v>
      </c>
      <c r="U55" s="168">
        <v>0</v>
      </c>
      <c r="V55" s="168">
        <v>0</v>
      </c>
      <c r="W55" s="168">
        <v>280460.57</v>
      </c>
      <c r="X55" s="168">
        <v>2023533.7968126442</v>
      </c>
      <c r="Y55" s="168">
        <v>0</v>
      </c>
      <c r="Z55" s="164">
        <v>0</v>
      </c>
      <c r="AA55" s="168">
        <v>170834.55263419272</v>
      </c>
      <c r="AB55" s="183">
        <f>SUM(Muut[[#This Row],[Työttömyysaste]:[Koulutustausta]])</f>
        <v>2915029.9177380372</v>
      </c>
      <c r="AD55" s="67"/>
    </row>
    <row r="56" spans="1:30" s="50" customFormat="1">
      <c r="A56" s="95">
        <v>148</v>
      </c>
      <c r="B56" s="160" t="s">
        <v>57</v>
      </c>
      <c r="C56" s="142">
        <v>7008</v>
      </c>
      <c r="D56" s="46">
        <v>501.25</v>
      </c>
      <c r="E56" s="46">
        <v>3403</v>
      </c>
      <c r="F56" s="370">
        <v>0.14729650308551279</v>
      </c>
      <c r="G56" s="372">
        <v>1.2961520777866329</v>
      </c>
      <c r="H56" s="162">
        <v>0</v>
      </c>
      <c r="I56" s="164">
        <v>27</v>
      </c>
      <c r="J56" s="15">
        <v>258</v>
      </c>
      <c r="K56" s="15">
        <v>15058.35</v>
      </c>
      <c r="L56" s="179">
        <v>0.46538963432248553</v>
      </c>
      <c r="M56" s="372">
        <v>20</v>
      </c>
      <c r="N56" s="162">
        <v>0</v>
      </c>
      <c r="O56" s="162">
        <v>0</v>
      </c>
      <c r="P56" s="15">
        <v>2046</v>
      </c>
      <c r="Q56" s="15">
        <v>306</v>
      </c>
      <c r="R56" s="167">
        <v>0.14956011730205279</v>
      </c>
      <c r="S56" s="373">
        <v>1.0660993034206609</v>
      </c>
      <c r="T56" s="168">
        <v>607954.22163234558</v>
      </c>
      <c r="U56" s="168">
        <v>0</v>
      </c>
      <c r="V56" s="168">
        <v>0</v>
      </c>
      <c r="W56" s="168">
        <v>428158.74</v>
      </c>
      <c r="X56" s="168">
        <v>5624620.8000000007</v>
      </c>
      <c r="Y56" s="168">
        <v>0</v>
      </c>
      <c r="Z56" s="164">
        <v>0</v>
      </c>
      <c r="AA56" s="168">
        <v>205234.52103767861</v>
      </c>
      <c r="AB56" s="183">
        <f>SUM(Muut[[#This Row],[Työttömyysaste]:[Koulutustausta]])</f>
        <v>6865968.2826700248</v>
      </c>
      <c r="AD56" s="67"/>
    </row>
    <row r="57" spans="1:30" s="50" customFormat="1">
      <c r="A57" s="95">
        <v>149</v>
      </c>
      <c r="B57" s="160" t="s">
        <v>58</v>
      </c>
      <c r="C57" s="142">
        <v>5353</v>
      </c>
      <c r="D57" s="46">
        <v>198.83333333333334</v>
      </c>
      <c r="E57" s="46">
        <v>2537</v>
      </c>
      <c r="F57" s="370">
        <v>7.8373406911049798E-2</v>
      </c>
      <c r="G57" s="372">
        <v>0.68965557282782253</v>
      </c>
      <c r="H57" s="162">
        <v>3</v>
      </c>
      <c r="I57" s="164">
        <v>2782</v>
      </c>
      <c r="J57" s="15">
        <v>250</v>
      </c>
      <c r="K57" s="15">
        <v>349.89</v>
      </c>
      <c r="L57" s="179">
        <v>15.299094000971735</v>
      </c>
      <c r="M57" s="372">
        <v>1.1927103267700885</v>
      </c>
      <c r="N57" s="162">
        <v>3</v>
      </c>
      <c r="O57" s="162">
        <v>230</v>
      </c>
      <c r="P57" s="15">
        <v>1705</v>
      </c>
      <c r="Q57" s="15">
        <v>236</v>
      </c>
      <c r="R57" s="167">
        <v>0.13841642228739004</v>
      </c>
      <c r="S57" s="373">
        <v>1.0459737545294892</v>
      </c>
      <c r="T57" s="168">
        <v>247087.24001057708</v>
      </c>
      <c r="U57" s="168">
        <v>106447.6168</v>
      </c>
      <c r="V57" s="168">
        <v>734988.82079999987</v>
      </c>
      <c r="W57" s="168">
        <v>414882.5</v>
      </c>
      <c r="X57" s="168">
        <v>256213.13035730741</v>
      </c>
      <c r="Y57" s="168">
        <v>0</v>
      </c>
      <c r="Z57" s="164">
        <v>65786.899999999994</v>
      </c>
      <c r="AA57" s="168">
        <v>153807.20854465986</v>
      </c>
      <c r="AB57" s="183">
        <f>SUM(Muut[[#This Row],[Työttömyysaste]:[Koulutustausta]])</f>
        <v>1979213.4165125443</v>
      </c>
      <c r="AD57" s="67"/>
    </row>
    <row r="58" spans="1:30" s="50" customFormat="1">
      <c r="A58" s="95">
        <v>151</v>
      </c>
      <c r="B58" s="160" t="s">
        <v>59</v>
      </c>
      <c r="C58" s="142">
        <v>1891</v>
      </c>
      <c r="D58" s="46">
        <v>51.25</v>
      </c>
      <c r="E58" s="46">
        <v>832</v>
      </c>
      <c r="F58" s="370">
        <v>6.1598557692307696E-2</v>
      </c>
      <c r="G58" s="372">
        <v>0.54204340815336771</v>
      </c>
      <c r="H58" s="162">
        <v>0</v>
      </c>
      <c r="I58" s="164">
        <v>16</v>
      </c>
      <c r="J58" s="15">
        <v>70</v>
      </c>
      <c r="K58" s="15">
        <v>642.38</v>
      </c>
      <c r="L58" s="179">
        <v>2.943740465145241</v>
      </c>
      <c r="M58" s="372">
        <v>6.1987079435975314</v>
      </c>
      <c r="N58" s="162">
        <v>0</v>
      </c>
      <c r="O58" s="162">
        <v>0</v>
      </c>
      <c r="P58" s="15">
        <v>465</v>
      </c>
      <c r="Q58" s="15">
        <v>90</v>
      </c>
      <c r="R58" s="167">
        <v>0.19354838709677419</v>
      </c>
      <c r="S58" s="373">
        <v>1.4819624780052167</v>
      </c>
      <c r="T58" s="168">
        <v>68603.523396869976</v>
      </c>
      <c r="U58" s="168">
        <v>0</v>
      </c>
      <c r="V58" s="168">
        <v>0</v>
      </c>
      <c r="W58" s="168">
        <v>116167.09999999999</v>
      </c>
      <c r="X58" s="168">
        <v>470394.0972274919</v>
      </c>
      <c r="Y58" s="168">
        <v>0</v>
      </c>
      <c r="Z58" s="164">
        <v>0</v>
      </c>
      <c r="AA58" s="168">
        <v>76981.682031089047</v>
      </c>
      <c r="AB58" s="183">
        <f>SUM(Muut[[#This Row],[Työttömyysaste]:[Koulutustausta]])</f>
        <v>732146.40265545098</v>
      </c>
      <c r="AD58" s="67"/>
    </row>
    <row r="59" spans="1:30" s="50" customFormat="1">
      <c r="A59" s="95">
        <v>152</v>
      </c>
      <c r="B59" s="160" t="s">
        <v>60</v>
      </c>
      <c r="C59" s="142">
        <v>4480</v>
      </c>
      <c r="D59" s="46">
        <v>132.25</v>
      </c>
      <c r="E59" s="46">
        <v>1941</v>
      </c>
      <c r="F59" s="370">
        <v>6.8134981968057701E-2</v>
      </c>
      <c r="G59" s="372">
        <v>0.59956140572178129</v>
      </c>
      <c r="H59" s="162">
        <v>0</v>
      </c>
      <c r="I59" s="164">
        <v>34</v>
      </c>
      <c r="J59" s="15">
        <v>49</v>
      </c>
      <c r="K59" s="15">
        <v>354.13</v>
      </c>
      <c r="L59" s="179">
        <v>12.650721486459775</v>
      </c>
      <c r="M59" s="372">
        <v>1.4423989512942565</v>
      </c>
      <c r="N59" s="162">
        <v>0</v>
      </c>
      <c r="O59" s="162">
        <v>0</v>
      </c>
      <c r="P59" s="15">
        <v>1224</v>
      </c>
      <c r="Q59" s="15">
        <v>126</v>
      </c>
      <c r="R59" s="167">
        <v>0.10294117647058823</v>
      </c>
      <c r="S59" s="373">
        <v>0.77546254418391791</v>
      </c>
      <c r="T59" s="168">
        <v>179776.32908461554</v>
      </c>
      <c r="U59" s="168">
        <v>0</v>
      </c>
      <c r="V59" s="168">
        <v>0</v>
      </c>
      <c r="W59" s="168">
        <v>81316.97</v>
      </c>
      <c r="X59" s="168">
        <v>259317.94522116455</v>
      </c>
      <c r="Y59" s="168">
        <v>0</v>
      </c>
      <c r="Z59" s="164">
        <v>0</v>
      </c>
      <c r="AA59" s="168">
        <v>95432.763277520367</v>
      </c>
      <c r="AB59" s="183">
        <f>SUM(Muut[[#This Row],[Työttömyysaste]:[Koulutustausta]])</f>
        <v>615844.00758330047</v>
      </c>
      <c r="AD59" s="67"/>
    </row>
    <row r="60" spans="1:30" s="50" customFormat="1">
      <c r="A60" s="95">
        <v>153</v>
      </c>
      <c r="B60" s="160" t="s">
        <v>61</v>
      </c>
      <c r="C60" s="142">
        <v>25655</v>
      </c>
      <c r="D60" s="46">
        <v>1645.6666666666667</v>
      </c>
      <c r="E60" s="46">
        <v>11352</v>
      </c>
      <c r="F60" s="370">
        <v>0.14496711299036882</v>
      </c>
      <c r="G60" s="372">
        <v>1.2756543487261973</v>
      </c>
      <c r="H60" s="162">
        <v>0</v>
      </c>
      <c r="I60" s="164">
        <v>39</v>
      </c>
      <c r="J60" s="15">
        <v>1759</v>
      </c>
      <c r="K60" s="15">
        <v>154.99</v>
      </c>
      <c r="L60" s="179">
        <v>165.52680818117298</v>
      </c>
      <c r="M60" s="372">
        <v>0.11023826053126755</v>
      </c>
      <c r="N60" s="162">
        <v>0</v>
      </c>
      <c r="O60" s="162">
        <v>0</v>
      </c>
      <c r="P60" s="15">
        <v>7294</v>
      </c>
      <c r="Q60" s="15">
        <v>1049</v>
      </c>
      <c r="R60" s="167">
        <v>0.1438168357554154</v>
      </c>
      <c r="S60" s="373">
        <v>1.098822143676208</v>
      </c>
      <c r="T60" s="168">
        <v>2190412.2413480701</v>
      </c>
      <c r="U60" s="168">
        <v>0</v>
      </c>
      <c r="V60" s="168">
        <v>0</v>
      </c>
      <c r="W60" s="168">
        <v>2919113.27</v>
      </c>
      <c r="X60" s="168">
        <v>113494.16409179763</v>
      </c>
      <c r="Y60" s="168">
        <v>0</v>
      </c>
      <c r="Z60" s="164">
        <v>0</v>
      </c>
      <c r="AA60" s="168">
        <v>774387.04917748028</v>
      </c>
      <c r="AB60" s="183">
        <f>SUM(Muut[[#This Row],[Työttömyysaste]:[Koulutustausta]])</f>
        <v>5997406.7246173481</v>
      </c>
      <c r="AD60" s="67"/>
    </row>
    <row r="61" spans="1:30" s="50" customFormat="1">
      <c r="A61" s="95">
        <v>165</v>
      </c>
      <c r="B61" s="160" t="s">
        <v>62</v>
      </c>
      <c r="C61" s="142">
        <v>16340</v>
      </c>
      <c r="D61" s="46">
        <v>719</v>
      </c>
      <c r="E61" s="46">
        <v>7604</v>
      </c>
      <c r="F61" s="370">
        <v>9.4555497106785902E-2</v>
      </c>
      <c r="G61" s="372">
        <v>0.83205168808357544</v>
      </c>
      <c r="H61" s="162">
        <v>0</v>
      </c>
      <c r="I61" s="164">
        <v>70</v>
      </c>
      <c r="J61" s="15">
        <v>537</v>
      </c>
      <c r="K61" s="15">
        <v>547.41</v>
      </c>
      <c r="L61" s="179">
        <v>29.849655651157271</v>
      </c>
      <c r="M61" s="372">
        <v>0.61130981269721429</v>
      </c>
      <c r="N61" s="162">
        <v>0</v>
      </c>
      <c r="O61" s="162">
        <v>0</v>
      </c>
      <c r="P61" s="15">
        <v>5133</v>
      </c>
      <c r="Q61" s="15">
        <v>662</v>
      </c>
      <c r="R61" s="167">
        <v>0.12896941359828559</v>
      </c>
      <c r="S61" s="373">
        <v>0.95181144452812583</v>
      </c>
      <c r="T61" s="168">
        <v>909961.84635930683</v>
      </c>
      <c r="U61" s="168">
        <v>0</v>
      </c>
      <c r="V61" s="168">
        <v>0</v>
      </c>
      <c r="W61" s="168">
        <v>891167.61</v>
      </c>
      <c r="X61" s="168">
        <v>400850.63788303075</v>
      </c>
      <c r="Y61" s="168">
        <v>0</v>
      </c>
      <c r="Z61" s="164">
        <v>0</v>
      </c>
      <c r="AA61" s="168">
        <v>427229.89462860563</v>
      </c>
      <c r="AB61" s="183">
        <f>SUM(Muut[[#This Row],[Työttömyysaste]:[Koulutustausta]])</f>
        <v>2629209.9888709434</v>
      </c>
      <c r="AD61" s="67"/>
    </row>
    <row r="62" spans="1:30" s="50" customFormat="1">
      <c r="A62" s="95">
        <v>167</v>
      </c>
      <c r="B62" s="160" t="s">
        <v>63</v>
      </c>
      <c r="C62" s="142">
        <v>77261</v>
      </c>
      <c r="D62" s="46">
        <v>5230.833333333333</v>
      </c>
      <c r="E62" s="46">
        <v>35180</v>
      </c>
      <c r="F62" s="370">
        <v>0.14868770134546141</v>
      </c>
      <c r="G62" s="372">
        <v>1.3083940827050979</v>
      </c>
      <c r="H62" s="162">
        <v>0</v>
      </c>
      <c r="I62" s="164">
        <v>67</v>
      </c>
      <c r="J62" s="15">
        <v>4307</v>
      </c>
      <c r="K62" s="15">
        <v>2381.73</v>
      </c>
      <c r="L62" s="179">
        <v>32.439025414299692</v>
      </c>
      <c r="M62" s="372">
        <v>0.56251342856747877</v>
      </c>
      <c r="N62" s="162">
        <v>0</v>
      </c>
      <c r="O62" s="162">
        <v>0</v>
      </c>
      <c r="P62" s="15">
        <v>21667</v>
      </c>
      <c r="Q62" s="15">
        <v>2072</v>
      </c>
      <c r="R62" s="167">
        <v>9.5629298010799835E-2</v>
      </c>
      <c r="S62" s="373">
        <v>0.70899974680558464</v>
      </c>
      <c r="T62" s="168">
        <v>6765808.8115341933</v>
      </c>
      <c r="U62" s="168">
        <v>0</v>
      </c>
      <c r="V62" s="168">
        <v>0</v>
      </c>
      <c r="W62" s="168">
        <v>7147595.71</v>
      </c>
      <c r="X62" s="168">
        <v>1744063.8456826708</v>
      </c>
      <c r="Y62" s="168">
        <v>0</v>
      </c>
      <c r="Z62" s="164">
        <v>0</v>
      </c>
      <c r="AA62" s="168">
        <v>1504752.468660384</v>
      </c>
      <c r="AB62" s="183">
        <f>SUM(Muut[[#This Row],[Työttömyysaste]:[Koulutustausta]])</f>
        <v>17162220.835877247</v>
      </c>
      <c r="AD62" s="67"/>
    </row>
    <row r="63" spans="1:30" s="50" customFormat="1">
      <c r="A63" s="95">
        <v>169</v>
      </c>
      <c r="B63" s="160" t="s">
        <v>64</v>
      </c>
      <c r="C63" s="142">
        <v>5046</v>
      </c>
      <c r="D63" s="46">
        <v>171.66666666666666</v>
      </c>
      <c r="E63" s="46">
        <v>2370</v>
      </c>
      <c r="F63" s="370">
        <v>7.2433192686357242E-2</v>
      </c>
      <c r="G63" s="372">
        <v>0.63738399238600385</v>
      </c>
      <c r="H63" s="162">
        <v>0</v>
      </c>
      <c r="I63" s="164">
        <v>21</v>
      </c>
      <c r="J63" s="15">
        <v>139</v>
      </c>
      <c r="K63" s="15">
        <v>180.42</v>
      </c>
      <c r="L63" s="179">
        <v>27.968074492850018</v>
      </c>
      <c r="M63" s="372">
        <v>0.65243631304865857</v>
      </c>
      <c r="N63" s="162">
        <v>0</v>
      </c>
      <c r="O63" s="162">
        <v>0</v>
      </c>
      <c r="P63" s="15">
        <v>1506</v>
      </c>
      <c r="Q63" s="15">
        <v>196</v>
      </c>
      <c r="R63" s="167">
        <v>0.13014608233731739</v>
      </c>
      <c r="S63" s="373">
        <v>0.99727515914148246</v>
      </c>
      <c r="T63" s="168">
        <v>215262.91814005439</v>
      </c>
      <c r="U63" s="168">
        <v>0</v>
      </c>
      <c r="V63" s="168">
        <v>0</v>
      </c>
      <c r="W63" s="168">
        <v>230674.66999999998</v>
      </c>
      <c r="X63" s="168">
        <v>132115.73059837491</v>
      </c>
      <c r="Y63" s="168">
        <v>0</v>
      </c>
      <c r="Z63" s="164">
        <v>0</v>
      </c>
      <c r="AA63" s="168">
        <v>138235.91994467695</v>
      </c>
      <c r="AB63" s="183">
        <f>SUM(Muut[[#This Row],[Työttömyysaste]:[Koulutustausta]])</f>
        <v>716289.23868310626</v>
      </c>
      <c r="AD63" s="67"/>
    </row>
    <row r="64" spans="1:30" s="50" customFormat="1">
      <c r="A64" s="95">
        <v>171</v>
      </c>
      <c r="B64" s="160" t="s">
        <v>65</v>
      </c>
      <c r="C64" s="142">
        <v>4624</v>
      </c>
      <c r="D64" s="46">
        <v>162.66666666666666</v>
      </c>
      <c r="E64" s="46">
        <v>2041</v>
      </c>
      <c r="F64" s="370">
        <v>7.9699493712232561E-2</v>
      </c>
      <c r="G64" s="372">
        <v>0.70132462217165259</v>
      </c>
      <c r="H64" s="162">
        <v>0</v>
      </c>
      <c r="I64" s="164">
        <v>19</v>
      </c>
      <c r="J64" s="15">
        <v>173</v>
      </c>
      <c r="K64" s="15">
        <v>574.9</v>
      </c>
      <c r="L64" s="179">
        <v>8.0431379370325278</v>
      </c>
      <c r="M64" s="372">
        <v>2.2686900993168311</v>
      </c>
      <c r="N64" s="162">
        <v>0</v>
      </c>
      <c r="O64" s="162">
        <v>0</v>
      </c>
      <c r="P64" s="15">
        <v>1240</v>
      </c>
      <c r="Q64" s="15">
        <v>177</v>
      </c>
      <c r="R64" s="167">
        <v>0.14274193548387096</v>
      </c>
      <c r="S64" s="373">
        <v>1.0699192639018213</v>
      </c>
      <c r="T64" s="168">
        <v>217048.97379205082</v>
      </c>
      <c r="U64" s="168">
        <v>0</v>
      </c>
      <c r="V64" s="168">
        <v>0</v>
      </c>
      <c r="W64" s="168">
        <v>287098.69</v>
      </c>
      <c r="X64" s="168">
        <v>420980.67576214246</v>
      </c>
      <c r="Y64" s="168">
        <v>0</v>
      </c>
      <c r="Z64" s="164">
        <v>0</v>
      </c>
      <c r="AA64" s="168">
        <v>135902.51439746714</v>
      </c>
      <c r="AB64" s="183">
        <f>SUM(Muut[[#This Row],[Työttömyysaste]:[Koulutustausta]])</f>
        <v>1061030.8539516605</v>
      </c>
      <c r="AD64" s="67"/>
    </row>
    <row r="65" spans="1:30" s="50" customFormat="1">
      <c r="A65" s="95">
        <v>172</v>
      </c>
      <c r="B65" s="160" t="s">
        <v>66</v>
      </c>
      <c r="C65" s="142">
        <v>4263</v>
      </c>
      <c r="D65" s="46">
        <v>182.16666666666666</v>
      </c>
      <c r="E65" s="46">
        <v>1728</v>
      </c>
      <c r="F65" s="370">
        <v>0.10542052469135801</v>
      </c>
      <c r="G65" s="372">
        <v>0.92765971532083114</v>
      </c>
      <c r="H65" s="162">
        <v>0</v>
      </c>
      <c r="I65" s="164">
        <v>8</v>
      </c>
      <c r="J65" s="15">
        <v>108</v>
      </c>
      <c r="K65" s="15">
        <v>867.01</v>
      </c>
      <c r="L65" s="179">
        <v>4.9168983056712152</v>
      </c>
      <c r="M65" s="372">
        <v>3.7111581877010797</v>
      </c>
      <c r="N65" s="162">
        <v>3</v>
      </c>
      <c r="O65" s="162">
        <v>271</v>
      </c>
      <c r="P65" s="15">
        <v>1030</v>
      </c>
      <c r="Q65" s="15">
        <v>169</v>
      </c>
      <c r="R65" s="167">
        <v>0.16407766990291262</v>
      </c>
      <c r="S65" s="373">
        <v>1.2555843451598647</v>
      </c>
      <c r="T65" s="168">
        <v>264682.27261400223</v>
      </c>
      <c r="U65" s="168">
        <v>0</v>
      </c>
      <c r="V65" s="168">
        <v>0</v>
      </c>
      <c r="W65" s="168">
        <v>179229.24</v>
      </c>
      <c r="X65" s="168">
        <v>634883.3809228302</v>
      </c>
      <c r="Y65" s="168">
        <v>0</v>
      </c>
      <c r="Z65" s="164">
        <v>77514.12999999999</v>
      </c>
      <c r="AA65" s="168">
        <v>147034.71506205134</v>
      </c>
      <c r="AB65" s="183">
        <f>SUM(Muut[[#This Row],[Työttömyysaste]:[Koulutustausta]])</f>
        <v>1303343.7385988836</v>
      </c>
      <c r="AD65" s="67"/>
    </row>
    <row r="66" spans="1:30" s="50" customFormat="1">
      <c r="A66" s="95">
        <v>176</v>
      </c>
      <c r="B66" s="160" t="s">
        <v>67</v>
      </c>
      <c r="C66" s="142">
        <v>4444</v>
      </c>
      <c r="D66" s="46">
        <v>263</v>
      </c>
      <c r="E66" s="46">
        <v>1721</v>
      </c>
      <c r="F66" s="370">
        <v>0.15281812899477049</v>
      </c>
      <c r="G66" s="372">
        <v>1.3447402434601246</v>
      </c>
      <c r="H66" s="162">
        <v>0</v>
      </c>
      <c r="I66" s="164">
        <v>3</v>
      </c>
      <c r="J66" s="15">
        <v>105</v>
      </c>
      <c r="K66" s="15">
        <v>1501.7</v>
      </c>
      <c r="L66" s="179">
        <v>2.9593127788506357</v>
      </c>
      <c r="M66" s="372">
        <v>6.1660894838809099</v>
      </c>
      <c r="N66" s="162">
        <v>3</v>
      </c>
      <c r="O66" s="162">
        <v>185</v>
      </c>
      <c r="P66" s="15">
        <v>1019</v>
      </c>
      <c r="Q66" s="15">
        <v>183</v>
      </c>
      <c r="R66" s="167">
        <v>0.17958783120706576</v>
      </c>
      <c r="S66" s="373">
        <v>1.3943162803785549</v>
      </c>
      <c r="T66" s="168">
        <v>399975.39621482964</v>
      </c>
      <c r="U66" s="168">
        <v>0</v>
      </c>
      <c r="V66" s="168">
        <v>0</v>
      </c>
      <c r="W66" s="168">
        <v>174250.65</v>
      </c>
      <c r="X66" s="168">
        <v>1099646.3398712983</v>
      </c>
      <c r="Y66" s="168">
        <v>0</v>
      </c>
      <c r="Z66" s="164">
        <v>52915.549999999996</v>
      </c>
      <c r="AA66" s="168">
        <v>170213.50237856313</v>
      </c>
      <c r="AB66" s="183">
        <f>SUM(Muut[[#This Row],[Työttömyysaste]:[Koulutustausta]])</f>
        <v>1897001.4384646912</v>
      </c>
      <c r="AD66" s="67"/>
    </row>
    <row r="67" spans="1:30" s="50" customFormat="1">
      <c r="A67" s="95">
        <v>177</v>
      </c>
      <c r="B67" s="160" t="s">
        <v>68</v>
      </c>
      <c r="C67" s="142">
        <v>1786</v>
      </c>
      <c r="D67" s="46">
        <v>50.5</v>
      </c>
      <c r="E67" s="46">
        <v>757</v>
      </c>
      <c r="F67" s="370">
        <v>6.6710700132100398E-2</v>
      </c>
      <c r="G67" s="372">
        <v>0.58702827817049064</v>
      </c>
      <c r="H67" s="162">
        <v>0</v>
      </c>
      <c r="I67" s="164">
        <v>5</v>
      </c>
      <c r="J67" s="15">
        <v>21</v>
      </c>
      <c r="K67" s="15">
        <v>258.49</v>
      </c>
      <c r="L67" s="179">
        <v>6.9093581956748809</v>
      </c>
      <c r="M67" s="372">
        <v>2.6409670606754463</v>
      </c>
      <c r="N67" s="162">
        <v>0</v>
      </c>
      <c r="O67" s="162">
        <v>0</v>
      </c>
      <c r="P67" s="15">
        <v>488</v>
      </c>
      <c r="Q67" s="15">
        <v>78</v>
      </c>
      <c r="R67" s="167">
        <v>0.1598360655737705</v>
      </c>
      <c r="S67" s="373">
        <v>1.2045931032398511</v>
      </c>
      <c r="T67" s="168">
        <v>70171.587547100382</v>
      </c>
      <c r="U67" s="168">
        <v>0</v>
      </c>
      <c r="V67" s="168">
        <v>0</v>
      </c>
      <c r="W67" s="168">
        <v>34850.129999999997</v>
      </c>
      <c r="X67" s="168">
        <v>189283.86654680152</v>
      </c>
      <c r="Y67" s="168">
        <v>0</v>
      </c>
      <c r="Z67" s="164">
        <v>0</v>
      </c>
      <c r="AA67" s="168">
        <v>59099.048167153691</v>
      </c>
      <c r="AB67" s="183">
        <f>SUM(Muut[[#This Row],[Työttömyysaste]:[Koulutustausta]])</f>
        <v>353404.63226105558</v>
      </c>
      <c r="AD67" s="67"/>
    </row>
    <row r="68" spans="1:30" s="50" customFormat="1">
      <c r="A68" s="95">
        <v>178</v>
      </c>
      <c r="B68" s="160" t="s">
        <v>69</v>
      </c>
      <c r="C68" s="142">
        <v>5887</v>
      </c>
      <c r="D68" s="46">
        <v>217.16666666666666</v>
      </c>
      <c r="E68" s="46">
        <v>2492</v>
      </c>
      <c r="F68" s="370">
        <v>8.7145532370251466E-2</v>
      </c>
      <c r="G68" s="372">
        <v>0.76684687338401025</v>
      </c>
      <c r="H68" s="162">
        <v>0</v>
      </c>
      <c r="I68" s="164">
        <v>18</v>
      </c>
      <c r="J68" s="15">
        <v>145</v>
      </c>
      <c r="K68" s="15">
        <v>1163.19</v>
      </c>
      <c r="L68" s="179">
        <v>5.0610820244328094</v>
      </c>
      <c r="M68" s="372">
        <v>3.6054320631624743</v>
      </c>
      <c r="N68" s="162">
        <v>0</v>
      </c>
      <c r="O68" s="162">
        <v>0</v>
      </c>
      <c r="P68" s="15">
        <v>1412</v>
      </c>
      <c r="Q68" s="15">
        <v>176</v>
      </c>
      <c r="R68" s="167">
        <v>0.12464589235127478</v>
      </c>
      <c r="S68" s="373">
        <v>0.95131968153301061</v>
      </c>
      <c r="T68" s="168">
        <v>302150.63549392897</v>
      </c>
      <c r="U68" s="168">
        <v>0</v>
      </c>
      <c r="V68" s="168">
        <v>0</v>
      </c>
      <c r="W68" s="168">
        <v>240631.85</v>
      </c>
      <c r="X68" s="168">
        <v>851766.41544575838</v>
      </c>
      <c r="Y68" s="168">
        <v>0</v>
      </c>
      <c r="Z68" s="164">
        <v>0</v>
      </c>
      <c r="AA68" s="168">
        <v>153843.50897362738</v>
      </c>
      <c r="AB68" s="183">
        <f>SUM(Muut[[#This Row],[Työttömyysaste]:[Koulutustausta]])</f>
        <v>1548392.4099133147</v>
      </c>
      <c r="AD68" s="67"/>
    </row>
    <row r="69" spans="1:30" s="50" customFormat="1">
      <c r="A69" s="95">
        <v>179</v>
      </c>
      <c r="B69" s="160" t="s">
        <v>70</v>
      </c>
      <c r="C69" s="142">
        <v>144473</v>
      </c>
      <c r="D69" s="46">
        <v>9879.9166666666661</v>
      </c>
      <c r="E69" s="46">
        <v>69617</v>
      </c>
      <c r="F69" s="370">
        <v>0.14191816175167943</v>
      </c>
      <c r="G69" s="372">
        <v>1.2488247607840917</v>
      </c>
      <c r="H69" s="162">
        <v>0</v>
      </c>
      <c r="I69" s="164">
        <v>293</v>
      </c>
      <c r="J69" s="15">
        <v>8052</v>
      </c>
      <c r="K69" s="15">
        <v>1171.02</v>
      </c>
      <c r="L69" s="179">
        <v>123.373640074465</v>
      </c>
      <c r="M69" s="372">
        <v>0.14790345323499951</v>
      </c>
      <c r="N69" s="162">
        <v>3</v>
      </c>
      <c r="O69" s="162">
        <v>443</v>
      </c>
      <c r="P69" s="15">
        <v>44206</v>
      </c>
      <c r="Q69" s="15">
        <v>3876</v>
      </c>
      <c r="R69" s="167">
        <v>8.7680405374835998E-2</v>
      </c>
      <c r="S69" s="373">
        <v>0.64511016747884453</v>
      </c>
      <c r="T69" s="168">
        <v>12075608.295362392</v>
      </c>
      <c r="U69" s="168">
        <v>0</v>
      </c>
      <c r="V69" s="168">
        <v>0</v>
      </c>
      <c r="W69" s="168">
        <v>13362535.560000001</v>
      </c>
      <c r="X69" s="168">
        <v>857500.07119670196</v>
      </c>
      <c r="Y69" s="168">
        <v>0</v>
      </c>
      <c r="Z69" s="164">
        <v>126711.29</v>
      </c>
      <c r="AA69" s="168">
        <v>2560231.5036829202</v>
      </c>
      <c r="AB69" s="183">
        <f>SUM(Muut[[#This Row],[Työttömyysaste]:[Koulutustausta]])</f>
        <v>28982586.720242012</v>
      </c>
      <c r="AD69" s="67"/>
    </row>
    <row r="70" spans="1:30" s="50" customFormat="1">
      <c r="A70" s="95">
        <v>181</v>
      </c>
      <c r="B70" s="160" t="s">
        <v>71</v>
      </c>
      <c r="C70" s="142">
        <v>1685</v>
      </c>
      <c r="D70" s="46">
        <v>60.166666666666664</v>
      </c>
      <c r="E70" s="46">
        <v>736</v>
      </c>
      <c r="F70" s="370">
        <v>8.1748188405797104E-2</v>
      </c>
      <c r="G70" s="372">
        <v>0.71935234060480868</v>
      </c>
      <c r="H70" s="162">
        <v>0</v>
      </c>
      <c r="I70" s="164">
        <v>3</v>
      </c>
      <c r="J70" s="15">
        <v>33</v>
      </c>
      <c r="K70" s="15">
        <v>215.09</v>
      </c>
      <c r="L70" s="179">
        <v>7.8339299827978985</v>
      </c>
      <c r="M70" s="372">
        <v>2.3292762949443948</v>
      </c>
      <c r="N70" s="162">
        <v>0</v>
      </c>
      <c r="O70" s="162">
        <v>0</v>
      </c>
      <c r="P70" s="15">
        <v>439</v>
      </c>
      <c r="Q70" s="15">
        <v>67</v>
      </c>
      <c r="R70" s="167">
        <v>0.15261958997722094</v>
      </c>
      <c r="S70" s="373">
        <v>1.1384217456324053</v>
      </c>
      <c r="T70" s="168">
        <v>81126.434884005546</v>
      </c>
      <c r="U70" s="168">
        <v>0</v>
      </c>
      <c r="V70" s="168">
        <v>0</v>
      </c>
      <c r="W70" s="168">
        <v>54764.49</v>
      </c>
      <c r="X70" s="168">
        <v>157503.45025165979</v>
      </c>
      <c r="Y70" s="168">
        <v>0</v>
      </c>
      <c r="Z70" s="164">
        <v>0</v>
      </c>
      <c r="AA70" s="168">
        <v>52694.070418999858</v>
      </c>
      <c r="AB70" s="183">
        <f>SUM(Muut[[#This Row],[Työttömyysaste]:[Koulutustausta]])</f>
        <v>346088.44555466517</v>
      </c>
      <c r="AD70" s="67"/>
    </row>
    <row r="71" spans="1:30" s="50" customFormat="1">
      <c r="A71" s="95">
        <v>182</v>
      </c>
      <c r="B71" s="160" t="s">
        <v>72</v>
      </c>
      <c r="C71" s="142">
        <v>19767</v>
      </c>
      <c r="D71" s="46">
        <v>1126.8333333333333</v>
      </c>
      <c r="E71" s="46">
        <v>8539</v>
      </c>
      <c r="F71" s="370">
        <v>0.13196314947105436</v>
      </c>
      <c r="G71" s="372">
        <v>1.1612245151459948</v>
      </c>
      <c r="H71" s="162">
        <v>0</v>
      </c>
      <c r="I71" s="164">
        <v>28</v>
      </c>
      <c r="J71" s="15">
        <v>485</v>
      </c>
      <c r="K71" s="15">
        <v>1571.39</v>
      </c>
      <c r="L71" s="179">
        <v>12.579308764851501</v>
      </c>
      <c r="M71" s="372">
        <v>1.4505874485068107</v>
      </c>
      <c r="N71" s="162">
        <v>0</v>
      </c>
      <c r="O71" s="162">
        <v>0</v>
      </c>
      <c r="P71" s="15">
        <v>5222</v>
      </c>
      <c r="Q71" s="15">
        <v>596</v>
      </c>
      <c r="R71" s="167">
        <v>0.11413251627728839</v>
      </c>
      <c r="S71" s="373">
        <v>0.87136217934507709</v>
      </c>
      <c r="T71" s="168">
        <v>1536306.1996403267</v>
      </c>
      <c r="U71" s="168">
        <v>0</v>
      </c>
      <c r="V71" s="168">
        <v>0</v>
      </c>
      <c r="W71" s="168">
        <v>804872.04999999993</v>
      </c>
      <c r="X71" s="168">
        <v>1150678.0728576677</v>
      </c>
      <c r="Y71" s="168">
        <v>0</v>
      </c>
      <c r="Z71" s="164">
        <v>0</v>
      </c>
      <c r="AA71" s="168">
        <v>473149.21898966539</v>
      </c>
      <c r="AB71" s="183">
        <f>SUM(Muut[[#This Row],[Työttömyysaste]:[Koulutustausta]])</f>
        <v>3965005.5414876593</v>
      </c>
      <c r="AD71" s="67"/>
    </row>
    <row r="72" spans="1:30" s="50" customFormat="1">
      <c r="A72" s="95">
        <v>186</v>
      </c>
      <c r="B72" s="160" t="s">
        <v>73</v>
      </c>
      <c r="C72" s="142">
        <v>45226</v>
      </c>
      <c r="D72" s="46">
        <v>2363.3333333333335</v>
      </c>
      <c r="E72" s="46">
        <v>22695</v>
      </c>
      <c r="F72" s="370">
        <v>0.10413453771021518</v>
      </c>
      <c r="G72" s="372">
        <v>0.91634352883507886</v>
      </c>
      <c r="H72" s="162">
        <v>0</v>
      </c>
      <c r="I72" s="164">
        <v>461</v>
      </c>
      <c r="J72" s="15">
        <v>3084</v>
      </c>
      <c r="K72" s="15">
        <v>37.54</v>
      </c>
      <c r="L72" s="179">
        <v>1204.7416089504529</v>
      </c>
      <c r="M72" s="372">
        <v>1.5146307946549684E-2</v>
      </c>
      <c r="N72" s="162">
        <v>0</v>
      </c>
      <c r="O72" s="162">
        <v>0</v>
      </c>
      <c r="P72" s="15">
        <v>14660</v>
      </c>
      <c r="Q72" s="15">
        <v>2009</v>
      </c>
      <c r="R72" s="167">
        <v>0.13703956343792634</v>
      </c>
      <c r="S72" s="373">
        <v>0.99671135210106321</v>
      </c>
      <c r="T72" s="168">
        <v>2773750.034480927</v>
      </c>
      <c r="U72" s="168">
        <v>0</v>
      </c>
      <c r="V72" s="168">
        <v>0</v>
      </c>
      <c r="W72" s="168">
        <v>5117990.5199999996</v>
      </c>
      <c r="X72" s="168">
        <v>27489.327827641027</v>
      </c>
      <c r="Y72" s="168">
        <v>0</v>
      </c>
      <c r="Z72" s="164">
        <v>0</v>
      </c>
      <c r="AA72" s="168">
        <v>1238272.5412500701</v>
      </c>
      <c r="AB72" s="183">
        <f>SUM(Muut[[#This Row],[Työttömyysaste]:[Koulutustausta]])</f>
        <v>9157502.4235586375</v>
      </c>
      <c r="AD72" s="67"/>
    </row>
    <row r="73" spans="1:30" s="50" customFormat="1">
      <c r="A73" s="95">
        <v>202</v>
      </c>
      <c r="B73" s="160" t="s">
        <v>74</v>
      </c>
      <c r="C73" s="142">
        <v>35497</v>
      </c>
      <c r="D73" s="46">
        <v>1171.75</v>
      </c>
      <c r="E73" s="46">
        <v>16438</v>
      </c>
      <c r="F73" s="370">
        <v>7.128300279839396E-2</v>
      </c>
      <c r="G73" s="372">
        <v>0.62726276763250588</v>
      </c>
      <c r="H73" s="162">
        <v>0</v>
      </c>
      <c r="I73" s="164">
        <v>1664</v>
      </c>
      <c r="J73" s="15">
        <v>1945</v>
      </c>
      <c r="K73" s="15">
        <v>150.57</v>
      </c>
      <c r="L73" s="179">
        <v>235.75081357508137</v>
      </c>
      <c r="M73" s="372">
        <v>7.7401164087070734E-2</v>
      </c>
      <c r="N73" s="162">
        <v>3</v>
      </c>
      <c r="O73" s="162">
        <v>232</v>
      </c>
      <c r="P73" s="15">
        <v>11844</v>
      </c>
      <c r="Q73" s="15">
        <v>1136</v>
      </c>
      <c r="R73" s="167">
        <v>9.5913542722053366E-2</v>
      </c>
      <c r="S73" s="373">
        <v>0.706668656011739</v>
      </c>
      <c r="T73" s="168">
        <v>1490259.7967452358</v>
      </c>
      <c r="U73" s="168">
        <v>0</v>
      </c>
      <c r="V73" s="168">
        <v>0</v>
      </c>
      <c r="W73" s="168">
        <v>3227785.85</v>
      </c>
      <c r="X73" s="168">
        <v>110257.54104975784</v>
      </c>
      <c r="Y73" s="168">
        <v>0</v>
      </c>
      <c r="Z73" s="164">
        <v>66358.959999999992</v>
      </c>
      <c r="AA73" s="168">
        <v>689074.43674886576</v>
      </c>
      <c r="AB73" s="183">
        <f>SUM(Muut[[#This Row],[Työttömyysaste]:[Koulutustausta]])</f>
        <v>5583736.5845438596</v>
      </c>
      <c r="AD73" s="67"/>
    </row>
    <row r="74" spans="1:30" s="50" customFormat="1">
      <c r="A74" s="95">
        <v>204</v>
      </c>
      <c r="B74" s="160" t="s">
        <v>75</v>
      </c>
      <c r="C74" s="142">
        <v>2778</v>
      </c>
      <c r="D74" s="46">
        <v>124.5</v>
      </c>
      <c r="E74" s="46">
        <v>1067</v>
      </c>
      <c r="F74" s="370">
        <v>0.11668228678537956</v>
      </c>
      <c r="G74" s="372">
        <v>1.02675885231277</v>
      </c>
      <c r="H74" s="162">
        <v>0</v>
      </c>
      <c r="I74" s="164">
        <v>4</v>
      </c>
      <c r="J74" s="15">
        <v>49</v>
      </c>
      <c r="K74" s="15">
        <v>674.07</v>
      </c>
      <c r="L74" s="179">
        <v>4.1212336997641188</v>
      </c>
      <c r="M74" s="372">
        <v>4.4276517020206105</v>
      </c>
      <c r="N74" s="162">
        <v>0</v>
      </c>
      <c r="O74" s="162">
        <v>0</v>
      </c>
      <c r="P74" s="15">
        <v>700</v>
      </c>
      <c r="Q74" s="15">
        <v>111</v>
      </c>
      <c r="R74" s="167">
        <v>0.15857142857142856</v>
      </c>
      <c r="S74" s="373">
        <v>1.2069569044628492</v>
      </c>
      <c r="T74" s="168">
        <v>190906.85461914589</v>
      </c>
      <c r="U74" s="168">
        <v>0</v>
      </c>
      <c r="V74" s="168">
        <v>0</v>
      </c>
      <c r="W74" s="168">
        <v>81316.97</v>
      </c>
      <c r="X74" s="168">
        <v>493599.65926419798</v>
      </c>
      <c r="Y74" s="168">
        <v>0</v>
      </c>
      <c r="Z74" s="164">
        <v>0</v>
      </c>
      <c r="AA74" s="168">
        <v>92104.88492802142</v>
      </c>
      <c r="AB74" s="183">
        <f>SUM(Muut[[#This Row],[Työttömyysaste]:[Koulutustausta]])</f>
        <v>857928.36881136533</v>
      </c>
      <c r="AD74" s="67"/>
    </row>
    <row r="75" spans="1:30" s="50" customFormat="1">
      <c r="A75" s="95">
        <v>205</v>
      </c>
      <c r="B75" s="160" t="s">
        <v>76</v>
      </c>
      <c r="C75" s="142">
        <v>36493</v>
      </c>
      <c r="D75" s="46">
        <v>1669.0833333333333</v>
      </c>
      <c r="E75" s="46">
        <v>16624</v>
      </c>
      <c r="F75" s="370">
        <v>0.10040202919473852</v>
      </c>
      <c r="G75" s="372">
        <v>0.88349890206968495</v>
      </c>
      <c r="H75" s="162">
        <v>0</v>
      </c>
      <c r="I75" s="164">
        <v>39</v>
      </c>
      <c r="J75" s="15">
        <v>1611</v>
      </c>
      <c r="K75" s="15">
        <v>1834.73</v>
      </c>
      <c r="L75" s="179">
        <v>19.890120072163207</v>
      </c>
      <c r="M75" s="372">
        <v>0.91740961537597954</v>
      </c>
      <c r="N75" s="162">
        <v>0</v>
      </c>
      <c r="O75" s="162">
        <v>0</v>
      </c>
      <c r="P75" s="15">
        <v>10280</v>
      </c>
      <c r="Q75" s="15">
        <v>891</v>
      </c>
      <c r="R75" s="167">
        <v>8.667315175097276E-2</v>
      </c>
      <c r="S75" s="373">
        <v>0.64040827954422774</v>
      </c>
      <c r="T75" s="168">
        <v>2157925.297246018</v>
      </c>
      <c r="U75" s="168">
        <v>0</v>
      </c>
      <c r="V75" s="168">
        <v>0</v>
      </c>
      <c r="W75" s="168">
        <v>2673502.83</v>
      </c>
      <c r="X75" s="168">
        <v>1343513.4375388338</v>
      </c>
      <c r="Y75" s="168">
        <v>0</v>
      </c>
      <c r="Z75" s="164">
        <v>0</v>
      </c>
      <c r="AA75" s="168">
        <v>641985.41941834404</v>
      </c>
      <c r="AB75" s="183">
        <f>SUM(Muut[[#This Row],[Työttömyysaste]:[Koulutustausta]])</f>
        <v>6816926.9842031971</v>
      </c>
      <c r="AD75" s="67"/>
    </row>
    <row r="76" spans="1:30" s="50" customFormat="1">
      <c r="A76" s="95">
        <v>208</v>
      </c>
      <c r="B76" s="160" t="s">
        <v>77</v>
      </c>
      <c r="C76" s="142">
        <v>12412</v>
      </c>
      <c r="D76" s="46">
        <v>416.41666666666669</v>
      </c>
      <c r="E76" s="46">
        <v>5377</v>
      </c>
      <c r="F76" s="370">
        <v>7.7444051825677276E-2</v>
      </c>
      <c r="G76" s="372">
        <v>0.68147760865573448</v>
      </c>
      <c r="H76" s="162">
        <v>0</v>
      </c>
      <c r="I76" s="164">
        <v>54</v>
      </c>
      <c r="J76" s="15">
        <v>354</v>
      </c>
      <c r="K76" s="15">
        <v>924.13</v>
      </c>
      <c r="L76" s="179">
        <v>13.431010788525423</v>
      </c>
      <c r="M76" s="372">
        <v>1.3586012022843932</v>
      </c>
      <c r="N76" s="162">
        <v>0</v>
      </c>
      <c r="O76" s="162">
        <v>0</v>
      </c>
      <c r="P76" s="15">
        <v>3423</v>
      </c>
      <c r="Q76" s="15">
        <v>411</v>
      </c>
      <c r="R76" s="167">
        <v>0.12007011393514461</v>
      </c>
      <c r="S76" s="373">
        <v>0.89354001114817605</v>
      </c>
      <c r="T76" s="168">
        <v>566127.41026303894</v>
      </c>
      <c r="U76" s="168">
        <v>0</v>
      </c>
      <c r="V76" s="168">
        <v>0</v>
      </c>
      <c r="W76" s="168">
        <v>587473.62</v>
      </c>
      <c r="X76" s="168">
        <v>676710.50946611352</v>
      </c>
      <c r="Y76" s="168">
        <v>0</v>
      </c>
      <c r="Z76" s="164">
        <v>0</v>
      </c>
      <c r="AA76" s="168">
        <v>304659.29344665579</v>
      </c>
      <c r="AB76" s="183">
        <f>SUM(Muut[[#This Row],[Työttömyysaste]:[Koulutustausta]])</f>
        <v>2134970.8331758082</v>
      </c>
      <c r="AD76" s="67"/>
    </row>
    <row r="77" spans="1:30" s="50" customFormat="1">
      <c r="A77" s="95">
        <v>211</v>
      </c>
      <c r="B77" s="160" t="s">
        <v>78</v>
      </c>
      <c r="C77" s="142">
        <v>32622</v>
      </c>
      <c r="D77" s="46">
        <v>1294.9166666666667</v>
      </c>
      <c r="E77" s="46">
        <v>15316</v>
      </c>
      <c r="F77" s="370">
        <v>8.4546661443370766E-2</v>
      </c>
      <c r="G77" s="372">
        <v>0.74397781755978554</v>
      </c>
      <c r="H77" s="162">
        <v>0</v>
      </c>
      <c r="I77" s="164">
        <v>81</v>
      </c>
      <c r="J77" s="15">
        <v>914</v>
      </c>
      <c r="K77" s="15">
        <v>658.08</v>
      </c>
      <c r="L77" s="179">
        <v>49.571480671043034</v>
      </c>
      <c r="M77" s="372">
        <v>0.36810252907866903</v>
      </c>
      <c r="N77" s="162">
        <v>0</v>
      </c>
      <c r="O77" s="162">
        <v>0</v>
      </c>
      <c r="P77" s="15">
        <v>10759</v>
      </c>
      <c r="Q77" s="15">
        <v>871</v>
      </c>
      <c r="R77" s="167">
        <v>8.0955479133748495E-2</v>
      </c>
      <c r="S77" s="373">
        <v>0.59736786523759999</v>
      </c>
      <c r="T77" s="168">
        <v>1624394.0693116565</v>
      </c>
      <c r="U77" s="168">
        <v>0</v>
      </c>
      <c r="V77" s="168">
        <v>0</v>
      </c>
      <c r="W77" s="168">
        <v>1516810.42</v>
      </c>
      <c r="X77" s="168">
        <v>481890.69943564222</v>
      </c>
      <c r="Y77" s="168">
        <v>0</v>
      </c>
      <c r="Z77" s="164">
        <v>0</v>
      </c>
      <c r="AA77" s="168">
        <v>535317.07870898372</v>
      </c>
      <c r="AB77" s="183">
        <f>SUM(Muut[[#This Row],[Työttömyysaste]:[Koulutustausta]])</f>
        <v>4158412.2674562829</v>
      </c>
      <c r="AD77" s="67"/>
    </row>
    <row r="78" spans="1:30" s="50" customFormat="1">
      <c r="A78" s="95">
        <v>213</v>
      </c>
      <c r="B78" s="160" t="s">
        <v>79</v>
      </c>
      <c r="C78" s="142">
        <v>5230</v>
      </c>
      <c r="D78" s="46">
        <v>215.25</v>
      </c>
      <c r="E78" s="46">
        <v>2059</v>
      </c>
      <c r="F78" s="370">
        <v>0.10454103933948519</v>
      </c>
      <c r="G78" s="372">
        <v>0.91992058545465183</v>
      </c>
      <c r="H78" s="162">
        <v>0</v>
      </c>
      <c r="I78" s="164">
        <v>8</v>
      </c>
      <c r="J78" s="15">
        <v>80</v>
      </c>
      <c r="K78" s="15">
        <v>1068.8900000000001</v>
      </c>
      <c r="L78" s="179">
        <v>4.8929263067294109</v>
      </c>
      <c r="M78" s="372">
        <v>3.7293403295465604</v>
      </c>
      <c r="N78" s="162">
        <v>0</v>
      </c>
      <c r="O78" s="162">
        <v>0</v>
      </c>
      <c r="P78" s="15">
        <v>1240</v>
      </c>
      <c r="Q78" s="15">
        <v>164</v>
      </c>
      <c r="R78" s="167">
        <v>0.13225806451612904</v>
      </c>
      <c r="S78" s="373">
        <v>1.0110005180529251</v>
      </c>
      <c r="T78" s="168">
        <v>322012.58942282962</v>
      </c>
      <c r="U78" s="168">
        <v>0</v>
      </c>
      <c r="V78" s="168">
        <v>0</v>
      </c>
      <c r="W78" s="168">
        <v>132762.4</v>
      </c>
      <c r="X78" s="168">
        <v>782713.57543119916</v>
      </c>
      <c r="Y78" s="168">
        <v>0</v>
      </c>
      <c r="Z78" s="164">
        <v>0</v>
      </c>
      <c r="AA78" s="168">
        <v>145248.52352767947</v>
      </c>
      <c r="AB78" s="183">
        <f>SUM(Muut[[#This Row],[Työttömyysaste]:[Koulutustausta]])</f>
        <v>1382737.0883817081</v>
      </c>
      <c r="AD78" s="67"/>
    </row>
    <row r="79" spans="1:30" s="50" customFormat="1">
      <c r="A79" s="95">
        <v>214</v>
      </c>
      <c r="B79" s="160" t="s">
        <v>80</v>
      </c>
      <c r="C79" s="142">
        <v>12662</v>
      </c>
      <c r="D79" s="46">
        <v>538.75</v>
      </c>
      <c r="E79" s="46">
        <v>5566</v>
      </c>
      <c r="F79" s="370">
        <v>9.6793029105282063E-2</v>
      </c>
      <c r="G79" s="372">
        <v>0.85174110153340588</v>
      </c>
      <c r="H79" s="162">
        <v>0</v>
      </c>
      <c r="I79" s="164">
        <v>13</v>
      </c>
      <c r="J79" s="15">
        <v>530</v>
      </c>
      <c r="K79" s="15">
        <v>1021.24</v>
      </c>
      <c r="L79" s="179">
        <v>12.398652618385492</v>
      </c>
      <c r="M79" s="372">
        <v>1.4717234176015979</v>
      </c>
      <c r="N79" s="162">
        <v>0</v>
      </c>
      <c r="O79" s="162">
        <v>0</v>
      </c>
      <c r="P79" s="15">
        <v>3410</v>
      </c>
      <c r="Q79" s="15">
        <v>554</v>
      </c>
      <c r="R79" s="167">
        <v>0.16246334310850441</v>
      </c>
      <c r="S79" s="373">
        <v>1.2342900152832379</v>
      </c>
      <c r="T79" s="168">
        <v>721823.03824233788</v>
      </c>
      <c r="U79" s="168">
        <v>0</v>
      </c>
      <c r="V79" s="168">
        <v>0</v>
      </c>
      <c r="W79" s="168">
        <v>879550.9</v>
      </c>
      <c r="X79" s="168">
        <v>747821.02159563464</v>
      </c>
      <c r="Y79" s="168">
        <v>0</v>
      </c>
      <c r="Z79" s="164">
        <v>0</v>
      </c>
      <c r="AA79" s="168">
        <v>429317.09736649436</v>
      </c>
      <c r="AB79" s="183">
        <f>SUM(Muut[[#This Row],[Työttömyysaste]:[Koulutustausta]])</f>
        <v>2778512.0572044672</v>
      </c>
      <c r="AD79" s="67"/>
    </row>
    <row r="80" spans="1:30" s="50" customFormat="1">
      <c r="A80" s="95">
        <v>216</v>
      </c>
      <c r="B80" s="160" t="s">
        <v>81</v>
      </c>
      <c r="C80" s="142">
        <v>1311</v>
      </c>
      <c r="D80" s="46">
        <v>72.416666666666671</v>
      </c>
      <c r="E80" s="46">
        <v>498</v>
      </c>
      <c r="F80" s="370">
        <v>0.14541499330655958</v>
      </c>
      <c r="G80" s="372">
        <v>1.2795955217362134</v>
      </c>
      <c r="H80" s="162">
        <v>0</v>
      </c>
      <c r="I80" s="164">
        <v>1</v>
      </c>
      <c r="J80" s="15">
        <v>24</v>
      </c>
      <c r="K80" s="15">
        <v>445.01</v>
      </c>
      <c r="L80" s="179">
        <v>2.9460012134558773</v>
      </c>
      <c r="M80" s="372">
        <v>6.1939510825183133</v>
      </c>
      <c r="N80" s="162">
        <v>0</v>
      </c>
      <c r="O80" s="162">
        <v>0</v>
      </c>
      <c r="P80" s="15">
        <v>300</v>
      </c>
      <c r="Q80" s="15">
        <v>52</v>
      </c>
      <c r="R80" s="167">
        <v>0.17333333333333334</v>
      </c>
      <c r="S80" s="373">
        <v>1.3421417966893845</v>
      </c>
      <c r="T80" s="168">
        <v>112278.40336171405</v>
      </c>
      <c r="U80" s="168">
        <v>0</v>
      </c>
      <c r="V80" s="168">
        <v>0</v>
      </c>
      <c r="W80" s="168">
        <v>39828.720000000001</v>
      </c>
      <c r="X80" s="168">
        <v>325866.42985025398</v>
      </c>
      <c r="Y80" s="168">
        <v>0</v>
      </c>
      <c r="Z80" s="164">
        <v>0</v>
      </c>
      <c r="AA80" s="168">
        <v>48334.78068828024</v>
      </c>
      <c r="AB80" s="183">
        <f>SUM(Muut[[#This Row],[Työttömyysaste]:[Koulutustausta]])</f>
        <v>526308.33390024828</v>
      </c>
      <c r="AD80" s="67"/>
    </row>
    <row r="81" spans="1:30" s="50" customFormat="1">
      <c r="A81" s="95">
        <v>217</v>
      </c>
      <c r="B81" s="160" t="s">
        <v>82</v>
      </c>
      <c r="C81" s="142">
        <v>5390</v>
      </c>
      <c r="D81" s="46">
        <v>189.66666666666666</v>
      </c>
      <c r="E81" s="46">
        <v>2410</v>
      </c>
      <c r="F81" s="370">
        <v>7.8699861687413553E-2</v>
      </c>
      <c r="G81" s="372">
        <v>0.69252824819908776</v>
      </c>
      <c r="H81" s="162">
        <v>0</v>
      </c>
      <c r="I81" s="164">
        <v>22</v>
      </c>
      <c r="J81" s="15">
        <v>112</v>
      </c>
      <c r="K81" s="15">
        <v>468.04</v>
      </c>
      <c r="L81" s="179">
        <v>11.516109734210751</v>
      </c>
      <c r="M81" s="372">
        <v>1.5845096848094482</v>
      </c>
      <c r="N81" s="162">
        <v>0</v>
      </c>
      <c r="O81" s="162">
        <v>0</v>
      </c>
      <c r="P81" s="15">
        <v>1490</v>
      </c>
      <c r="Q81" s="15">
        <v>204</v>
      </c>
      <c r="R81" s="167">
        <v>0.13691275167785236</v>
      </c>
      <c r="S81" s="373">
        <v>1.0158071244430951</v>
      </c>
      <c r="T81" s="168">
        <v>249831.43536409104</v>
      </c>
      <c r="U81" s="168">
        <v>0</v>
      </c>
      <c r="V81" s="168">
        <v>0</v>
      </c>
      <c r="W81" s="168">
        <v>185867.36</v>
      </c>
      <c r="X81" s="168">
        <v>342730.55398106301</v>
      </c>
      <c r="Y81" s="168">
        <v>0</v>
      </c>
      <c r="Z81" s="164">
        <v>0</v>
      </c>
      <c r="AA81" s="168">
        <v>150403.75500855534</v>
      </c>
      <c r="AB81" s="183">
        <f>SUM(Muut[[#This Row],[Työttömyysaste]:[Koulutustausta]])</f>
        <v>928833.1043537095</v>
      </c>
      <c r="AD81" s="67"/>
    </row>
    <row r="82" spans="1:30" s="50" customFormat="1">
      <c r="A82" s="95">
        <v>218</v>
      </c>
      <c r="B82" s="160" t="s">
        <v>83</v>
      </c>
      <c r="C82" s="142">
        <v>1192</v>
      </c>
      <c r="D82" s="46">
        <v>35.666666666666664</v>
      </c>
      <c r="E82" s="46">
        <v>543</v>
      </c>
      <c r="F82" s="370">
        <v>6.5684468999386125E-2</v>
      </c>
      <c r="G82" s="372">
        <v>0.57799784236859841</v>
      </c>
      <c r="H82" s="162">
        <v>0</v>
      </c>
      <c r="I82" s="164">
        <v>19</v>
      </c>
      <c r="J82" s="15">
        <v>15</v>
      </c>
      <c r="K82" s="15">
        <v>185.58</v>
      </c>
      <c r="L82" s="179">
        <v>6.4231059381398854</v>
      </c>
      <c r="M82" s="372">
        <v>2.8408977807502414</v>
      </c>
      <c r="N82" s="162">
        <v>0</v>
      </c>
      <c r="O82" s="162">
        <v>0</v>
      </c>
      <c r="P82" s="15">
        <v>297</v>
      </c>
      <c r="Q82" s="15">
        <v>45</v>
      </c>
      <c r="R82" s="167">
        <v>0.15151515151515152</v>
      </c>
      <c r="S82" s="373">
        <v>1.194535591701714</v>
      </c>
      <c r="T82" s="168">
        <v>46112.991542958516</v>
      </c>
      <c r="U82" s="168">
        <v>0</v>
      </c>
      <c r="V82" s="168">
        <v>0</v>
      </c>
      <c r="W82" s="168">
        <v>24892.95</v>
      </c>
      <c r="X82" s="168">
        <v>135894.23170627657</v>
      </c>
      <c r="Y82" s="168">
        <v>0</v>
      </c>
      <c r="Z82" s="164">
        <v>0</v>
      </c>
      <c r="AA82" s="168">
        <v>39114.16010322293</v>
      </c>
      <c r="AB82" s="183">
        <f>SUM(Muut[[#This Row],[Työttömyysaste]:[Koulutustausta]])</f>
        <v>246014.33335245802</v>
      </c>
      <c r="AD82" s="67"/>
    </row>
    <row r="83" spans="1:30" s="50" customFormat="1">
      <c r="A83" s="95">
        <v>224</v>
      </c>
      <c r="B83" s="160" t="s">
        <v>84</v>
      </c>
      <c r="C83" s="142">
        <v>8717</v>
      </c>
      <c r="D83" s="46">
        <v>441.58333333333331</v>
      </c>
      <c r="E83" s="46">
        <v>3957</v>
      </c>
      <c r="F83" s="370">
        <v>0.11159548479487827</v>
      </c>
      <c r="G83" s="372">
        <v>0.98199696841760564</v>
      </c>
      <c r="H83" s="162">
        <v>0</v>
      </c>
      <c r="I83" s="164">
        <v>65</v>
      </c>
      <c r="J83" s="15">
        <v>613</v>
      </c>
      <c r="K83" s="15">
        <v>242.35</v>
      </c>
      <c r="L83" s="179">
        <v>35.968640396121316</v>
      </c>
      <c r="M83" s="372">
        <v>0.50731379346640548</v>
      </c>
      <c r="N83" s="162">
        <v>0</v>
      </c>
      <c r="O83" s="162">
        <v>0</v>
      </c>
      <c r="P83" s="15">
        <v>2688</v>
      </c>
      <c r="Q83" s="15">
        <v>581</v>
      </c>
      <c r="R83" s="167">
        <v>0.21614583333333334</v>
      </c>
      <c r="S83" s="373">
        <v>1.6057064364317115</v>
      </c>
      <c r="T83" s="168">
        <v>572925.32270749134</v>
      </c>
      <c r="U83" s="168">
        <v>0</v>
      </c>
      <c r="V83" s="168">
        <v>0</v>
      </c>
      <c r="W83" s="168">
        <v>1017291.89</v>
      </c>
      <c r="X83" s="168">
        <v>177465.06656976033</v>
      </c>
      <c r="Y83" s="168">
        <v>0</v>
      </c>
      <c r="Z83" s="164">
        <v>0</v>
      </c>
      <c r="AA83" s="168">
        <v>384496.02438512753</v>
      </c>
      <c r="AB83" s="183">
        <f>SUM(Muut[[#This Row],[Työttömyysaste]:[Koulutustausta]])</f>
        <v>2152178.3036623793</v>
      </c>
      <c r="AD83" s="67"/>
    </row>
    <row r="84" spans="1:30" s="50" customFormat="1">
      <c r="A84" s="95">
        <v>226</v>
      </c>
      <c r="B84" s="160" t="s">
        <v>85</v>
      </c>
      <c r="C84" s="142">
        <v>3774</v>
      </c>
      <c r="D84" s="46">
        <v>187</v>
      </c>
      <c r="E84" s="46">
        <v>1580</v>
      </c>
      <c r="F84" s="370">
        <v>0.11835443037974684</v>
      </c>
      <c r="G84" s="372">
        <v>1.0414730671705288</v>
      </c>
      <c r="H84" s="162">
        <v>0</v>
      </c>
      <c r="I84" s="164">
        <v>1</v>
      </c>
      <c r="J84" s="15">
        <v>48</v>
      </c>
      <c r="K84" s="15">
        <v>887.07</v>
      </c>
      <c r="L84" s="179">
        <v>4.2544556799350666</v>
      </c>
      <c r="M84" s="372">
        <v>4.2890063448642612</v>
      </c>
      <c r="N84" s="162">
        <v>0</v>
      </c>
      <c r="O84" s="162">
        <v>0</v>
      </c>
      <c r="P84" s="15">
        <v>959</v>
      </c>
      <c r="Q84" s="15">
        <v>122</v>
      </c>
      <c r="R84" s="167">
        <v>0.12721584984358708</v>
      </c>
      <c r="S84" s="373">
        <v>1.0066634502143106</v>
      </c>
      <c r="T84" s="168">
        <v>263069.6604637205</v>
      </c>
      <c r="U84" s="168">
        <v>0</v>
      </c>
      <c r="V84" s="168">
        <v>0</v>
      </c>
      <c r="W84" s="168">
        <v>79657.440000000002</v>
      </c>
      <c r="X84" s="168">
        <v>649572.67011362617</v>
      </c>
      <c r="Y84" s="168">
        <v>0</v>
      </c>
      <c r="Z84" s="164">
        <v>0</v>
      </c>
      <c r="AA84" s="168">
        <v>104362.59174465896</v>
      </c>
      <c r="AB84" s="183">
        <f>SUM(Muut[[#This Row],[Työttömyysaste]:[Koulutustausta]])</f>
        <v>1096662.3623220057</v>
      </c>
      <c r="AD84" s="67"/>
    </row>
    <row r="85" spans="1:30" s="50" customFormat="1">
      <c r="A85" s="95">
        <v>230</v>
      </c>
      <c r="B85" s="160" t="s">
        <v>86</v>
      </c>
      <c r="C85" s="142">
        <v>2290</v>
      </c>
      <c r="D85" s="46">
        <v>90.333333333333329</v>
      </c>
      <c r="E85" s="46">
        <v>960</v>
      </c>
      <c r="F85" s="370">
        <v>9.4097222222222221E-2</v>
      </c>
      <c r="G85" s="372">
        <v>0.82801904690485173</v>
      </c>
      <c r="H85" s="162">
        <v>0</v>
      </c>
      <c r="I85" s="164">
        <v>1</v>
      </c>
      <c r="J85" s="15">
        <v>91</v>
      </c>
      <c r="K85" s="15">
        <v>502.22</v>
      </c>
      <c r="L85" s="179">
        <v>4.55975468918004</v>
      </c>
      <c r="M85" s="372">
        <v>4.0018353286603325</v>
      </c>
      <c r="N85" s="162">
        <v>0</v>
      </c>
      <c r="O85" s="162">
        <v>0</v>
      </c>
      <c r="P85" s="15">
        <v>566</v>
      </c>
      <c r="Q85" s="15">
        <v>118</v>
      </c>
      <c r="R85" s="167">
        <v>0.20848056537102475</v>
      </c>
      <c r="S85" s="373">
        <v>1.5334266802030752</v>
      </c>
      <c r="T85" s="168">
        <v>126910.23091339256</v>
      </c>
      <c r="U85" s="168">
        <v>0</v>
      </c>
      <c r="V85" s="168">
        <v>0</v>
      </c>
      <c r="W85" s="168">
        <v>151017.23000000001</v>
      </c>
      <c r="X85" s="168">
        <v>367759.46248262865</v>
      </c>
      <c r="Y85" s="168">
        <v>0</v>
      </c>
      <c r="Z85" s="164">
        <v>0</v>
      </c>
      <c r="AA85" s="168">
        <v>96462.198772858712</v>
      </c>
      <c r="AB85" s="183">
        <f>SUM(Muut[[#This Row],[Työttömyysaste]:[Koulutustausta]])</f>
        <v>742149.12216887996</v>
      </c>
      <c r="AD85" s="67"/>
    </row>
    <row r="86" spans="1:30" s="50" customFormat="1">
      <c r="A86" s="95">
        <v>231</v>
      </c>
      <c r="B86" s="160" t="s">
        <v>87</v>
      </c>
      <c r="C86" s="142">
        <v>1289</v>
      </c>
      <c r="D86" s="46">
        <v>33</v>
      </c>
      <c r="E86" s="46">
        <v>479</v>
      </c>
      <c r="F86" s="370">
        <v>6.889352818371608E-2</v>
      </c>
      <c r="G86" s="372">
        <v>0.60623631811228118</v>
      </c>
      <c r="H86" s="162">
        <v>1</v>
      </c>
      <c r="I86" s="164">
        <v>353</v>
      </c>
      <c r="J86" s="15">
        <v>163</v>
      </c>
      <c r="K86" s="15">
        <v>10.63</v>
      </c>
      <c r="L86" s="179">
        <v>121.26058325493884</v>
      </c>
      <c r="M86" s="372">
        <v>0.1504807820924125</v>
      </c>
      <c r="N86" s="162">
        <v>0</v>
      </c>
      <c r="O86" s="162">
        <v>0</v>
      </c>
      <c r="P86" s="15">
        <v>312</v>
      </c>
      <c r="Q86" s="15">
        <v>81</v>
      </c>
      <c r="R86" s="167">
        <v>0.25961538461538464</v>
      </c>
      <c r="S86" s="373">
        <v>1.89403166859789</v>
      </c>
      <c r="T86" s="168">
        <v>52301.68643814767</v>
      </c>
      <c r="U86" s="168">
        <v>25632.538400000001</v>
      </c>
      <c r="V86" s="168">
        <v>93260.623199999987</v>
      </c>
      <c r="W86" s="168">
        <v>270503.39</v>
      </c>
      <c r="X86" s="168">
        <v>7784.0051893400141</v>
      </c>
      <c r="Y86" s="168">
        <v>0</v>
      </c>
      <c r="Z86" s="164">
        <v>0</v>
      </c>
      <c r="AA86" s="168">
        <v>67065.445367999011</v>
      </c>
      <c r="AB86" s="183">
        <f>SUM(Muut[[#This Row],[Työttömyysaste]:[Koulutustausta]])</f>
        <v>516547.68859548675</v>
      </c>
      <c r="AD86" s="67"/>
    </row>
    <row r="87" spans="1:30" s="50" customFormat="1">
      <c r="A87" s="95">
        <v>232</v>
      </c>
      <c r="B87" s="160" t="s">
        <v>88</v>
      </c>
      <c r="C87" s="142">
        <v>12890</v>
      </c>
      <c r="D87" s="46">
        <v>530.75</v>
      </c>
      <c r="E87" s="46">
        <v>5707</v>
      </c>
      <c r="F87" s="370">
        <v>9.2999824776590148E-2</v>
      </c>
      <c r="G87" s="372">
        <v>0.81836237516100196</v>
      </c>
      <c r="H87" s="162">
        <v>0</v>
      </c>
      <c r="I87" s="164">
        <v>48</v>
      </c>
      <c r="J87" s="15">
        <v>343</v>
      </c>
      <c r="K87" s="15">
        <v>1298.99</v>
      </c>
      <c r="L87" s="179">
        <v>9.9230940961824192</v>
      </c>
      <c r="M87" s="372">
        <v>1.8388808196634328</v>
      </c>
      <c r="N87" s="162">
        <v>0</v>
      </c>
      <c r="O87" s="162">
        <v>0</v>
      </c>
      <c r="P87" s="15">
        <v>3632</v>
      </c>
      <c r="Q87" s="15">
        <v>506</v>
      </c>
      <c r="R87" s="167">
        <v>0.13931718061674009</v>
      </c>
      <c r="S87" s="373">
        <v>1.0563562374705344</v>
      </c>
      <c r="T87" s="168">
        <v>706023.88968918845</v>
      </c>
      <c r="U87" s="168">
        <v>0</v>
      </c>
      <c r="V87" s="168">
        <v>0</v>
      </c>
      <c r="W87" s="168">
        <v>569218.79</v>
      </c>
      <c r="X87" s="168">
        <v>951208.36320797598</v>
      </c>
      <c r="Y87" s="168">
        <v>0</v>
      </c>
      <c r="Z87" s="164">
        <v>0</v>
      </c>
      <c r="AA87" s="168">
        <v>374043.38432033779</v>
      </c>
      <c r="AB87" s="183">
        <f>SUM(Muut[[#This Row],[Työttömyysaste]:[Koulutustausta]])</f>
        <v>2600494.4272175021</v>
      </c>
      <c r="AD87" s="67"/>
    </row>
    <row r="88" spans="1:30" s="50" customFormat="1">
      <c r="A88" s="95">
        <v>233</v>
      </c>
      <c r="B88" s="160" t="s">
        <v>89</v>
      </c>
      <c r="C88" s="142">
        <v>15312</v>
      </c>
      <c r="D88" s="46">
        <v>448.66666666666669</v>
      </c>
      <c r="E88" s="46">
        <v>6670</v>
      </c>
      <c r="F88" s="370">
        <v>6.7266366816591705E-2</v>
      </c>
      <c r="G88" s="372">
        <v>0.5919179294016681</v>
      </c>
      <c r="H88" s="162">
        <v>0</v>
      </c>
      <c r="I88" s="164">
        <v>106</v>
      </c>
      <c r="J88" s="15">
        <v>487</v>
      </c>
      <c r="K88" s="15">
        <v>1313.85</v>
      </c>
      <c r="L88" s="179">
        <v>11.654298435894509</v>
      </c>
      <c r="M88" s="372">
        <v>1.5657216524492359</v>
      </c>
      <c r="N88" s="162">
        <v>0</v>
      </c>
      <c r="O88" s="162">
        <v>0</v>
      </c>
      <c r="P88" s="15">
        <v>4203</v>
      </c>
      <c r="Q88" s="15">
        <v>561</v>
      </c>
      <c r="R88" s="167">
        <v>0.13347608850820841</v>
      </c>
      <c r="S88" s="373">
        <v>1.0188988188807722</v>
      </c>
      <c r="T88" s="168">
        <v>606616.5301314391</v>
      </c>
      <c r="U88" s="168">
        <v>0</v>
      </c>
      <c r="V88" s="168">
        <v>0</v>
      </c>
      <c r="W88" s="168">
        <v>808191.11</v>
      </c>
      <c r="X88" s="168">
        <v>962089.86058460735</v>
      </c>
      <c r="Y88" s="168">
        <v>0</v>
      </c>
      <c r="Z88" s="164">
        <v>0</v>
      </c>
      <c r="AA88" s="168">
        <v>428569.87329287443</v>
      </c>
      <c r="AB88" s="183">
        <f>SUM(Muut[[#This Row],[Työttömyysaste]:[Koulutustausta]])</f>
        <v>2805467.374008921</v>
      </c>
      <c r="AD88" s="67"/>
    </row>
    <row r="89" spans="1:30" s="50" customFormat="1">
      <c r="A89" s="95">
        <v>235</v>
      </c>
      <c r="B89" s="160" t="s">
        <v>90</v>
      </c>
      <c r="C89" s="142">
        <v>10396</v>
      </c>
      <c r="D89" s="46">
        <v>357.91666666666669</v>
      </c>
      <c r="E89" s="46">
        <v>4443</v>
      </c>
      <c r="F89" s="370">
        <v>8.0557431165128673E-2</v>
      </c>
      <c r="G89" s="372">
        <v>0.70887413888717632</v>
      </c>
      <c r="H89" s="162">
        <v>1</v>
      </c>
      <c r="I89" s="164">
        <v>3197</v>
      </c>
      <c r="J89" s="15">
        <v>993</v>
      </c>
      <c r="K89" s="15">
        <v>5.89</v>
      </c>
      <c r="L89" s="179">
        <v>1765.025466893039</v>
      </c>
      <c r="M89" s="372">
        <v>1.0338313949263312E-2</v>
      </c>
      <c r="N89" s="162">
        <v>0</v>
      </c>
      <c r="O89" s="162">
        <v>0</v>
      </c>
      <c r="P89" s="15">
        <v>3222</v>
      </c>
      <c r="Q89" s="15">
        <v>307</v>
      </c>
      <c r="R89" s="167">
        <v>9.5282433271260084E-2</v>
      </c>
      <c r="S89" s="373">
        <v>0.70331014120483037</v>
      </c>
      <c r="T89" s="168">
        <v>493237.65981901175</v>
      </c>
      <c r="U89" s="168">
        <v>206730.69760000001</v>
      </c>
      <c r="V89" s="168">
        <v>844629.49679999996</v>
      </c>
      <c r="W89" s="168">
        <v>1647913.29</v>
      </c>
      <c r="X89" s="168">
        <v>4313.0564971978065</v>
      </c>
      <c r="Y89" s="168">
        <v>0</v>
      </c>
      <c r="Z89" s="164">
        <v>0</v>
      </c>
      <c r="AA89" s="168">
        <v>200849.98790220998</v>
      </c>
      <c r="AB89" s="183">
        <f>SUM(Muut[[#This Row],[Työttömyysaste]:[Koulutustausta]])</f>
        <v>3397674.1886184197</v>
      </c>
      <c r="AD89" s="67"/>
    </row>
    <row r="90" spans="1:30" s="50" customFormat="1">
      <c r="A90" s="95">
        <v>236</v>
      </c>
      <c r="B90" s="160" t="s">
        <v>91</v>
      </c>
      <c r="C90" s="142">
        <v>4196</v>
      </c>
      <c r="D90" s="46">
        <v>149.25</v>
      </c>
      <c r="E90" s="46">
        <v>1978</v>
      </c>
      <c r="F90" s="370">
        <v>7.5455005055611729E-2</v>
      </c>
      <c r="G90" s="372">
        <v>0.66397476880665451</v>
      </c>
      <c r="H90" s="162">
        <v>0</v>
      </c>
      <c r="I90" s="164">
        <v>80</v>
      </c>
      <c r="J90" s="15">
        <v>90</v>
      </c>
      <c r="K90" s="15">
        <v>353.91</v>
      </c>
      <c r="L90" s="179">
        <v>11.856121612839422</v>
      </c>
      <c r="M90" s="372">
        <v>1.539068845702843</v>
      </c>
      <c r="N90" s="162">
        <v>0</v>
      </c>
      <c r="O90" s="162">
        <v>0</v>
      </c>
      <c r="P90" s="15">
        <v>1303</v>
      </c>
      <c r="Q90" s="15">
        <v>128</v>
      </c>
      <c r="R90" s="167">
        <v>9.8234842670759784E-2</v>
      </c>
      <c r="S90" s="373">
        <v>0.74186404493356206</v>
      </c>
      <c r="T90" s="168">
        <v>186469.53203505854</v>
      </c>
      <c r="U90" s="168">
        <v>0</v>
      </c>
      <c r="V90" s="168">
        <v>0</v>
      </c>
      <c r="W90" s="168">
        <v>149357.70000000001</v>
      </c>
      <c r="X90" s="168">
        <v>259156.84633671917</v>
      </c>
      <c r="Y90" s="168">
        <v>0</v>
      </c>
      <c r="Z90" s="164">
        <v>0</v>
      </c>
      <c r="AA90" s="168">
        <v>85510.306298907497</v>
      </c>
      <c r="AB90" s="183">
        <f>SUM(Muut[[#This Row],[Työttömyysaste]:[Koulutustausta]])</f>
        <v>680494.38467068516</v>
      </c>
      <c r="AD90" s="67"/>
    </row>
    <row r="91" spans="1:30" s="50" customFormat="1">
      <c r="A91" s="95">
        <v>239</v>
      </c>
      <c r="B91" s="160" t="s">
        <v>92</v>
      </c>
      <c r="C91" s="142">
        <v>2095</v>
      </c>
      <c r="D91" s="46">
        <v>78.5</v>
      </c>
      <c r="E91" s="46">
        <v>849</v>
      </c>
      <c r="F91" s="370">
        <v>9.246171967020024E-2</v>
      </c>
      <c r="G91" s="372">
        <v>0.81362725900342447</v>
      </c>
      <c r="H91" s="162">
        <v>0</v>
      </c>
      <c r="I91" s="164">
        <v>2</v>
      </c>
      <c r="J91" s="15">
        <v>26</v>
      </c>
      <c r="K91" s="15">
        <v>482.91</v>
      </c>
      <c r="L91" s="179">
        <v>4.3382824957031332</v>
      </c>
      <c r="M91" s="372">
        <v>4.2061316715217334</v>
      </c>
      <c r="N91" s="162">
        <v>0</v>
      </c>
      <c r="O91" s="162">
        <v>0</v>
      </c>
      <c r="P91" s="15">
        <v>488</v>
      </c>
      <c r="Q91" s="15">
        <v>78</v>
      </c>
      <c r="R91" s="167">
        <v>0.1598360655737705</v>
      </c>
      <c r="S91" s="373">
        <v>1.2171934495080505</v>
      </c>
      <c r="T91" s="168">
        <v>114085.47177248282</v>
      </c>
      <c r="U91" s="168">
        <v>0</v>
      </c>
      <c r="V91" s="168">
        <v>0</v>
      </c>
      <c r="W91" s="168">
        <v>43147.78</v>
      </c>
      <c r="X91" s="168">
        <v>353619.37403426023</v>
      </c>
      <c r="Y91" s="168">
        <v>0</v>
      </c>
      <c r="Z91" s="164">
        <v>0</v>
      </c>
      <c r="AA91" s="168">
        <v>70049.057001480978</v>
      </c>
      <c r="AB91" s="183">
        <f>SUM(Muut[[#This Row],[Työttömyysaste]:[Koulutustausta]])</f>
        <v>580901.682808224</v>
      </c>
      <c r="AD91" s="67"/>
    </row>
    <row r="92" spans="1:30" s="50" customFormat="1">
      <c r="A92" s="95">
        <v>240</v>
      </c>
      <c r="B92" s="160" t="s">
        <v>93</v>
      </c>
      <c r="C92" s="142">
        <v>19982</v>
      </c>
      <c r="D92" s="46">
        <v>1273.5</v>
      </c>
      <c r="E92" s="46">
        <v>8634</v>
      </c>
      <c r="F92" s="370">
        <v>0.14749826268241834</v>
      </c>
      <c r="G92" s="372">
        <v>1.2979274839589756</v>
      </c>
      <c r="H92" s="162">
        <v>0</v>
      </c>
      <c r="I92" s="164">
        <v>36</v>
      </c>
      <c r="J92" s="15">
        <v>926</v>
      </c>
      <c r="K92" s="15">
        <v>95.32</v>
      </c>
      <c r="L92" s="179">
        <v>209.63071758287873</v>
      </c>
      <c r="M92" s="372">
        <v>8.7045389223414191E-2</v>
      </c>
      <c r="N92" s="162">
        <v>0</v>
      </c>
      <c r="O92" s="162">
        <v>0</v>
      </c>
      <c r="P92" s="15">
        <v>5662</v>
      </c>
      <c r="Q92" s="15">
        <v>797</v>
      </c>
      <c r="R92" s="167">
        <v>0.1407629812787001</v>
      </c>
      <c r="S92" s="373">
        <v>1.0828763712233991</v>
      </c>
      <c r="T92" s="168">
        <v>1735842.0648704604</v>
      </c>
      <c r="U92" s="168">
        <v>0</v>
      </c>
      <c r="V92" s="168">
        <v>0</v>
      </c>
      <c r="W92" s="168">
        <v>1536724.78</v>
      </c>
      <c r="X92" s="168">
        <v>69799.753024260586</v>
      </c>
      <c r="Y92" s="168">
        <v>0</v>
      </c>
      <c r="Z92" s="164">
        <v>0</v>
      </c>
      <c r="AA92" s="168">
        <v>594396.83929962036</v>
      </c>
      <c r="AB92" s="183">
        <f>SUM(Muut[[#This Row],[Työttömyysaste]:[Koulutustausta]])</f>
        <v>3936763.4371943409</v>
      </c>
      <c r="AD92" s="67"/>
    </row>
    <row r="93" spans="1:30" s="50" customFormat="1">
      <c r="A93" s="95">
        <v>241</v>
      </c>
      <c r="B93" s="160" t="s">
        <v>94</v>
      </c>
      <c r="C93" s="142">
        <v>7904</v>
      </c>
      <c r="D93" s="46">
        <v>334.58333333333331</v>
      </c>
      <c r="E93" s="46">
        <v>3619</v>
      </c>
      <c r="F93" s="370">
        <v>9.245187436676798E-2</v>
      </c>
      <c r="G93" s="372">
        <v>0.81354062415308614</v>
      </c>
      <c r="H93" s="162">
        <v>0</v>
      </c>
      <c r="I93" s="164">
        <v>12</v>
      </c>
      <c r="J93" s="15">
        <v>72</v>
      </c>
      <c r="K93" s="15">
        <v>627.16999999999996</v>
      </c>
      <c r="L93" s="179">
        <v>12.602643621346685</v>
      </c>
      <c r="M93" s="372">
        <v>1.4479015636272852</v>
      </c>
      <c r="N93" s="162">
        <v>0</v>
      </c>
      <c r="O93" s="162">
        <v>0</v>
      </c>
      <c r="P93" s="15">
        <v>2330</v>
      </c>
      <c r="Q93" s="15">
        <v>195</v>
      </c>
      <c r="R93" s="167">
        <v>8.3690987124463517E-2</v>
      </c>
      <c r="S93" s="373">
        <v>0.63103955408334933</v>
      </c>
      <c r="T93" s="168">
        <v>430374.96549497015</v>
      </c>
      <c r="U93" s="168">
        <v>0</v>
      </c>
      <c r="V93" s="168">
        <v>0</v>
      </c>
      <c r="W93" s="168">
        <v>119486.16</v>
      </c>
      <c r="X93" s="168">
        <v>459256.30617106083</v>
      </c>
      <c r="Y93" s="168">
        <v>0</v>
      </c>
      <c r="Z93" s="164">
        <v>0</v>
      </c>
      <c r="AA93" s="168">
        <v>137013.12537649256</v>
      </c>
      <c r="AB93" s="183">
        <f>SUM(Muut[[#This Row],[Työttömyysaste]:[Koulutustausta]])</f>
        <v>1146130.5570425235</v>
      </c>
      <c r="AD93" s="67"/>
    </row>
    <row r="94" spans="1:30" s="50" customFormat="1">
      <c r="A94" s="95">
        <v>244</v>
      </c>
      <c r="B94" s="160" t="s">
        <v>95</v>
      </c>
      <c r="C94" s="142">
        <v>19116</v>
      </c>
      <c r="D94" s="46">
        <v>719.91666666666663</v>
      </c>
      <c r="E94" s="46">
        <v>8714</v>
      </c>
      <c r="F94" s="370">
        <v>8.2616096702624126E-2</v>
      </c>
      <c r="G94" s="372">
        <v>0.72698959687835041</v>
      </c>
      <c r="H94" s="162">
        <v>0</v>
      </c>
      <c r="I94" s="164">
        <v>35</v>
      </c>
      <c r="J94" s="15">
        <v>246</v>
      </c>
      <c r="K94" s="15">
        <v>110.14</v>
      </c>
      <c r="L94" s="179">
        <v>173.56092246232069</v>
      </c>
      <c r="M94" s="372">
        <v>0.10513534467498999</v>
      </c>
      <c r="N94" s="162">
        <v>0</v>
      </c>
      <c r="O94" s="162">
        <v>0</v>
      </c>
      <c r="P94" s="15">
        <v>6242</v>
      </c>
      <c r="Q94" s="15">
        <v>360</v>
      </c>
      <c r="R94" s="167">
        <v>5.7673822492790773E-2</v>
      </c>
      <c r="S94" s="373">
        <v>0.42536290355543371</v>
      </c>
      <c r="T94" s="168">
        <v>930135.12065370381</v>
      </c>
      <c r="U94" s="168">
        <v>0</v>
      </c>
      <c r="V94" s="168">
        <v>0</v>
      </c>
      <c r="W94" s="168">
        <v>408244.38</v>
      </c>
      <c r="X94" s="168">
        <v>80651.959694629273</v>
      </c>
      <c r="Y94" s="168">
        <v>0</v>
      </c>
      <c r="Z94" s="164">
        <v>0</v>
      </c>
      <c r="AA94" s="168">
        <v>223365.08765212496</v>
      </c>
      <c r="AB94" s="183">
        <f>SUM(Muut[[#This Row],[Työttömyysaste]:[Koulutustausta]])</f>
        <v>1642396.5480004579</v>
      </c>
      <c r="AD94" s="67"/>
    </row>
    <row r="95" spans="1:30" s="50" customFormat="1">
      <c r="A95" s="95">
        <v>245</v>
      </c>
      <c r="B95" s="160" t="s">
        <v>96</v>
      </c>
      <c r="C95" s="142">
        <v>37232</v>
      </c>
      <c r="D95" s="46">
        <v>2319.3333333333335</v>
      </c>
      <c r="E95" s="46">
        <v>18760</v>
      </c>
      <c r="F95" s="370">
        <v>0.12363184079601991</v>
      </c>
      <c r="G95" s="372">
        <v>1.0879122312585858</v>
      </c>
      <c r="H95" s="162">
        <v>0</v>
      </c>
      <c r="I95" s="164">
        <v>464</v>
      </c>
      <c r="J95" s="15">
        <v>5043</v>
      </c>
      <c r="K95" s="15">
        <v>30.63</v>
      </c>
      <c r="L95" s="179">
        <v>1215.5403199477637</v>
      </c>
      <c r="M95" s="372">
        <v>1.5011750005931071E-2</v>
      </c>
      <c r="N95" s="162">
        <v>0</v>
      </c>
      <c r="O95" s="162">
        <v>0</v>
      </c>
      <c r="P95" s="15">
        <v>12131</v>
      </c>
      <c r="Q95" s="15">
        <v>2331</v>
      </c>
      <c r="R95" s="167">
        <v>0.19215233698788228</v>
      </c>
      <c r="S95" s="373">
        <v>1.408915093241375</v>
      </c>
      <c r="T95" s="168">
        <v>2711009.5686391224</v>
      </c>
      <c r="U95" s="168">
        <v>0</v>
      </c>
      <c r="V95" s="168">
        <v>0</v>
      </c>
      <c r="W95" s="168">
        <v>8369009.79</v>
      </c>
      <c r="X95" s="168">
        <v>22429.358320741732</v>
      </c>
      <c r="Y95" s="168">
        <v>0</v>
      </c>
      <c r="Z95" s="164">
        <v>0</v>
      </c>
      <c r="AA95" s="168">
        <v>1440986.283865432</v>
      </c>
      <c r="AB95" s="183">
        <f>SUM(Muut[[#This Row],[Työttömyysaste]:[Koulutustausta]])</f>
        <v>12543435.000825295</v>
      </c>
      <c r="AD95" s="67"/>
    </row>
    <row r="96" spans="1:30" s="50" customFormat="1">
      <c r="A96" s="95">
        <v>249</v>
      </c>
      <c r="B96" s="160" t="s">
        <v>97</v>
      </c>
      <c r="C96" s="142">
        <v>9443</v>
      </c>
      <c r="D96" s="46">
        <v>381.25</v>
      </c>
      <c r="E96" s="46">
        <v>3757</v>
      </c>
      <c r="F96" s="370">
        <v>0.1014772424807027</v>
      </c>
      <c r="G96" s="372">
        <v>0.89296036181565852</v>
      </c>
      <c r="H96" s="162">
        <v>0</v>
      </c>
      <c r="I96" s="164">
        <v>21</v>
      </c>
      <c r="J96" s="15">
        <v>216</v>
      </c>
      <c r="K96" s="15">
        <v>1257.97</v>
      </c>
      <c r="L96" s="179">
        <v>7.5065383117244444</v>
      </c>
      <c r="M96" s="372">
        <v>2.4308658195595627</v>
      </c>
      <c r="N96" s="162">
        <v>0</v>
      </c>
      <c r="O96" s="162">
        <v>0</v>
      </c>
      <c r="P96" s="15">
        <v>2376</v>
      </c>
      <c r="Q96" s="15">
        <v>318</v>
      </c>
      <c r="R96" s="167">
        <v>0.13383838383838384</v>
      </c>
      <c r="S96" s="373">
        <v>0.99748912628055075</v>
      </c>
      <c r="T96" s="168">
        <v>564368.79894512892</v>
      </c>
      <c r="U96" s="168">
        <v>0</v>
      </c>
      <c r="V96" s="168">
        <v>0</v>
      </c>
      <c r="W96" s="168">
        <v>358458.48</v>
      </c>
      <c r="X96" s="168">
        <v>921170.74393547117</v>
      </c>
      <c r="Y96" s="168">
        <v>0</v>
      </c>
      <c r="Z96" s="164">
        <v>0</v>
      </c>
      <c r="AA96" s="168">
        <v>258747.89134076511</v>
      </c>
      <c r="AB96" s="183">
        <f>SUM(Muut[[#This Row],[Työttömyysaste]:[Koulutustausta]])</f>
        <v>2102745.914221365</v>
      </c>
      <c r="AD96" s="67"/>
    </row>
    <row r="97" spans="1:30" s="50" customFormat="1">
      <c r="A97" s="95">
        <v>250</v>
      </c>
      <c r="B97" s="160" t="s">
        <v>98</v>
      </c>
      <c r="C97" s="142">
        <v>1808</v>
      </c>
      <c r="D97" s="46">
        <v>68.333333333333329</v>
      </c>
      <c r="E97" s="46">
        <v>770</v>
      </c>
      <c r="F97" s="370">
        <v>8.8744588744588737E-2</v>
      </c>
      <c r="G97" s="372">
        <v>0.78091794906251411</v>
      </c>
      <c r="H97" s="162">
        <v>0</v>
      </c>
      <c r="I97" s="164">
        <v>0</v>
      </c>
      <c r="J97" s="15">
        <v>29</v>
      </c>
      <c r="K97" s="15">
        <v>357.22</v>
      </c>
      <c r="L97" s="179">
        <v>5.0613067577403275</v>
      </c>
      <c r="M97" s="372">
        <v>3.6052719739382151</v>
      </c>
      <c r="N97" s="162">
        <v>0</v>
      </c>
      <c r="O97" s="162">
        <v>0</v>
      </c>
      <c r="P97" s="15">
        <v>435</v>
      </c>
      <c r="Q97" s="15">
        <v>85</v>
      </c>
      <c r="R97" s="167">
        <v>0.19540229885057472</v>
      </c>
      <c r="S97" s="373">
        <v>1.488340250797884</v>
      </c>
      <c r="T97" s="168">
        <v>94498.443702003366</v>
      </c>
      <c r="U97" s="168">
        <v>0</v>
      </c>
      <c r="V97" s="168">
        <v>0</v>
      </c>
      <c r="W97" s="168">
        <v>48126.37</v>
      </c>
      <c r="X97" s="168">
        <v>261580.65227996616</v>
      </c>
      <c r="Y97" s="168">
        <v>0</v>
      </c>
      <c r="Z97" s="164">
        <v>0</v>
      </c>
      <c r="AA97" s="168">
        <v>73919.549694467511</v>
      </c>
      <c r="AB97" s="183">
        <f>SUM(Muut[[#This Row],[Työttömyysaste]:[Koulutustausta]])</f>
        <v>478125.015676437</v>
      </c>
      <c r="AD97" s="67"/>
    </row>
    <row r="98" spans="1:30" s="50" customFormat="1">
      <c r="A98" s="95">
        <v>256</v>
      </c>
      <c r="B98" s="160" t="s">
        <v>99</v>
      </c>
      <c r="C98" s="142">
        <v>1581</v>
      </c>
      <c r="D98" s="46">
        <v>79.083333333333329</v>
      </c>
      <c r="E98" s="46">
        <v>587</v>
      </c>
      <c r="F98" s="370">
        <v>0.13472458830210107</v>
      </c>
      <c r="G98" s="372">
        <v>1.1855241054523848</v>
      </c>
      <c r="H98" s="162">
        <v>0</v>
      </c>
      <c r="I98" s="164">
        <v>1</v>
      </c>
      <c r="J98" s="15">
        <v>7</v>
      </c>
      <c r="K98" s="15">
        <v>460.2</v>
      </c>
      <c r="L98" s="179">
        <v>3.4354628422425035</v>
      </c>
      <c r="M98" s="372">
        <v>5.3114786109211085</v>
      </c>
      <c r="N98" s="162">
        <v>0</v>
      </c>
      <c r="O98" s="162">
        <v>0</v>
      </c>
      <c r="P98" s="15">
        <v>326</v>
      </c>
      <c r="Q98" s="15">
        <v>48</v>
      </c>
      <c r="R98" s="167">
        <v>0.14723926380368099</v>
      </c>
      <c r="S98" s="373">
        <v>1.1587124099872503</v>
      </c>
      <c r="T98" s="168">
        <v>125447.80996550438</v>
      </c>
      <c r="U98" s="168">
        <v>0</v>
      </c>
      <c r="V98" s="168">
        <v>0</v>
      </c>
      <c r="W98" s="168">
        <v>11616.71</v>
      </c>
      <c r="X98" s="168">
        <v>336989.57555355353</v>
      </c>
      <c r="Y98" s="168">
        <v>0</v>
      </c>
      <c r="Z98" s="164">
        <v>0</v>
      </c>
      <c r="AA98" s="168">
        <v>50322.961075614978</v>
      </c>
      <c r="AB98" s="183">
        <f>SUM(Muut[[#This Row],[Työttömyysaste]:[Koulutustausta]])</f>
        <v>524377.05659467296</v>
      </c>
      <c r="AD98" s="67"/>
    </row>
    <row r="99" spans="1:30" s="50" customFormat="1">
      <c r="A99" s="95">
        <v>257</v>
      </c>
      <c r="B99" s="160" t="s">
        <v>100</v>
      </c>
      <c r="C99" s="142">
        <v>40433</v>
      </c>
      <c r="D99" s="46">
        <v>1768.3333333333333</v>
      </c>
      <c r="E99" s="46">
        <v>20121</v>
      </c>
      <c r="F99" s="370">
        <v>8.7884962642678463E-2</v>
      </c>
      <c r="G99" s="372">
        <v>0.77335357289084228</v>
      </c>
      <c r="H99" s="162">
        <v>1</v>
      </c>
      <c r="I99" s="164">
        <v>6335</v>
      </c>
      <c r="J99" s="15">
        <v>4000</v>
      </c>
      <c r="K99" s="15">
        <v>366.23</v>
      </c>
      <c r="L99" s="179">
        <v>110.40329847363678</v>
      </c>
      <c r="M99" s="372">
        <v>0.16527936807560684</v>
      </c>
      <c r="N99" s="162">
        <v>3</v>
      </c>
      <c r="O99" s="162">
        <v>689</v>
      </c>
      <c r="P99" s="15">
        <v>14168</v>
      </c>
      <c r="Q99" s="15">
        <v>1936</v>
      </c>
      <c r="R99" s="167">
        <v>0.13664596273291926</v>
      </c>
      <c r="S99" s="373">
        <v>1.0043839731305537</v>
      </c>
      <c r="T99" s="168">
        <v>2092834.5054997052</v>
      </c>
      <c r="U99" s="168">
        <v>804034.46479999996</v>
      </c>
      <c r="V99" s="168">
        <v>1673671.5239999997</v>
      </c>
      <c r="W99" s="168">
        <v>6638120</v>
      </c>
      <c r="X99" s="168">
        <v>268178.38386566256</v>
      </c>
      <c r="Y99" s="168">
        <v>0</v>
      </c>
      <c r="Z99" s="164">
        <v>197074.66999999998</v>
      </c>
      <c r="AA99" s="168">
        <v>1115563.7648880936</v>
      </c>
      <c r="AB99" s="183">
        <f>SUM(Muut[[#This Row],[Työttömyysaste]:[Koulutustausta]])</f>
        <v>12789477.313053459</v>
      </c>
      <c r="AD99" s="67"/>
    </row>
    <row r="100" spans="1:30" s="50" customFormat="1">
      <c r="A100" s="95">
        <v>260</v>
      </c>
      <c r="B100" s="160" t="s">
        <v>101</v>
      </c>
      <c r="C100" s="142">
        <v>9877</v>
      </c>
      <c r="D100" s="46">
        <v>592.83333333333337</v>
      </c>
      <c r="E100" s="46">
        <v>3936</v>
      </c>
      <c r="F100" s="370">
        <v>0.15061822493224933</v>
      </c>
      <c r="G100" s="372">
        <v>1.3253819412476635</v>
      </c>
      <c r="H100" s="162">
        <v>0</v>
      </c>
      <c r="I100" s="164">
        <v>3</v>
      </c>
      <c r="J100" s="15">
        <v>570</v>
      </c>
      <c r="K100" s="15">
        <v>1253.82</v>
      </c>
      <c r="L100" s="179">
        <v>7.8775262796892696</v>
      </c>
      <c r="M100" s="372">
        <v>2.3163854689044676</v>
      </c>
      <c r="N100" s="162">
        <v>3</v>
      </c>
      <c r="O100" s="162">
        <v>380</v>
      </c>
      <c r="P100" s="15">
        <v>2305</v>
      </c>
      <c r="Q100" s="15">
        <v>315</v>
      </c>
      <c r="R100" s="167">
        <v>0.13665943600867678</v>
      </c>
      <c r="S100" s="373">
        <v>1.0314536913420858</v>
      </c>
      <c r="T100" s="168">
        <v>876167.07223775343</v>
      </c>
      <c r="U100" s="168">
        <v>0</v>
      </c>
      <c r="V100" s="168">
        <v>0</v>
      </c>
      <c r="W100" s="168">
        <v>945932.1</v>
      </c>
      <c r="X100" s="168">
        <v>918131.83316070517</v>
      </c>
      <c r="Y100" s="168">
        <v>0</v>
      </c>
      <c r="Z100" s="164">
        <v>108691.4</v>
      </c>
      <c r="AA100" s="168">
        <v>279855.2429648274</v>
      </c>
      <c r="AB100" s="183">
        <f>SUM(Muut[[#This Row],[Työttömyysaste]:[Koulutustausta]])</f>
        <v>3128777.6483632862</v>
      </c>
      <c r="AD100" s="67"/>
    </row>
    <row r="101" spans="1:30" s="50" customFormat="1">
      <c r="A101" s="95">
        <v>261</v>
      </c>
      <c r="B101" s="160" t="s">
        <v>102</v>
      </c>
      <c r="C101" s="142">
        <v>6523</v>
      </c>
      <c r="D101" s="46">
        <v>439.83333333333331</v>
      </c>
      <c r="E101" s="46">
        <v>3396</v>
      </c>
      <c r="F101" s="370">
        <v>0.1295151158225363</v>
      </c>
      <c r="G101" s="372">
        <v>1.1396827688482147</v>
      </c>
      <c r="H101" s="162">
        <v>0</v>
      </c>
      <c r="I101" s="164">
        <v>20</v>
      </c>
      <c r="J101" s="15">
        <v>251</v>
      </c>
      <c r="K101" s="15">
        <v>8095.28</v>
      </c>
      <c r="L101" s="179">
        <v>0.80577818185411754</v>
      </c>
      <c r="M101" s="372">
        <v>20</v>
      </c>
      <c r="N101" s="162">
        <v>0</v>
      </c>
      <c r="O101" s="162">
        <v>0</v>
      </c>
      <c r="P101" s="15">
        <v>2143</v>
      </c>
      <c r="Q101" s="15">
        <v>275</v>
      </c>
      <c r="R101" s="167">
        <v>0.12832477834811012</v>
      </c>
      <c r="S101" s="373">
        <v>0.94095553362640094</v>
      </c>
      <c r="T101" s="168">
        <v>497567.70643110893</v>
      </c>
      <c r="U101" s="168">
        <v>0</v>
      </c>
      <c r="V101" s="168">
        <v>0</v>
      </c>
      <c r="W101" s="168">
        <v>416542.02999999997</v>
      </c>
      <c r="X101" s="168">
        <v>5235359.8000000007</v>
      </c>
      <c r="Y101" s="168">
        <v>0</v>
      </c>
      <c r="Z101" s="164">
        <v>0</v>
      </c>
      <c r="AA101" s="168">
        <v>168606.82042236251</v>
      </c>
      <c r="AB101" s="183">
        <f>SUM(Muut[[#This Row],[Työttömyysaste]:[Koulutustausta]])</f>
        <v>6318076.3568534721</v>
      </c>
      <c r="AD101" s="67"/>
    </row>
    <row r="102" spans="1:30" s="50" customFormat="1">
      <c r="A102" s="95">
        <v>263</v>
      </c>
      <c r="B102" s="160" t="s">
        <v>103</v>
      </c>
      <c r="C102" s="142">
        <v>7759</v>
      </c>
      <c r="D102" s="46">
        <v>404.33333333333331</v>
      </c>
      <c r="E102" s="46">
        <v>3342</v>
      </c>
      <c r="F102" s="370">
        <v>0.12098543786155994</v>
      </c>
      <c r="G102" s="372">
        <v>1.0646249122095413</v>
      </c>
      <c r="H102" s="162">
        <v>0</v>
      </c>
      <c r="I102" s="164">
        <v>1</v>
      </c>
      <c r="J102" s="15">
        <v>117</v>
      </c>
      <c r="K102" s="15">
        <v>1328.17</v>
      </c>
      <c r="L102" s="179">
        <v>5.841872651844267</v>
      </c>
      <c r="M102" s="372">
        <v>3.1235510413642165</v>
      </c>
      <c r="N102" s="162">
        <v>0</v>
      </c>
      <c r="O102" s="162">
        <v>0</v>
      </c>
      <c r="P102" s="15">
        <v>1961</v>
      </c>
      <c r="Q102" s="15">
        <v>260</v>
      </c>
      <c r="R102" s="167">
        <v>0.13258541560428352</v>
      </c>
      <c r="S102" s="373">
        <v>1.006432224294842</v>
      </c>
      <c r="T102" s="168">
        <v>552870.22475829837</v>
      </c>
      <c r="U102" s="168">
        <v>0</v>
      </c>
      <c r="V102" s="168">
        <v>0</v>
      </c>
      <c r="W102" s="168">
        <v>194165.01</v>
      </c>
      <c r="X102" s="168">
        <v>972575.9334266911</v>
      </c>
      <c r="Y102" s="168">
        <v>0</v>
      </c>
      <c r="Z102" s="164">
        <v>0</v>
      </c>
      <c r="AA102" s="168">
        <v>214510.69254950207</v>
      </c>
      <c r="AB102" s="183">
        <f>SUM(Muut[[#This Row],[Työttömyysaste]:[Koulutustausta]])</f>
        <v>1934121.8607344916</v>
      </c>
      <c r="AD102" s="67"/>
    </row>
    <row r="103" spans="1:30" s="50" customFormat="1">
      <c r="A103" s="95">
        <v>265</v>
      </c>
      <c r="B103" s="160" t="s">
        <v>104</v>
      </c>
      <c r="C103" s="142">
        <v>1088</v>
      </c>
      <c r="D103" s="46">
        <v>50.5</v>
      </c>
      <c r="E103" s="46">
        <v>390</v>
      </c>
      <c r="F103" s="370">
        <v>0.1294871794871795</v>
      </c>
      <c r="G103" s="372">
        <v>1.1394369399360549</v>
      </c>
      <c r="H103" s="162">
        <v>0</v>
      </c>
      <c r="I103" s="164">
        <v>0</v>
      </c>
      <c r="J103" s="15">
        <v>22</v>
      </c>
      <c r="K103" s="15">
        <v>483.96</v>
      </c>
      <c r="L103" s="179">
        <v>2.2481196793123401</v>
      </c>
      <c r="M103" s="372">
        <v>8.1167330961520907</v>
      </c>
      <c r="N103" s="162">
        <v>3</v>
      </c>
      <c r="O103" s="162">
        <v>86</v>
      </c>
      <c r="P103" s="15">
        <v>235</v>
      </c>
      <c r="Q103" s="15">
        <v>45</v>
      </c>
      <c r="R103" s="167">
        <v>0.19148936170212766</v>
      </c>
      <c r="S103" s="373">
        <v>1.4344636806332549</v>
      </c>
      <c r="T103" s="168">
        <v>82973.615656233145</v>
      </c>
      <c r="U103" s="168">
        <v>0</v>
      </c>
      <c r="V103" s="168">
        <v>0</v>
      </c>
      <c r="W103" s="168">
        <v>36509.659999999996</v>
      </c>
      <c r="X103" s="168">
        <v>354388.25507365877</v>
      </c>
      <c r="Y103" s="168">
        <v>0</v>
      </c>
      <c r="Z103" s="164">
        <v>24598.579999999998</v>
      </c>
      <c r="AA103" s="168">
        <v>42872.332430011113</v>
      </c>
      <c r="AB103" s="183">
        <f>SUM(Muut[[#This Row],[Työttömyysaste]:[Koulutustausta]])</f>
        <v>541342.44315990305</v>
      </c>
      <c r="AD103" s="67"/>
    </row>
    <row r="104" spans="1:30" s="50" customFormat="1">
      <c r="A104" s="95">
        <v>271</v>
      </c>
      <c r="B104" s="160" t="s">
        <v>105</v>
      </c>
      <c r="C104" s="142">
        <v>6951</v>
      </c>
      <c r="D104" s="46">
        <v>288.33333333333331</v>
      </c>
      <c r="E104" s="46">
        <v>3038</v>
      </c>
      <c r="F104" s="370">
        <v>9.4908931314461265E-2</v>
      </c>
      <c r="G104" s="372">
        <v>0.83516177198267072</v>
      </c>
      <c r="H104" s="162">
        <v>0</v>
      </c>
      <c r="I104" s="164">
        <v>14</v>
      </c>
      <c r="J104" s="15">
        <v>230</v>
      </c>
      <c r="K104" s="15">
        <v>480.41</v>
      </c>
      <c r="L104" s="179">
        <v>14.468891155471367</v>
      </c>
      <c r="M104" s="372">
        <v>1.2611462211660291</v>
      </c>
      <c r="N104" s="162">
        <v>0</v>
      </c>
      <c r="O104" s="162">
        <v>0</v>
      </c>
      <c r="P104" s="15">
        <v>1938</v>
      </c>
      <c r="Q104" s="15">
        <v>309</v>
      </c>
      <c r="R104" s="167">
        <v>0.15944272445820434</v>
      </c>
      <c r="S104" s="373">
        <v>1.2137420969149624</v>
      </c>
      <c r="T104" s="168">
        <v>388542.67029905989</v>
      </c>
      <c r="U104" s="168">
        <v>0</v>
      </c>
      <c r="V104" s="168">
        <v>0</v>
      </c>
      <c r="W104" s="168">
        <v>381691.89999999997</v>
      </c>
      <c r="X104" s="168">
        <v>351788.70489283506</v>
      </c>
      <c r="Y104" s="168">
        <v>0</v>
      </c>
      <c r="Z104" s="164">
        <v>0</v>
      </c>
      <c r="AA104" s="168">
        <v>231756.73454106765</v>
      </c>
      <c r="AB104" s="183">
        <f>SUM(Muut[[#This Row],[Työttömyysaste]:[Koulutustausta]])</f>
        <v>1353780.0097329626</v>
      </c>
      <c r="AD104" s="67"/>
    </row>
    <row r="105" spans="1:30" s="50" customFormat="1">
      <c r="A105" s="95">
        <v>272</v>
      </c>
      <c r="B105" s="160" t="s">
        <v>106</v>
      </c>
      <c r="C105" s="142">
        <v>47909</v>
      </c>
      <c r="D105" s="46">
        <v>1994.4166666666667</v>
      </c>
      <c r="E105" s="46">
        <v>21688</v>
      </c>
      <c r="F105" s="370">
        <v>9.1959455305545307E-2</v>
      </c>
      <c r="G105" s="372">
        <v>0.80920752746731506</v>
      </c>
      <c r="H105" s="162">
        <v>1</v>
      </c>
      <c r="I105" s="164">
        <v>5905</v>
      </c>
      <c r="J105" s="15">
        <v>1855</v>
      </c>
      <c r="K105" s="15">
        <v>1445.96</v>
      </c>
      <c r="L105" s="179">
        <v>33.133005062380704</v>
      </c>
      <c r="M105" s="372">
        <v>0.55073143443615458</v>
      </c>
      <c r="N105" s="162">
        <v>0</v>
      </c>
      <c r="O105" s="162">
        <v>0</v>
      </c>
      <c r="P105" s="15">
        <v>14266</v>
      </c>
      <c r="Q105" s="15">
        <v>1211</v>
      </c>
      <c r="R105" s="167">
        <v>8.4887144259077521E-2</v>
      </c>
      <c r="S105" s="373">
        <v>0.63332431393702104</v>
      </c>
      <c r="T105" s="168">
        <v>2594763.8873995771</v>
      </c>
      <c r="U105" s="168">
        <v>952699.21039999998</v>
      </c>
      <c r="V105" s="168">
        <v>1560067.9319999998</v>
      </c>
      <c r="W105" s="168">
        <v>3078428.15</v>
      </c>
      <c r="X105" s="168">
        <v>1058829.7406940814</v>
      </c>
      <c r="Y105" s="168">
        <v>0</v>
      </c>
      <c r="Z105" s="164">
        <v>0</v>
      </c>
      <c r="AA105" s="168">
        <v>833492.94226454815</v>
      </c>
      <c r="AB105" s="183">
        <f>SUM(Muut[[#This Row],[Työttömyysaste]:[Koulutustausta]])</f>
        <v>10078281.862758206</v>
      </c>
      <c r="AD105" s="67"/>
    </row>
    <row r="106" spans="1:30" s="50" customFormat="1">
      <c r="A106" s="95">
        <v>273</v>
      </c>
      <c r="B106" s="160" t="s">
        <v>107</v>
      </c>
      <c r="C106" s="142">
        <v>3989</v>
      </c>
      <c r="D106" s="46">
        <v>243.33333333333334</v>
      </c>
      <c r="E106" s="46">
        <v>1823</v>
      </c>
      <c r="F106" s="370">
        <v>0.13347961236057782</v>
      </c>
      <c r="G106" s="372">
        <v>1.1745688002034684</v>
      </c>
      <c r="H106" s="162">
        <v>0</v>
      </c>
      <c r="I106" s="164">
        <v>28</v>
      </c>
      <c r="J106" s="15">
        <v>74</v>
      </c>
      <c r="K106" s="15">
        <v>2559.29</v>
      </c>
      <c r="L106" s="179">
        <v>1.5586354027874918</v>
      </c>
      <c r="M106" s="372">
        <v>11.707284059217017</v>
      </c>
      <c r="N106" s="162">
        <v>0</v>
      </c>
      <c r="O106" s="162">
        <v>0</v>
      </c>
      <c r="P106" s="15">
        <v>1122</v>
      </c>
      <c r="Q106" s="15">
        <v>153</v>
      </c>
      <c r="R106" s="167">
        <v>0.13636363636363635</v>
      </c>
      <c r="S106" s="373">
        <v>0.98554344068378019</v>
      </c>
      <c r="T106" s="168">
        <v>313590.8064026988</v>
      </c>
      <c r="U106" s="168">
        <v>0</v>
      </c>
      <c r="V106" s="168">
        <v>0</v>
      </c>
      <c r="W106" s="168">
        <v>122805.22</v>
      </c>
      <c r="X106" s="168">
        <v>1874085.2907832554</v>
      </c>
      <c r="Y106" s="168">
        <v>0</v>
      </c>
      <c r="Z106" s="164">
        <v>0</v>
      </c>
      <c r="AA106" s="168">
        <v>107993.71160086234</v>
      </c>
      <c r="AB106" s="183">
        <f>SUM(Muut[[#This Row],[Työttömyysaste]:[Koulutustausta]])</f>
        <v>2418475.0287868166</v>
      </c>
      <c r="AD106" s="67"/>
    </row>
    <row r="107" spans="1:30" s="50" customFormat="1">
      <c r="A107" s="95">
        <v>275</v>
      </c>
      <c r="B107" s="160" t="s">
        <v>108</v>
      </c>
      <c r="C107" s="142">
        <v>2586</v>
      </c>
      <c r="D107" s="46">
        <v>119.58333333333333</v>
      </c>
      <c r="E107" s="46">
        <v>1073</v>
      </c>
      <c r="F107" s="370">
        <v>0.11144765455110282</v>
      </c>
      <c r="G107" s="372">
        <v>0.98069611962883296</v>
      </c>
      <c r="H107" s="162">
        <v>0</v>
      </c>
      <c r="I107" s="164">
        <v>0</v>
      </c>
      <c r="J107" s="15">
        <v>29</v>
      </c>
      <c r="K107" s="15">
        <v>512.94000000000005</v>
      </c>
      <c r="L107" s="179">
        <v>5.0415253245993679</v>
      </c>
      <c r="M107" s="372">
        <v>3.6194179797431349</v>
      </c>
      <c r="N107" s="162">
        <v>0</v>
      </c>
      <c r="O107" s="162">
        <v>0</v>
      </c>
      <c r="P107" s="15">
        <v>640</v>
      </c>
      <c r="Q107" s="15">
        <v>76</v>
      </c>
      <c r="R107" s="167">
        <v>0.11874999999999999</v>
      </c>
      <c r="S107" s="373">
        <v>0.91583206233644954</v>
      </c>
      <c r="T107" s="168">
        <v>169739.84546755566</v>
      </c>
      <c r="U107" s="168">
        <v>0</v>
      </c>
      <c r="V107" s="168">
        <v>0</v>
      </c>
      <c r="W107" s="168">
        <v>48126.37</v>
      </c>
      <c r="X107" s="168">
        <v>375609.37176105997</v>
      </c>
      <c r="Y107" s="168">
        <v>0</v>
      </c>
      <c r="Z107" s="164">
        <v>0</v>
      </c>
      <c r="AA107" s="168">
        <v>65058.346861660546</v>
      </c>
      <c r="AB107" s="183">
        <f>SUM(Muut[[#This Row],[Työttömyysaste]:[Koulutustausta]])</f>
        <v>658533.93409027625</v>
      </c>
      <c r="AD107" s="67"/>
    </row>
    <row r="108" spans="1:30" s="50" customFormat="1">
      <c r="A108" s="95">
        <v>276</v>
      </c>
      <c r="B108" s="160" t="s">
        <v>109</v>
      </c>
      <c r="C108" s="142">
        <v>15035</v>
      </c>
      <c r="D108" s="46">
        <v>688.58333333333337</v>
      </c>
      <c r="E108" s="46">
        <v>7223</v>
      </c>
      <c r="F108" s="370">
        <v>9.533204116479764E-2</v>
      </c>
      <c r="G108" s="372">
        <v>0.83888497450382704</v>
      </c>
      <c r="H108" s="162">
        <v>0</v>
      </c>
      <c r="I108" s="164">
        <v>14</v>
      </c>
      <c r="J108" s="15">
        <v>329</v>
      </c>
      <c r="K108" s="15">
        <v>799.64</v>
      </c>
      <c r="L108" s="179">
        <v>18.802210994947728</v>
      </c>
      <c r="M108" s="372">
        <v>0.97049157729846158</v>
      </c>
      <c r="N108" s="162">
        <v>0</v>
      </c>
      <c r="O108" s="162">
        <v>0</v>
      </c>
      <c r="P108" s="15">
        <v>5047</v>
      </c>
      <c r="Q108" s="15">
        <v>347</v>
      </c>
      <c r="R108" s="167">
        <v>6.8753715078264319E-2</v>
      </c>
      <c r="S108" s="373">
        <v>0.50632751669300557</v>
      </c>
      <c r="T108" s="168">
        <v>844163.70015014114</v>
      </c>
      <c r="U108" s="168">
        <v>0</v>
      </c>
      <c r="V108" s="168">
        <v>0</v>
      </c>
      <c r="W108" s="168">
        <v>545985.37</v>
      </c>
      <c r="X108" s="168">
        <v>585550.50889970351</v>
      </c>
      <c r="Y108" s="168">
        <v>0</v>
      </c>
      <c r="Z108" s="164">
        <v>0</v>
      </c>
      <c r="AA108" s="168">
        <v>209119.06184427743</v>
      </c>
      <c r="AB108" s="183">
        <f>SUM(Muut[[#This Row],[Työttömyysaste]:[Koulutustausta]])</f>
        <v>2184818.6408941224</v>
      </c>
      <c r="AD108" s="67"/>
    </row>
    <row r="109" spans="1:30" s="50" customFormat="1">
      <c r="A109" s="95">
        <v>280</v>
      </c>
      <c r="B109" s="160" t="s">
        <v>110</v>
      </c>
      <c r="C109" s="142">
        <v>2050</v>
      </c>
      <c r="D109" s="46">
        <v>59.083333333333336</v>
      </c>
      <c r="E109" s="46">
        <v>966</v>
      </c>
      <c r="F109" s="370">
        <v>6.116287094547964E-2</v>
      </c>
      <c r="G109" s="372">
        <v>0.53820953382277725</v>
      </c>
      <c r="H109" s="344">
        <v>3</v>
      </c>
      <c r="I109" s="164">
        <v>1737</v>
      </c>
      <c r="J109" s="15">
        <v>238</v>
      </c>
      <c r="K109" s="15">
        <v>236.03</v>
      </c>
      <c r="L109" s="179">
        <v>8.6853366097529978</v>
      </c>
      <c r="M109" s="372">
        <v>2.1009418776809197</v>
      </c>
      <c r="N109" s="162">
        <v>0</v>
      </c>
      <c r="O109" s="162">
        <v>0</v>
      </c>
      <c r="P109" s="15">
        <v>575</v>
      </c>
      <c r="Q109" s="15">
        <v>94</v>
      </c>
      <c r="R109" s="167">
        <v>0.16347826086956521</v>
      </c>
      <c r="S109" s="373">
        <v>1.2068258986119362</v>
      </c>
      <c r="T109" s="168">
        <v>73845.846402454888</v>
      </c>
      <c r="U109" s="168">
        <v>40765.480000000003</v>
      </c>
      <c r="V109" s="168">
        <v>458905.67279999994</v>
      </c>
      <c r="W109" s="168">
        <v>394968.14</v>
      </c>
      <c r="X109" s="168">
        <v>172837.13498023737</v>
      </c>
      <c r="Y109" s="168">
        <v>0</v>
      </c>
      <c r="Z109" s="164">
        <v>0</v>
      </c>
      <c r="AA109" s="168">
        <v>67960.590241483267</v>
      </c>
      <c r="AB109" s="183">
        <f>SUM(Muut[[#This Row],[Työttömyysaste]:[Koulutustausta]])</f>
        <v>1209282.8644241753</v>
      </c>
      <c r="AD109" s="67"/>
    </row>
    <row r="110" spans="1:30" s="50" customFormat="1">
      <c r="A110" s="95">
        <v>284</v>
      </c>
      <c r="B110" s="160" t="s">
        <v>111</v>
      </c>
      <c r="C110" s="142">
        <v>2271</v>
      </c>
      <c r="D110" s="46">
        <v>79.416666666666671</v>
      </c>
      <c r="E110" s="46">
        <v>963</v>
      </c>
      <c r="F110" s="370">
        <v>8.2467982000692289E-2</v>
      </c>
      <c r="G110" s="372">
        <v>0.72568624496816803</v>
      </c>
      <c r="H110" s="162">
        <v>0</v>
      </c>
      <c r="I110" s="164">
        <v>6</v>
      </c>
      <c r="J110" s="15">
        <v>98</v>
      </c>
      <c r="K110" s="15">
        <v>191.5</v>
      </c>
      <c r="L110" s="179">
        <v>11.859007832898172</v>
      </c>
      <c r="M110" s="372">
        <v>1.5386942704064221</v>
      </c>
      <c r="N110" s="162">
        <v>0</v>
      </c>
      <c r="O110" s="162">
        <v>0</v>
      </c>
      <c r="P110" s="15">
        <v>582</v>
      </c>
      <c r="Q110" s="15">
        <v>84</v>
      </c>
      <c r="R110" s="167">
        <v>0.14432989690721648</v>
      </c>
      <c r="S110" s="373">
        <v>1.0512982142627612</v>
      </c>
      <c r="T110" s="168">
        <v>110302.87963325897</v>
      </c>
      <c r="U110" s="168">
        <v>0</v>
      </c>
      <c r="V110" s="168">
        <v>0</v>
      </c>
      <c r="W110" s="168">
        <v>162633.94</v>
      </c>
      <c r="X110" s="168">
        <v>140229.2562331715</v>
      </c>
      <c r="Y110" s="168">
        <v>0</v>
      </c>
      <c r="Z110" s="164">
        <v>0</v>
      </c>
      <c r="AA110" s="168">
        <v>65584.576778907372</v>
      </c>
      <c r="AB110" s="183">
        <f>SUM(Muut[[#This Row],[Työttömyysaste]:[Koulutustausta]])</f>
        <v>478750.65264533786</v>
      </c>
      <c r="AD110" s="67"/>
    </row>
    <row r="111" spans="1:30" s="50" customFormat="1">
      <c r="A111" s="95">
        <v>285</v>
      </c>
      <c r="B111" s="160" t="s">
        <v>112</v>
      </c>
      <c r="C111" s="142">
        <v>51241</v>
      </c>
      <c r="D111" s="46">
        <v>3344.1666666666665</v>
      </c>
      <c r="E111" s="46">
        <v>23012</v>
      </c>
      <c r="F111" s="370">
        <v>0.14532273016976649</v>
      </c>
      <c r="G111" s="372">
        <v>1.2787836419294807</v>
      </c>
      <c r="H111" s="162">
        <v>0</v>
      </c>
      <c r="I111" s="164">
        <v>495</v>
      </c>
      <c r="J111" s="15">
        <v>4820</v>
      </c>
      <c r="K111" s="15">
        <v>271.95</v>
      </c>
      <c r="L111" s="179">
        <v>188.4206655635227</v>
      </c>
      <c r="M111" s="372">
        <v>9.6843875116413444E-2</v>
      </c>
      <c r="N111" s="162">
        <v>3</v>
      </c>
      <c r="O111" s="162">
        <v>480</v>
      </c>
      <c r="P111" s="15">
        <v>15245</v>
      </c>
      <c r="Q111" s="15">
        <v>2410</v>
      </c>
      <c r="R111" s="167">
        <v>0.15808461790751066</v>
      </c>
      <c r="S111" s="373">
        <v>1.196372876726737</v>
      </c>
      <c r="T111" s="168">
        <v>4385665.3932575434</v>
      </c>
      <c r="U111" s="168">
        <v>0</v>
      </c>
      <c r="V111" s="168">
        <v>0</v>
      </c>
      <c r="W111" s="168">
        <v>7998934.5999999996</v>
      </c>
      <c r="X111" s="168">
        <v>199140.18920423486</v>
      </c>
      <c r="Y111" s="168">
        <v>0</v>
      </c>
      <c r="Z111" s="164">
        <v>137294.39999999999</v>
      </c>
      <c r="AA111" s="168">
        <v>1684002.8205724643</v>
      </c>
      <c r="AB111" s="183">
        <f>SUM(Muut[[#This Row],[Työttömyysaste]:[Koulutustausta]])</f>
        <v>14405037.403034242</v>
      </c>
      <c r="AD111" s="67"/>
    </row>
    <row r="112" spans="1:30" s="50" customFormat="1">
      <c r="A112" s="95">
        <v>286</v>
      </c>
      <c r="B112" s="160" t="s">
        <v>113</v>
      </c>
      <c r="C112" s="142">
        <v>80454</v>
      </c>
      <c r="D112" s="46">
        <v>4267.416666666667</v>
      </c>
      <c r="E112" s="46">
        <v>36379</v>
      </c>
      <c r="F112" s="370">
        <v>0.11730439722550556</v>
      </c>
      <c r="G112" s="372">
        <v>1.0322331828141122</v>
      </c>
      <c r="H112" s="162">
        <v>0</v>
      </c>
      <c r="I112" s="164">
        <v>288</v>
      </c>
      <c r="J112" s="15">
        <v>3608</v>
      </c>
      <c r="K112" s="15">
        <v>2557.6999999999998</v>
      </c>
      <c r="L112" s="179">
        <v>31.455604644798061</v>
      </c>
      <c r="M112" s="372">
        <v>0.58009971867455234</v>
      </c>
      <c r="N112" s="162">
        <v>0</v>
      </c>
      <c r="O112" s="162">
        <v>0</v>
      </c>
      <c r="P112" s="15">
        <v>23127</v>
      </c>
      <c r="Q112" s="15">
        <v>2901</v>
      </c>
      <c r="R112" s="167">
        <v>0.1254377999740563</v>
      </c>
      <c r="S112" s="373">
        <v>0.94444708079123496</v>
      </c>
      <c r="T112" s="168">
        <v>5558355.0186441727</v>
      </c>
      <c r="U112" s="168">
        <v>0</v>
      </c>
      <c r="V112" s="168">
        <v>0</v>
      </c>
      <c r="W112" s="168">
        <v>5987584.2400000002</v>
      </c>
      <c r="X112" s="168">
        <v>1872920.985209309</v>
      </c>
      <c r="Y112" s="168">
        <v>0</v>
      </c>
      <c r="Z112" s="164">
        <v>0</v>
      </c>
      <c r="AA112" s="168">
        <v>2087295.4631812559</v>
      </c>
      <c r="AB112" s="183">
        <f>SUM(Muut[[#This Row],[Työttömyysaste]:[Koulutustausta]])</f>
        <v>15506155.707034737</v>
      </c>
      <c r="AD112" s="67"/>
    </row>
    <row r="113" spans="1:30" s="50" customFormat="1">
      <c r="A113" s="95">
        <v>287</v>
      </c>
      <c r="B113" s="160" t="s">
        <v>114</v>
      </c>
      <c r="C113" s="142">
        <v>6380</v>
      </c>
      <c r="D113" s="46">
        <v>118.08333333333333</v>
      </c>
      <c r="E113" s="46">
        <v>2694</v>
      </c>
      <c r="F113" s="370">
        <v>4.3831972284088097E-2</v>
      </c>
      <c r="G113" s="372">
        <v>0.3857043497938592</v>
      </c>
      <c r="H113" s="162">
        <v>3</v>
      </c>
      <c r="I113" s="164">
        <v>3427</v>
      </c>
      <c r="J113" s="15">
        <v>320</v>
      </c>
      <c r="K113" s="15">
        <v>683.25</v>
      </c>
      <c r="L113" s="179">
        <v>9.3377241126966695</v>
      </c>
      <c r="M113" s="372">
        <v>1.9541579066759962</v>
      </c>
      <c r="N113" s="162">
        <v>0</v>
      </c>
      <c r="O113" s="162">
        <v>0</v>
      </c>
      <c r="P113" s="15">
        <v>1554</v>
      </c>
      <c r="Q113" s="15">
        <v>247</v>
      </c>
      <c r="R113" s="167">
        <v>0.15894465894465895</v>
      </c>
      <c r="S113" s="373">
        <v>1.1987151277848747</v>
      </c>
      <c r="T113" s="168">
        <v>164700.92580026513</v>
      </c>
      <c r="U113" s="168">
        <v>126870.128</v>
      </c>
      <c r="V113" s="168">
        <v>905394.20879999991</v>
      </c>
      <c r="W113" s="168">
        <v>531049.6</v>
      </c>
      <c r="X113" s="168">
        <v>500321.87635151134</v>
      </c>
      <c r="Y113" s="168">
        <v>0</v>
      </c>
      <c r="Z113" s="164">
        <v>0</v>
      </c>
      <c r="AA113" s="168">
        <v>210085.13509439823</v>
      </c>
      <c r="AB113" s="183">
        <f>SUM(Muut[[#This Row],[Työttömyysaste]:[Koulutustausta]])</f>
        <v>2438421.8740461743</v>
      </c>
      <c r="AD113" s="67"/>
    </row>
    <row r="114" spans="1:30" s="50" customFormat="1">
      <c r="A114" s="95">
        <v>288</v>
      </c>
      <c r="B114" s="160" t="s">
        <v>115</v>
      </c>
      <c r="C114" s="142">
        <v>6442</v>
      </c>
      <c r="D114" s="46">
        <v>128.91666666666666</v>
      </c>
      <c r="E114" s="46">
        <v>2977</v>
      </c>
      <c r="F114" s="370">
        <v>4.33042212518195E-2</v>
      </c>
      <c r="G114" s="372">
        <v>0.38106034547128642</v>
      </c>
      <c r="H114" s="162">
        <v>3</v>
      </c>
      <c r="I114" s="164">
        <v>4948</v>
      </c>
      <c r="J114" s="15">
        <v>265</v>
      </c>
      <c r="K114" s="15">
        <v>712.87</v>
      </c>
      <c r="L114" s="179">
        <v>9.0367107607277628</v>
      </c>
      <c r="M114" s="372">
        <v>2.0192510182450234</v>
      </c>
      <c r="N114" s="162">
        <v>0</v>
      </c>
      <c r="O114" s="162">
        <v>0</v>
      </c>
      <c r="P114" s="15">
        <v>1852</v>
      </c>
      <c r="Q114" s="15">
        <v>230</v>
      </c>
      <c r="R114" s="167">
        <v>0.12419006479481641</v>
      </c>
      <c r="S114" s="373">
        <v>0.92138483460653742</v>
      </c>
      <c r="T114" s="168">
        <v>164299.14459805703</v>
      </c>
      <c r="U114" s="168">
        <v>128103.0352</v>
      </c>
      <c r="V114" s="168">
        <v>1307233.8912</v>
      </c>
      <c r="W114" s="168">
        <v>439775.45</v>
      </c>
      <c r="X114" s="168">
        <v>522011.64433911711</v>
      </c>
      <c r="Y114" s="168">
        <v>0</v>
      </c>
      <c r="Z114" s="164">
        <v>0</v>
      </c>
      <c r="AA114" s="168">
        <v>163049.86354158507</v>
      </c>
      <c r="AB114" s="183">
        <f>SUM(Muut[[#This Row],[Työttömyysaste]:[Koulutustausta]])</f>
        <v>2724473.0288787591</v>
      </c>
      <c r="AD114" s="67"/>
    </row>
    <row r="115" spans="1:30" s="50" customFormat="1">
      <c r="A115" s="95">
        <v>290</v>
      </c>
      <c r="B115" s="160" t="s">
        <v>116</v>
      </c>
      <c r="C115" s="142">
        <v>7928</v>
      </c>
      <c r="D115" s="46">
        <v>386.08333333333331</v>
      </c>
      <c r="E115" s="46">
        <v>3209</v>
      </c>
      <c r="F115" s="370">
        <v>0.12031266230393683</v>
      </c>
      <c r="G115" s="372">
        <v>1.0587047483317131</v>
      </c>
      <c r="H115" s="162">
        <v>0</v>
      </c>
      <c r="I115" s="164">
        <v>4</v>
      </c>
      <c r="J115" s="15">
        <v>200</v>
      </c>
      <c r="K115" s="15">
        <v>4806.45</v>
      </c>
      <c r="L115" s="179">
        <v>1.6494502179363149</v>
      </c>
      <c r="M115" s="372">
        <v>11.062708778210503</v>
      </c>
      <c r="N115" s="162">
        <v>0</v>
      </c>
      <c r="O115" s="162">
        <v>0</v>
      </c>
      <c r="P115" s="15">
        <v>1906</v>
      </c>
      <c r="Q115" s="15">
        <v>218</v>
      </c>
      <c r="R115" s="167">
        <v>0.11437565582371459</v>
      </c>
      <c r="S115" s="373">
        <v>0.86541140413297368</v>
      </c>
      <c r="T115" s="168">
        <v>561771.01461271197</v>
      </c>
      <c r="U115" s="168">
        <v>0</v>
      </c>
      <c r="V115" s="168">
        <v>0</v>
      </c>
      <c r="W115" s="168">
        <v>331906</v>
      </c>
      <c r="X115" s="168">
        <v>3519607.8779212898</v>
      </c>
      <c r="Y115" s="168">
        <v>0</v>
      </c>
      <c r="Z115" s="164">
        <v>0</v>
      </c>
      <c r="AA115" s="168">
        <v>188471.16488071193</v>
      </c>
      <c r="AB115" s="183">
        <f>SUM(Muut[[#This Row],[Työttömyysaste]:[Koulutustausta]])</f>
        <v>4601756.0574147133</v>
      </c>
      <c r="AD115" s="67"/>
    </row>
    <row r="116" spans="1:30" s="50" customFormat="1">
      <c r="A116" s="95">
        <v>291</v>
      </c>
      <c r="B116" s="160" t="s">
        <v>117</v>
      </c>
      <c r="C116" s="142">
        <v>2158</v>
      </c>
      <c r="D116" s="46">
        <v>95.25</v>
      </c>
      <c r="E116" s="46">
        <v>793</v>
      </c>
      <c r="F116" s="370">
        <v>0.12011349306431274</v>
      </c>
      <c r="G116" s="372">
        <v>1.056952136298418</v>
      </c>
      <c r="H116" s="162">
        <v>0</v>
      </c>
      <c r="I116" s="164">
        <v>6</v>
      </c>
      <c r="J116" s="15">
        <v>23</v>
      </c>
      <c r="K116" s="15">
        <v>660.94</v>
      </c>
      <c r="L116" s="179">
        <v>3.2650467515962114</v>
      </c>
      <c r="M116" s="372">
        <v>5.5887063167669924</v>
      </c>
      <c r="N116" s="162">
        <v>3</v>
      </c>
      <c r="O116" s="162">
        <v>164</v>
      </c>
      <c r="P116" s="15">
        <v>483</v>
      </c>
      <c r="Q116" s="15">
        <v>63</v>
      </c>
      <c r="R116" s="167">
        <v>0.13043478260869565</v>
      </c>
      <c r="S116" s="373">
        <v>1.0084341239816617</v>
      </c>
      <c r="T116" s="168">
        <v>152660.81838913384</v>
      </c>
      <c r="U116" s="168">
        <v>0</v>
      </c>
      <c r="V116" s="168">
        <v>0</v>
      </c>
      <c r="W116" s="168">
        <v>38169.19</v>
      </c>
      <c r="X116" s="168">
        <v>483984.98493343266</v>
      </c>
      <c r="Y116" s="168">
        <v>0</v>
      </c>
      <c r="Z116" s="164">
        <v>46908.92</v>
      </c>
      <c r="AA116" s="168">
        <v>59780.237062505134</v>
      </c>
      <c r="AB116" s="183">
        <f>SUM(Muut[[#This Row],[Työttömyysaste]:[Koulutustausta]])</f>
        <v>781504.15038507164</v>
      </c>
      <c r="AD116" s="67"/>
    </row>
    <row r="117" spans="1:30" s="50" customFormat="1">
      <c r="A117" s="160">
        <v>297</v>
      </c>
      <c r="B117" s="160" t="s">
        <v>118</v>
      </c>
      <c r="C117" s="142">
        <v>121543</v>
      </c>
      <c r="D117" s="46">
        <v>6410.75</v>
      </c>
      <c r="E117" s="46">
        <v>57239</v>
      </c>
      <c r="F117" s="370">
        <v>0.1119996855290973</v>
      </c>
      <c r="G117" s="372">
        <v>0.98555377805345101</v>
      </c>
      <c r="H117" s="162">
        <v>0</v>
      </c>
      <c r="I117" s="164">
        <v>129</v>
      </c>
      <c r="J117" s="15">
        <v>5539</v>
      </c>
      <c r="K117" s="15">
        <v>3241.05</v>
      </c>
      <c r="L117" s="179">
        <v>37.501118464695082</v>
      </c>
      <c r="M117" s="372">
        <v>0.4865824847961282</v>
      </c>
      <c r="N117" s="162">
        <v>3</v>
      </c>
      <c r="O117" s="162">
        <v>823</v>
      </c>
      <c r="P117" s="15">
        <v>35987</v>
      </c>
      <c r="Q117" s="15">
        <v>3352</v>
      </c>
      <c r="R117" s="167">
        <v>9.3144746714091203E-2</v>
      </c>
      <c r="S117" s="373">
        <v>0.6831309455727953</v>
      </c>
      <c r="T117" s="168">
        <v>8017354.8092794744</v>
      </c>
      <c r="U117" s="168">
        <v>0</v>
      </c>
      <c r="V117" s="168">
        <v>0</v>
      </c>
      <c r="W117" s="168">
        <v>9192136.6699999999</v>
      </c>
      <c r="X117" s="168">
        <v>2373316.0883264774</v>
      </c>
      <c r="Y117" s="168">
        <v>0</v>
      </c>
      <c r="Z117" s="164">
        <v>235402.68999999997</v>
      </c>
      <c r="AA117" s="168">
        <v>2280828.1807027096</v>
      </c>
      <c r="AB117" s="183">
        <f>SUM(Muut[[#This Row],[Työttömyysaste]:[Koulutustausta]])</f>
        <v>22099038.43830866</v>
      </c>
      <c r="AD117" s="67"/>
    </row>
    <row r="118" spans="1:30" s="50" customFormat="1">
      <c r="A118" s="95">
        <v>300</v>
      </c>
      <c r="B118" s="160" t="s">
        <v>119</v>
      </c>
      <c r="C118" s="142">
        <v>3528</v>
      </c>
      <c r="D118" s="46">
        <v>77.25</v>
      </c>
      <c r="E118" s="46">
        <v>1471</v>
      </c>
      <c r="F118" s="370">
        <v>5.2515295717199185E-2</v>
      </c>
      <c r="G118" s="372">
        <v>0.46211422697462484</v>
      </c>
      <c r="H118" s="162">
        <v>0</v>
      </c>
      <c r="I118" s="164">
        <v>5</v>
      </c>
      <c r="J118" s="15">
        <v>63</v>
      </c>
      <c r="K118" s="15">
        <v>462.37</v>
      </c>
      <c r="L118" s="179">
        <v>7.6302528278218738</v>
      </c>
      <c r="M118" s="372">
        <v>2.391452526795784</v>
      </c>
      <c r="N118" s="162">
        <v>0</v>
      </c>
      <c r="O118" s="162">
        <v>0</v>
      </c>
      <c r="P118" s="15">
        <v>946</v>
      </c>
      <c r="Q118" s="15">
        <v>119</v>
      </c>
      <c r="R118" s="167">
        <v>0.12579281183932348</v>
      </c>
      <c r="S118" s="373">
        <v>0.9473277754278101</v>
      </c>
      <c r="T118" s="168">
        <v>109118.58878586028</v>
      </c>
      <c r="U118" s="168">
        <v>0</v>
      </c>
      <c r="V118" s="168">
        <v>0</v>
      </c>
      <c r="W118" s="168">
        <v>104550.39</v>
      </c>
      <c r="X118" s="168">
        <v>338578.59636831068</v>
      </c>
      <c r="Y118" s="168">
        <v>0</v>
      </c>
      <c r="Z118" s="164">
        <v>0</v>
      </c>
      <c r="AA118" s="168">
        <v>91809.475600254853</v>
      </c>
      <c r="AB118" s="183">
        <f>SUM(Muut[[#This Row],[Työttömyysaste]:[Koulutustausta]])</f>
        <v>644057.05075442581</v>
      </c>
      <c r="AD118" s="67"/>
    </row>
    <row r="119" spans="1:30" s="50" customFormat="1">
      <c r="A119" s="95">
        <v>301</v>
      </c>
      <c r="B119" s="160" t="s">
        <v>120</v>
      </c>
      <c r="C119" s="142">
        <v>20197</v>
      </c>
      <c r="D119" s="46">
        <v>720.66666666666663</v>
      </c>
      <c r="E119" s="46">
        <v>8740</v>
      </c>
      <c r="F119" s="370">
        <v>8.2456140350877186E-2</v>
      </c>
      <c r="G119" s="372">
        <v>0.72558204304422036</v>
      </c>
      <c r="H119" s="162">
        <v>0</v>
      </c>
      <c r="I119" s="164">
        <v>86</v>
      </c>
      <c r="J119" s="15">
        <v>359</v>
      </c>
      <c r="K119" s="15">
        <v>1724.63</v>
      </c>
      <c r="L119" s="179">
        <v>11.710917704087253</v>
      </c>
      <c r="M119" s="372">
        <v>1.5581517918802159</v>
      </c>
      <c r="N119" s="162">
        <v>0</v>
      </c>
      <c r="O119" s="162">
        <v>0</v>
      </c>
      <c r="P119" s="15">
        <v>5472</v>
      </c>
      <c r="Q119" s="15">
        <v>626</v>
      </c>
      <c r="R119" s="167">
        <v>0.11440058479532164</v>
      </c>
      <c r="S119" s="373">
        <v>0.86423582698452162</v>
      </c>
      <c r="T119" s="168">
        <v>980831.07442876056</v>
      </c>
      <c r="U119" s="168">
        <v>0</v>
      </c>
      <c r="V119" s="168">
        <v>0</v>
      </c>
      <c r="W119" s="168">
        <v>595771.27</v>
      </c>
      <c r="X119" s="168">
        <v>1262890.7685504674</v>
      </c>
      <c r="Y119" s="168">
        <v>0</v>
      </c>
      <c r="Z119" s="164">
        <v>0</v>
      </c>
      <c r="AA119" s="168">
        <v>479488.05330424733</v>
      </c>
      <c r="AB119" s="183">
        <f>SUM(Muut[[#This Row],[Työttömyysaste]:[Koulutustausta]])</f>
        <v>3318981.1662834752</v>
      </c>
      <c r="AD119" s="67"/>
    </row>
    <row r="120" spans="1:30" s="50" customFormat="1">
      <c r="A120" s="95">
        <v>304</v>
      </c>
      <c r="B120" s="160" t="s">
        <v>121</v>
      </c>
      <c r="C120" s="142">
        <v>971</v>
      </c>
      <c r="D120" s="46">
        <v>31.666666666666668</v>
      </c>
      <c r="E120" s="46">
        <v>398</v>
      </c>
      <c r="F120" s="370">
        <v>7.9564489112227813E-2</v>
      </c>
      <c r="G120" s="372">
        <v>0.70013663407185822</v>
      </c>
      <c r="H120" s="162">
        <v>0</v>
      </c>
      <c r="I120" s="164">
        <v>13</v>
      </c>
      <c r="J120" s="15">
        <v>27</v>
      </c>
      <c r="K120" s="15">
        <v>165.84</v>
      </c>
      <c r="L120" s="179">
        <v>5.8550410033767486</v>
      </c>
      <c r="M120" s="372">
        <v>3.1165259807167143</v>
      </c>
      <c r="N120" s="162">
        <v>1</v>
      </c>
      <c r="O120" s="162">
        <v>0</v>
      </c>
      <c r="P120" s="15">
        <v>224</v>
      </c>
      <c r="Q120" s="15">
        <v>33</v>
      </c>
      <c r="R120" s="167">
        <v>0.14732142857142858</v>
      </c>
      <c r="S120" s="373">
        <v>1.0702346417246371</v>
      </c>
      <c r="T120" s="168">
        <v>45501.200715795021</v>
      </c>
      <c r="U120" s="168">
        <v>0</v>
      </c>
      <c r="V120" s="168">
        <v>0</v>
      </c>
      <c r="W120" s="168">
        <v>44807.31</v>
      </c>
      <c r="X120" s="168">
        <v>121439.26816558307</v>
      </c>
      <c r="Y120" s="168">
        <v>379670.70999999996</v>
      </c>
      <c r="Z120" s="164">
        <v>0</v>
      </c>
      <c r="AA120" s="168">
        <v>28546.764585538684</v>
      </c>
      <c r="AB120" s="183">
        <f>SUM(Muut[[#This Row],[Työttömyysaste]:[Koulutustausta]])</f>
        <v>619965.25346691662</v>
      </c>
      <c r="AD120" s="67"/>
    </row>
    <row r="121" spans="1:30" s="50" customFormat="1">
      <c r="A121" s="95">
        <v>305</v>
      </c>
      <c r="B121" s="160" t="s">
        <v>122</v>
      </c>
      <c r="C121" s="142">
        <v>15165</v>
      </c>
      <c r="D121" s="46">
        <v>689.91666666666663</v>
      </c>
      <c r="E121" s="46">
        <v>6517</v>
      </c>
      <c r="F121" s="370">
        <v>0.10586415017134673</v>
      </c>
      <c r="G121" s="372">
        <v>0.93156344742309738</v>
      </c>
      <c r="H121" s="162">
        <v>0</v>
      </c>
      <c r="I121" s="164">
        <v>32</v>
      </c>
      <c r="J121" s="15">
        <v>423</v>
      </c>
      <c r="K121" s="15">
        <v>4978.57</v>
      </c>
      <c r="L121" s="179">
        <v>3.0460553934161818</v>
      </c>
      <c r="M121" s="372">
        <v>5.9904975610836377</v>
      </c>
      <c r="N121" s="162">
        <v>0</v>
      </c>
      <c r="O121" s="162">
        <v>0</v>
      </c>
      <c r="P121" s="15">
        <v>4025</v>
      </c>
      <c r="Q121" s="15">
        <v>437</v>
      </c>
      <c r="R121" s="167">
        <v>0.10857142857142857</v>
      </c>
      <c r="S121" s="373">
        <v>0.81308936589448944</v>
      </c>
      <c r="T121" s="168">
        <v>945530.79739386332</v>
      </c>
      <c r="U121" s="168">
        <v>0</v>
      </c>
      <c r="V121" s="168">
        <v>0</v>
      </c>
      <c r="W121" s="168">
        <v>701981.19</v>
      </c>
      <c r="X121" s="168">
        <v>3645645.7869701334</v>
      </c>
      <c r="Y121" s="168">
        <v>0</v>
      </c>
      <c r="Z121" s="164">
        <v>0</v>
      </c>
      <c r="AA121" s="168">
        <v>338718.84142220946</v>
      </c>
      <c r="AB121" s="183">
        <f>SUM(Muut[[#This Row],[Työttömyysaste]:[Koulutustausta]])</f>
        <v>5631876.615786206</v>
      </c>
      <c r="AD121" s="67"/>
    </row>
    <row r="122" spans="1:30" s="50" customFormat="1">
      <c r="A122" s="95">
        <v>309</v>
      </c>
      <c r="B122" s="160" t="s">
        <v>123</v>
      </c>
      <c r="C122" s="142">
        <v>6506</v>
      </c>
      <c r="D122" s="46">
        <v>416.08333333333331</v>
      </c>
      <c r="E122" s="46">
        <v>2566</v>
      </c>
      <c r="F122" s="370">
        <v>0.16215250714471291</v>
      </c>
      <c r="G122" s="372">
        <v>1.4268791495471895</v>
      </c>
      <c r="H122" s="162">
        <v>0</v>
      </c>
      <c r="I122" s="164">
        <v>9</v>
      </c>
      <c r="J122" s="15">
        <v>274</v>
      </c>
      <c r="K122" s="15">
        <v>445.86</v>
      </c>
      <c r="L122" s="179">
        <v>14.592024402278742</v>
      </c>
      <c r="M122" s="372">
        <v>1.2505041728367532</v>
      </c>
      <c r="N122" s="162">
        <v>0</v>
      </c>
      <c r="O122" s="162">
        <v>0</v>
      </c>
      <c r="P122" s="15">
        <v>1663</v>
      </c>
      <c r="Q122" s="15">
        <v>243</v>
      </c>
      <c r="R122" s="167">
        <v>0.14612146722790137</v>
      </c>
      <c r="S122" s="373">
        <v>1.0952195207541877</v>
      </c>
      <c r="T122" s="168">
        <v>621329.64574363222</v>
      </c>
      <c r="U122" s="168">
        <v>0</v>
      </c>
      <c r="V122" s="168">
        <v>0</v>
      </c>
      <c r="W122" s="168">
        <v>454711.22</v>
      </c>
      <c r="X122" s="168">
        <v>326488.85735833854</v>
      </c>
      <c r="Y122" s="168">
        <v>0</v>
      </c>
      <c r="Z122" s="164">
        <v>0</v>
      </c>
      <c r="AA122" s="168">
        <v>195737.43560967469</v>
      </c>
      <c r="AB122" s="183">
        <f>SUM(Muut[[#This Row],[Työttömyysaste]:[Koulutustausta]])</f>
        <v>1598267.1587116455</v>
      </c>
      <c r="AD122" s="67"/>
    </row>
    <row r="123" spans="1:30" s="50" customFormat="1">
      <c r="A123" s="95">
        <v>312</v>
      </c>
      <c r="B123" s="160" t="s">
        <v>124</v>
      </c>
      <c r="C123" s="142">
        <v>1232</v>
      </c>
      <c r="D123" s="46">
        <v>47.25</v>
      </c>
      <c r="E123" s="46">
        <v>502</v>
      </c>
      <c r="F123" s="370">
        <v>9.4123505976095617E-2</v>
      </c>
      <c r="G123" s="372">
        <v>0.82825033374114043</v>
      </c>
      <c r="H123" s="162">
        <v>0</v>
      </c>
      <c r="I123" s="164">
        <v>1</v>
      </c>
      <c r="J123" s="15">
        <v>20</v>
      </c>
      <c r="K123" s="15">
        <v>448.18</v>
      </c>
      <c r="L123" s="179">
        <v>2.7488955330447586</v>
      </c>
      <c r="M123" s="372">
        <v>6.6380796162791773</v>
      </c>
      <c r="N123" s="162">
        <v>0</v>
      </c>
      <c r="O123" s="162">
        <v>0</v>
      </c>
      <c r="P123" s="15">
        <v>293</v>
      </c>
      <c r="Q123" s="15">
        <v>56</v>
      </c>
      <c r="R123" s="167">
        <v>0.19112627986348124</v>
      </c>
      <c r="S123" s="373">
        <v>1.4971893326179346</v>
      </c>
      <c r="T123" s="168">
        <v>68295.667239546863</v>
      </c>
      <c r="U123" s="168">
        <v>0</v>
      </c>
      <c r="V123" s="168">
        <v>0</v>
      </c>
      <c r="W123" s="168">
        <v>33190.6</v>
      </c>
      <c r="X123" s="168">
        <v>328187.71832158114</v>
      </c>
      <c r="Y123" s="168">
        <v>0</v>
      </c>
      <c r="Z123" s="164">
        <v>0</v>
      </c>
      <c r="AA123" s="168">
        <v>50669.43847136206</v>
      </c>
      <c r="AB123" s="183">
        <f>SUM(Muut[[#This Row],[Työttömyysaste]:[Koulutustausta]])</f>
        <v>480343.42403249006</v>
      </c>
      <c r="AD123" s="67"/>
    </row>
    <row r="124" spans="1:30" s="50" customFormat="1">
      <c r="A124" s="95">
        <v>316</v>
      </c>
      <c r="B124" s="160" t="s">
        <v>125</v>
      </c>
      <c r="C124" s="142">
        <v>4245</v>
      </c>
      <c r="D124" s="46">
        <v>220.5</v>
      </c>
      <c r="E124" s="46">
        <v>1981</v>
      </c>
      <c r="F124" s="370">
        <v>0.11130742049469965</v>
      </c>
      <c r="G124" s="372">
        <v>0.97946211434170194</v>
      </c>
      <c r="H124" s="162">
        <v>0</v>
      </c>
      <c r="I124" s="164">
        <v>18</v>
      </c>
      <c r="J124" s="15">
        <v>153</v>
      </c>
      <c r="K124" s="15">
        <v>256.5</v>
      </c>
      <c r="L124" s="179">
        <v>16.549707602339183</v>
      </c>
      <c r="M124" s="372">
        <v>1.1025806523981221</v>
      </c>
      <c r="N124" s="162">
        <v>0</v>
      </c>
      <c r="O124" s="162">
        <v>0</v>
      </c>
      <c r="P124" s="15">
        <v>1278</v>
      </c>
      <c r="Q124" s="15">
        <v>256</v>
      </c>
      <c r="R124" s="167">
        <v>0.20031298904538342</v>
      </c>
      <c r="S124" s="373">
        <v>1.5362494381810046</v>
      </c>
      <c r="T124" s="168">
        <v>278282.67008321855</v>
      </c>
      <c r="U124" s="168">
        <v>0</v>
      </c>
      <c r="V124" s="168">
        <v>0</v>
      </c>
      <c r="W124" s="168">
        <v>253908.09</v>
      </c>
      <c r="X124" s="168">
        <v>187826.65391022706</v>
      </c>
      <c r="Y124" s="168">
        <v>0</v>
      </c>
      <c r="Z124" s="164">
        <v>0</v>
      </c>
      <c r="AA124" s="168">
        <v>179142.27742370268</v>
      </c>
      <c r="AB124" s="183">
        <f>SUM(Muut[[#This Row],[Työttömyysaste]:[Koulutustausta]])</f>
        <v>899159.69141714834</v>
      </c>
      <c r="AD124" s="67"/>
    </row>
    <row r="125" spans="1:30" s="50" customFormat="1">
      <c r="A125" s="95">
        <v>317</v>
      </c>
      <c r="B125" s="160" t="s">
        <v>126</v>
      </c>
      <c r="C125" s="142">
        <v>2533</v>
      </c>
      <c r="D125" s="46">
        <v>95.166666666666671</v>
      </c>
      <c r="E125" s="46">
        <v>1009</v>
      </c>
      <c r="F125" s="370">
        <v>9.4317806408985794E-2</v>
      </c>
      <c r="G125" s="372">
        <v>0.82996010216421856</v>
      </c>
      <c r="H125" s="162">
        <v>0</v>
      </c>
      <c r="I125" s="164">
        <v>2</v>
      </c>
      <c r="J125" s="15">
        <v>29</v>
      </c>
      <c r="K125" s="15">
        <v>696.5</v>
      </c>
      <c r="L125" s="179">
        <v>3.6367552045944005</v>
      </c>
      <c r="M125" s="372">
        <v>5.0174912466291195</v>
      </c>
      <c r="N125" s="162">
        <v>0</v>
      </c>
      <c r="O125" s="162">
        <v>0</v>
      </c>
      <c r="P125" s="15">
        <v>616</v>
      </c>
      <c r="Q125" s="15">
        <v>105</v>
      </c>
      <c r="R125" s="167">
        <v>0.17045454545454544</v>
      </c>
      <c r="S125" s="373">
        <v>1.309727708404276</v>
      </c>
      <c r="T125" s="168">
        <v>140706.19867267698</v>
      </c>
      <c r="U125" s="168">
        <v>0</v>
      </c>
      <c r="V125" s="168">
        <v>0</v>
      </c>
      <c r="W125" s="168">
        <v>48126.37</v>
      </c>
      <c r="X125" s="168">
        <v>510024.42280106491</v>
      </c>
      <c r="Y125" s="168">
        <v>0</v>
      </c>
      <c r="Z125" s="164">
        <v>0</v>
      </c>
      <c r="AA125" s="168">
        <v>91132.831639609212</v>
      </c>
      <c r="AB125" s="183">
        <f>SUM(Muut[[#This Row],[Työttömyysaste]:[Koulutustausta]])</f>
        <v>789989.82311335101</v>
      </c>
      <c r="AD125" s="67"/>
    </row>
    <row r="126" spans="1:30" s="109" customFormat="1">
      <c r="A126" s="95">
        <v>320</v>
      </c>
      <c r="B126" s="160" t="s">
        <v>127</v>
      </c>
      <c r="C126" s="142">
        <v>7105</v>
      </c>
      <c r="D126" s="46">
        <v>438</v>
      </c>
      <c r="E126" s="46">
        <v>2799</v>
      </c>
      <c r="F126" s="370">
        <v>0.15648445873526259</v>
      </c>
      <c r="G126" s="372">
        <v>1.3770025226822655</v>
      </c>
      <c r="H126" s="162">
        <v>0</v>
      </c>
      <c r="I126" s="164">
        <v>6</v>
      </c>
      <c r="J126" s="15">
        <v>114</v>
      </c>
      <c r="K126" s="15">
        <v>3504.37</v>
      </c>
      <c r="L126" s="179">
        <v>2.0274685606828045</v>
      </c>
      <c r="M126" s="372">
        <v>9.0000840254903878</v>
      </c>
      <c r="N126" s="162">
        <v>0</v>
      </c>
      <c r="O126" s="162">
        <v>0</v>
      </c>
      <c r="P126" s="15">
        <v>1594</v>
      </c>
      <c r="Q126" s="15">
        <v>188</v>
      </c>
      <c r="R126" s="167">
        <v>0.11794228356336262</v>
      </c>
      <c r="S126" s="373">
        <v>0.89605859053486892</v>
      </c>
      <c r="T126" s="168">
        <v>654816.54368039628</v>
      </c>
      <c r="U126" s="168">
        <v>0</v>
      </c>
      <c r="V126" s="168">
        <v>0</v>
      </c>
      <c r="W126" s="168">
        <v>189186.41999999998</v>
      </c>
      <c r="X126" s="168">
        <v>2566136.8076545126</v>
      </c>
      <c r="Y126" s="168">
        <v>0</v>
      </c>
      <c r="Z126" s="164">
        <v>0</v>
      </c>
      <c r="AA126" s="168">
        <v>174887.65296955919</v>
      </c>
      <c r="AB126" s="183">
        <f>SUM(Muut[[#This Row],[Työttömyysaste]:[Koulutustausta]])</f>
        <v>3585027.4243044681</v>
      </c>
      <c r="AD126" s="397"/>
    </row>
    <row r="127" spans="1:30" s="50" customFormat="1">
      <c r="A127" s="95">
        <v>322</v>
      </c>
      <c r="B127" s="160" t="s">
        <v>128</v>
      </c>
      <c r="C127" s="142">
        <v>6614</v>
      </c>
      <c r="D127" s="46">
        <v>247</v>
      </c>
      <c r="E127" s="46">
        <v>2705</v>
      </c>
      <c r="F127" s="370">
        <v>9.1312384473197783E-2</v>
      </c>
      <c r="G127" s="372">
        <v>0.80351355519877132</v>
      </c>
      <c r="H127" s="162">
        <v>3</v>
      </c>
      <c r="I127" s="164">
        <v>4440</v>
      </c>
      <c r="J127" s="15">
        <v>222</v>
      </c>
      <c r="K127" s="15">
        <v>686.9</v>
      </c>
      <c r="L127" s="179">
        <v>9.6287669238608249</v>
      </c>
      <c r="M127" s="372">
        <v>1.8950907784429663</v>
      </c>
      <c r="N127" s="162">
        <v>1</v>
      </c>
      <c r="O127" s="162">
        <v>0</v>
      </c>
      <c r="P127" s="15">
        <v>1764</v>
      </c>
      <c r="Q127" s="15">
        <v>320</v>
      </c>
      <c r="R127" s="167">
        <v>0.18140589569160998</v>
      </c>
      <c r="S127" s="373">
        <v>1.3781452451349514</v>
      </c>
      <c r="T127" s="168">
        <v>355695.37911788723</v>
      </c>
      <c r="U127" s="168">
        <v>131523.3584</v>
      </c>
      <c r="V127" s="168">
        <v>1173023.1359999999</v>
      </c>
      <c r="W127" s="168">
        <v>368415.66</v>
      </c>
      <c r="X127" s="168">
        <v>502994.65329799202</v>
      </c>
      <c r="Y127" s="168">
        <v>2586140.14</v>
      </c>
      <c r="Z127" s="164">
        <v>0</v>
      </c>
      <c r="AA127" s="168">
        <v>250390.49633183095</v>
      </c>
      <c r="AB127" s="183">
        <f>SUM(Muut[[#This Row],[Työttömyysaste]:[Koulutustausta]])</f>
        <v>5368182.8231477095</v>
      </c>
      <c r="AD127" s="67"/>
    </row>
    <row r="128" spans="1:30" s="50" customFormat="1">
      <c r="A128" s="160">
        <v>398</v>
      </c>
      <c r="B128" s="160" t="s">
        <v>129</v>
      </c>
      <c r="C128" s="142">
        <v>120027</v>
      </c>
      <c r="D128" s="46">
        <v>8994.75</v>
      </c>
      <c r="E128" s="46">
        <v>55592</v>
      </c>
      <c r="F128" s="370">
        <v>0.16179935962008923</v>
      </c>
      <c r="G128" s="372">
        <v>1.4237715883477193</v>
      </c>
      <c r="H128" s="162">
        <v>0</v>
      </c>
      <c r="I128" s="164">
        <v>505</v>
      </c>
      <c r="J128" s="15">
        <v>9406</v>
      </c>
      <c r="K128" s="15">
        <v>459.49</v>
      </c>
      <c r="L128" s="179">
        <v>261.21787198850899</v>
      </c>
      <c r="M128" s="372">
        <v>6.9855049603910729E-2</v>
      </c>
      <c r="N128" s="162">
        <v>0</v>
      </c>
      <c r="O128" s="162">
        <v>0</v>
      </c>
      <c r="P128" s="15">
        <v>36355</v>
      </c>
      <c r="Q128" s="15">
        <v>5569</v>
      </c>
      <c r="R128" s="167">
        <v>0.15318388117177831</v>
      </c>
      <c r="S128" s="373">
        <v>1.1375307200482583</v>
      </c>
      <c r="T128" s="168">
        <v>11437736.800848564</v>
      </c>
      <c r="U128" s="168">
        <v>0</v>
      </c>
      <c r="V128" s="168">
        <v>0</v>
      </c>
      <c r="W128" s="168">
        <v>15609539.18</v>
      </c>
      <c r="X128" s="168">
        <v>336469.6655173889</v>
      </c>
      <c r="Y128" s="168">
        <v>0</v>
      </c>
      <c r="Z128" s="164">
        <v>0</v>
      </c>
      <c r="AA128" s="168">
        <v>3750599.9607268311</v>
      </c>
      <c r="AB128" s="183">
        <f>SUM(Muut[[#This Row],[Työttömyysaste]:[Koulutustausta]])</f>
        <v>31134345.607092787</v>
      </c>
      <c r="AD128" s="67"/>
    </row>
    <row r="129" spans="1:30" s="50" customFormat="1">
      <c r="A129" s="95">
        <v>399</v>
      </c>
      <c r="B129" s="160" t="s">
        <v>130</v>
      </c>
      <c r="C129" s="142">
        <v>7916</v>
      </c>
      <c r="D129" s="46">
        <v>254.16666666666666</v>
      </c>
      <c r="E129" s="46">
        <v>3649</v>
      </c>
      <c r="F129" s="370">
        <v>6.9653786425504696E-2</v>
      </c>
      <c r="G129" s="372">
        <v>0.61292629566848056</v>
      </c>
      <c r="H129" s="162">
        <v>0</v>
      </c>
      <c r="I129" s="164">
        <v>90</v>
      </c>
      <c r="J129" s="15">
        <v>136</v>
      </c>
      <c r="K129" s="15">
        <v>505.15</v>
      </c>
      <c r="L129" s="179">
        <v>15.670592893200041</v>
      </c>
      <c r="M129" s="372">
        <v>1.1644350363478211</v>
      </c>
      <c r="N129" s="162">
        <v>0</v>
      </c>
      <c r="O129" s="162">
        <v>0</v>
      </c>
      <c r="P129" s="15">
        <v>2588</v>
      </c>
      <c r="Q129" s="15">
        <v>204</v>
      </c>
      <c r="R129" s="167">
        <v>7.8825347758887165E-2</v>
      </c>
      <c r="S129" s="373">
        <v>0.58956957474457838</v>
      </c>
      <c r="T129" s="168">
        <v>324739.31056732754</v>
      </c>
      <c r="U129" s="168">
        <v>0</v>
      </c>
      <c r="V129" s="168">
        <v>0</v>
      </c>
      <c r="W129" s="168">
        <v>225696.08</v>
      </c>
      <c r="X129" s="168">
        <v>369905.00671637896</v>
      </c>
      <c r="Y129" s="168">
        <v>0</v>
      </c>
      <c r="Z129" s="164">
        <v>0</v>
      </c>
      <c r="AA129" s="168">
        <v>128203.38974353691</v>
      </c>
      <c r="AB129" s="183">
        <f>SUM(Muut[[#This Row],[Työttömyysaste]:[Koulutustausta]])</f>
        <v>1048543.7870272434</v>
      </c>
      <c r="AD129" s="67"/>
    </row>
    <row r="130" spans="1:30" s="50" customFormat="1">
      <c r="A130" s="95">
        <v>400</v>
      </c>
      <c r="B130" s="160" t="s">
        <v>131</v>
      </c>
      <c r="C130" s="142">
        <v>8456</v>
      </c>
      <c r="D130" s="46">
        <v>313.91666666666669</v>
      </c>
      <c r="E130" s="46">
        <v>4024</v>
      </c>
      <c r="F130" s="370">
        <v>7.801110006626906E-2</v>
      </c>
      <c r="G130" s="372">
        <v>0.68646741316468207</v>
      </c>
      <c r="H130" s="162">
        <v>0</v>
      </c>
      <c r="I130" s="164">
        <v>31</v>
      </c>
      <c r="J130" s="15">
        <v>748</v>
      </c>
      <c r="K130" s="15">
        <v>531.87</v>
      </c>
      <c r="L130" s="179">
        <v>15.898621843683607</v>
      </c>
      <c r="M130" s="372">
        <v>1.1477339095548609</v>
      </c>
      <c r="N130" s="162">
        <v>0</v>
      </c>
      <c r="O130" s="162">
        <v>0</v>
      </c>
      <c r="P130" s="15">
        <v>2600</v>
      </c>
      <c r="Q130" s="15">
        <v>502</v>
      </c>
      <c r="R130" s="167">
        <v>0.19307692307692309</v>
      </c>
      <c r="S130" s="373">
        <v>1.4357837392350645</v>
      </c>
      <c r="T130" s="168">
        <v>388513.15207207657</v>
      </c>
      <c r="U130" s="168">
        <v>0</v>
      </c>
      <c r="V130" s="168">
        <v>0</v>
      </c>
      <c r="W130" s="168">
        <v>1241328.44</v>
      </c>
      <c r="X130" s="168">
        <v>389471.19849993166</v>
      </c>
      <c r="Y130" s="168">
        <v>0</v>
      </c>
      <c r="Z130" s="164">
        <v>0</v>
      </c>
      <c r="AA130" s="168">
        <v>333512.92110275273</v>
      </c>
      <c r="AB130" s="183">
        <f>SUM(Muut[[#This Row],[Työttömyysaste]:[Koulutustausta]])</f>
        <v>2352825.711674761</v>
      </c>
      <c r="AD130" s="67"/>
    </row>
    <row r="131" spans="1:30" s="50" customFormat="1">
      <c r="A131" s="95">
        <v>402</v>
      </c>
      <c r="B131" s="160" t="s">
        <v>132</v>
      </c>
      <c r="C131" s="142">
        <v>9247</v>
      </c>
      <c r="D131" s="46">
        <v>460.58333333333331</v>
      </c>
      <c r="E131" s="46">
        <v>4109</v>
      </c>
      <c r="F131" s="370">
        <v>0.11209134420378032</v>
      </c>
      <c r="G131" s="372">
        <v>0.98636033882813967</v>
      </c>
      <c r="H131" s="162">
        <v>0</v>
      </c>
      <c r="I131" s="164">
        <v>10</v>
      </c>
      <c r="J131" s="15">
        <v>193</v>
      </c>
      <c r="K131" s="15">
        <v>1096.7</v>
      </c>
      <c r="L131" s="179">
        <v>8.4316586122002359</v>
      </c>
      <c r="M131" s="372">
        <v>2.1641515915720468</v>
      </c>
      <c r="N131" s="162">
        <v>0</v>
      </c>
      <c r="O131" s="162">
        <v>0</v>
      </c>
      <c r="P131" s="15">
        <v>2636</v>
      </c>
      <c r="Q131" s="15">
        <v>365</v>
      </c>
      <c r="R131" s="167">
        <v>0.13846737481031868</v>
      </c>
      <c r="S131" s="373">
        <v>1.0532348417183433</v>
      </c>
      <c r="T131" s="168">
        <v>610460.10037691507</v>
      </c>
      <c r="U131" s="168">
        <v>0</v>
      </c>
      <c r="V131" s="168">
        <v>0</v>
      </c>
      <c r="W131" s="168">
        <v>320289.28999999998</v>
      </c>
      <c r="X131" s="168">
        <v>803077.93896041333</v>
      </c>
      <c r="Y131" s="168">
        <v>0</v>
      </c>
      <c r="Z131" s="164">
        <v>0</v>
      </c>
      <c r="AA131" s="168">
        <v>267537.54311022069</v>
      </c>
      <c r="AB131" s="183">
        <f>SUM(Muut[[#This Row],[Työttömyysaste]:[Koulutustausta]])</f>
        <v>2001364.8724475489</v>
      </c>
      <c r="AD131" s="67"/>
    </row>
    <row r="132" spans="1:30" s="50" customFormat="1">
      <c r="A132" s="95">
        <v>403</v>
      </c>
      <c r="B132" s="160" t="s">
        <v>133</v>
      </c>
      <c r="C132" s="142">
        <v>2866</v>
      </c>
      <c r="D132" s="46">
        <v>77.833333333333329</v>
      </c>
      <c r="E132" s="46">
        <v>1160</v>
      </c>
      <c r="F132" s="370">
        <v>6.7097701149425287E-2</v>
      </c>
      <c r="G132" s="372">
        <v>0.5904337369709618</v>
      </c>
      <c r="H132" s="162">
        <v>0</v>
      </c>
      <c r="I132" s="164">
        <v>11</v>
      </c>
      <c r="J132" s="15">
        <v>134</v>
      </c>
      <c r="K132" s="15">
        <v>420.89</v>
      </c>
      <c r="L132" s="179">
        <v>6.809380123072537</v>
      </c>
      <c r="M132" s="372">
        <v>2.6797428070371385</v>
      </c>
      <c r="N132" s="162">
        <v>0</v>
      </c>
      <c r="O132" s="162">
        <v>0</v>
      </c>
      <c r="P132" s="15">
        <v>665</v>
      </c>
      <c r="Q132" s="15">
        <v>78</v>
      </c>
      <c r="R132" s="167">
        <v>0.11729323308270677</v>
      </c>
      <c r="S132" s="373">
        <v>0.88963068633768827</v>
      </c>
      <c r="T132" s="168">
        <v>113257.81422432692</v>
      </c>
      <c r="U132" s="168">
        <v>0</v>
      </c>
      <c r="V132" s="168">
        <v>0</v>
      </c>
      <c r="W132" s="168">
        <v>222377.02</v>
      </c>
      <c r="X132" s="168">
        <v>308204.13397378346</v>
      </c>
      <c r="Y132" s="168">
        <v>0</v>
      </c>
      <c r="Z132" s="164">
        <v>0</v>
      </c>
      <c r="AA132" s="168">
        <v>70039.752097293589</v>
      </c>
      <c r="AB132" s="183">
        <f>SUM(Muut[[#This Row],[Työttömyysaste]:[Koulutustausta]])</f>
        <v>713878.72029540397</v>
      </c>
      <c r="AD132" s="67"/>
    </row>
    <row r="133" spans="1:30" s="50" customFormat="1">
      <c r="A133" s="95">
        <v>405</v>
      </c>
      <c r="B133" s="160" t="s">
        <v>134</v>
      </c>
      <c r="C133" s="142">
        <v>72634</v>
      </c>
      <c r="D133" s="46">
        <v>3788.9166666666665</v>
      </c>
      <c r="E133" s="46">
        <v>33199</v>
      </c>
      <c r="F133" s="370">
        <v>0.11412743355723566</v>
      </c>
      <c r="G133" s="372">
        <v>1.0042771351590631</v>
      </c>
      <c r="H133" s="162">
        <v>0</v>
      </c>
      <c r="I133" s="164">
        <v>122</v>
      </c>
      <c r="J133" s="15">
        <v>5930</v>
      </c>
      <c r="K133" s="15">
        <v>1433.97</v>
      </c>
      <c r="L133" s="179">
        <v>50.652384638451295</v>
      </c>
      <c r="M133" s="372">
        <v>0.36024735134253322</v>
      </c>
      <c r="N133" s="162">
        <v>0</v>
      </c>
      <c r="O133" s="162">
        <v>0</v>
      </c>
      <c r="P133" s="15">
        <v>21644</v>
      </c>
      <c r="Q133" s="15">
        <v>2538</v>
      </c>
      <c r="R133" s="167">
        <v>0.11726113472555905</v>
      </c>
      <c r="S133" s="373">
        <v>0.87731024938715618</v>
      </c>
      <c r="T133" s="168">
        <v>4882186.4575741477</v>
      </c>
      <c r="U133" s="168">
        <v>0</v>
      </c>
      <c r="V133" s="168">
        <v>0</v>
      </c>
      <c r="W133" s="168">
        <v>9841012.9000000004</v>
      </c>
      <c r="X133" s="168">
        <v>1050049.8514918061</v>
      </c>
      <c r="Y133" s="168">
        <v>0</v>
      </c>
      <c r="Z133" s="164">
        <v>0</v>
      </c>
      <c r="AA133" s="168">
        <v>1750458.5214050144</v>
      </c>
      <c r="AB133" s="183">
        <f>SUM(Muut[[#This Row],[Työttömyysaste]:[Koulutustausta]])</f>
        <v>17523707.73047097</v>
      </c>
      <c r="AD133" s="67"/>
    </row>
    <row r="134" spans="1:30" s="50" customFormat="1">
      <c r="A134" s="95">
        <v>407</v>
      </c>
      <c r="B134" s="160" t="s">
        <v>135</v>
      </c>
      <c r="C134" s="142">
        <v>2580</v>
      </c>
      <c r="D134" s="46">
        <v>149.58333333333334</v>
      </c>
      <c r="E134" s="46">
        <v>1178</v>
      </c>
      <c r="F134" s="370">
        <v>0.12698075834748163</v>
      </c>
      <c r="G134" s="372">
        <v>1.1173814063695744</v>
      </c>
      <c r="H134" s="162">
        <v>1</v>
      </c>
      <c r="I134" s="164">
        <v>765</v>
      </c>
      <c r="J134" s="15">
        <v>170</v>
      </c>
      <c r="K134" s="15">
        <v>329.89</v>
      </c>
      <c r="L134" s="179">
        <v>7.8207887477644062</v>
      </c>
      <c r="M134" s="372">
        <v>2.3331901670916966</v>
      </c>
      <c r="N134" s="162">
        <v>0</v>
      </c>
      <c r="O134" s="162">
        <v>0</v>
      </c>
      <c r="P134" s="15">
        <v>775</v>
      </c>
      <c r="Q134" s="15">
        <v>174</v>
      </c>
      <c r="R134" s="167">
        <v>0.22451612903225807</v>
      </c>
      <c r="S134" s="373">
        <v>1.705522652085373</v>
      </c>
      <c r="T134" s="168">
        <v>192948.75082305432</v>
      </c>
      <c r="U134" s="168">
        <v>51304.847999999998</v>
      </c>
      <c r="V134" s="168">
        <v>202108.71599999999</v>
      </c>
      <c r="W134" s="168">
        <v>282120.09999999998</v>
      </c>
      <c r="X134" s="168">
        <v>241567.77722590568</v>
      </c>
      <c r="Y134" s="168">
        <v>0</v>
      </c>
      <c r="Z134" s="164">
        <v>0</v>
      </c>
      <c r="AA134" s="168">
        <v>120874.8247121858</v>
      </c>
      <c r="AB134" s="183">
        <f>SUM(Muut[[#This Row],[Työttömyysaste]:[Koulutustausta]])</f>
        <v>1090925.0167611458</v>
      </c>
      <c r="AD134" s="67"/>
    </row>
    <row r="135" spans="1:30" s="50" customFormat="1">
      <c r="A135" s="95">
        <v>408</v>
      </c>
      <c r="B135" s="160" t="s">
        <v>136</v>
      </c>
      <c r="C135" s="142">
        <v>14203</v>
      </c>
      <c r="D135" s="46">
        <v>416.91666666666669</v>
      </c>
      <c r="E135" s="46">
        <v>6270</v>
      </c>
      <c r="F135" s="370">
        <v>6.6493886230728341E-2</v>
      </c>
      <c r="G135" s="372">
        <v>0.5851203999597413</v>
      </c>
      <c r="H135" s="162">
        <v>0</v>
      </c>
      <c r="I135" s="164">
        <v>24</v>
      </c>
      <c r="J135" s="15">
        <v>389</v>
      </c>
      <c r="K135" s="15">
        <v>737.16</v>
      </c>
      <c r="L135" s="179">
        <v>19.26718758478485</v>
      </c>
      <c r="M135" s="372">
        <v>0.94707062589638757</v>
      </c>
      <c r="N135" s="162">
        <v>0</v>
      </c>
      <c r="O135" s="162">
        <v>0</v>
      </c>
      <c r="P135" s="15">
        <v>4292</v>
      </c>
      <c r="Q135" s="15">
        <v>438</v>
      </c>
      <c r="R135" s="167">
        <v>0.10205032618825723</v>
      </c>
      <c r="S135" s="373">
        <v>0.76424198339422245</v>
      </c>
      <c r="T135" s="168">
        <v>556219.42516924592</v>
      </c>
      <c r="U135" s="168">
        <v>0</v>
      </c>
      <c r="V135" s="168">
        <v>0</v>
      </c>
      <c r="W135" s="168">
        <v>645557.17000000004</v>
      </c>
      <c r="X135" s="168">
        <v>539798.42571720458</v>
      </c>
      <c r="Y135" s="168">
        <v>0</v>
      </c>
      <c r="Z135" s="164">
        <v>0</v>
      </c>
      <c r="AA135" s="168">
        <v>298173.90861236944</v>
      </c>
      <c r="AB135" s="183">
        <f>SUM(Muut[[#This Row],[Työttömyysaste]:[Koulutustausta]])</f>
        <v>2039748.9294988201</v>
      </c>
      <c r="AD135" s="67"/>
    </row>
    <row r="136" spans="1:30" s="50" customFormat="1">
      <c r="A136" s="95">
        <v>410</v>
      </c>
      <c r="B136" s="160" t="s">
        <v>137</v>
      </c>
      <c r="C136" s="142">
        <v>18788</v>
      </c>
      <c r="D136" s="46">
        <v>865.83333333333337</v>
      </c>
      <c r="E136" s="46">
        <v>8497</v>
      </c>
      <c r="F136" s="370">
        <v>0.10189870934839748</v>
      </c>
      <c r="G136" s="372">
        <v>0.89666910672702738</v>
      </c>
      <c r="H136" s="162">
        <v>0</v>
      </c>
      <c r="I136" s="164">
        <v>27</v>
      </c>
      <c r="J136" s="15">
        <v>267</v>
      </c>
      <c r="K136" s="15">
        <v>648.51</v>
      </c>
      <c r="L136" s="179">
        <v>28.971025890117346</v>
      </c>
      <c r="M136" s="372">
        <v>0.62984954258764725</v>
      </c>
      <c r="N136" s="162">
        <v>0</v>
      </c>
      <c r="O136" s="162">
        <v>0</v>
      </c>
      <c r="P136" s="15">
        <v>5969</v>
      </c>
      <c r="Q136" s="15">
        <v>518</v>
      </c>
      <c r="R136" s="167">
        <v>8.6781705478304577E-2</v>
      </c>
      <c r="S136" s="373">
        <v>0.64333522646582331</v>
      </c>
      <c r="T136" s="168">
        <v>1127544.221529152</v>
      </c>
      <c r="U136" s="168">
        <v>0</v>
      </c>
      <c r="V136" s="168">
        <v>0</v>
      </c>
      <c r="W136" s="168">
        <v>443094.51</v>
      </c>
      <c r="X136" s="168">
        <v>474882.89796226646</v>
      </c>
      <c r="Y136" s="168">
        <v>0</v>
      </c>
      <c r="Z136" s="164">
        <v>0</v>
      </c>
      <c r="AA136" s="168">
        <v>332029.40199105174</v>
      </c>
      <c r="AB136" s="183">
        <f>SUM(Muut[[#This Row],[Työttömyysaste]:[Koulutustausta]])</f>
        <v>2377551.0314824702</v>
      </c>
      <c r="AD136" s="67"/>
    </row>
    <row r="137" spans="1:30" s="50" customFormat="1">
      <c r="A137" s="95">
        <v>416</v>
      </c>
      <c r="B137" s="160" t="s">
        <v>138</v>
      </c>
      <c r="C137" s="142">
        <v>2917</v>
      </c>
      <c r="D137" s="46">
        <v>114.91666666666667</v>
      </c>
      <c r="E137" s="46">
        <v>1335</v>
      </c>
      <c r="F137" s="370">
        <v>8.6079900124843955E-2</v>
      </c>
      <c r="G137" s="372">
        <v>0.75746972307760074</v>
      </c>
      <c r="H137" s="162">
        <v>0</v>
      </c>
      <c r="I137" s="164">
        <v>3</v>
      </c>
      <c r="J137" s="15">
        <v>79</v>
      </c>
      <c r="K137" s="15">
        <v>217.96</v>
      </c>
      <c r="L137" s="179">
        <v>13.383189576069004</v>
      </c>
      <c r="M137" s="372">
        <v>1.3634557966521039</v>
      </c>
      <c r="N137" s="162">
        <v>0</v>
      </c>
      <c r="O137" s="162">
        <v>0</v>
      </c>
      <c r="P137" s="15">
        <v>896</v>
      </c>
      <c r="Q137" s="15">
        <v>100</v>
      </c>
      <c r="R137" s="167">
        <v>0.11160714285714286</v>
      </c>
      <c r="S137" s="373">
        <v>0.84284871630428526</v>
      </c>
      <c r="T137" s="168">
        <v>147884.45746580802</v>
      </c>
      <c r="U137" s="168">
        <v>0</v>
      </c>
      <c r="V137" s="168">
        <v>0</v>
      </c>
      <c r="W137" s="168">
        <v>131102.87</v>
      </c>
      <c r="X137" s="168">
        <v>159605.05842601595</v>
      </c>
      <c r="Y137" s="168">
        <v>0</v>
      </c>
      <c r="Z137" s="164">
        <v>0</v>
      </c>
      <c r="AA137" s="168">
        <v>67537.459208975211</v>
      </c>
      <c r="AB137" s="183">
        <f>SUM(Muut[[#This Row],[Työttömyysaste]:[Koulutustausta]])</f>
        <v>506129.84510079917</v>
      </c>
      <c r="AD137" s="67"/>
    </row>
    <row r="138" spans="1:30" s="50" customFormat="1">
      <c r="A138" s="95">
        <v>418</v>
      </c>
      <c r="B138" s="160" t="s">
        <v>139</v>
      </c>
      <c r="C138" s="142">
        <v>24164</v>
      </c>
      <c r="D138" s="46">
        <v>838.25</v>
      </c>
      <c r="E138" s="46">
        <v>11308</v>
      </c>
      <c r="F138" s="370">
        <v>7.4128935267067569E-2</v>
      </c>
      <c r="G138" s="372">
        <v>0.65230586916744349</v>
      </c>
      <c r="H138" s="162">
        <v>0</v>
      </c>
      <c r="I138" s="164">
        <v>74</v>
      </c>
      <c r="J138" s="15">
        <v>672</v>
      </c>
      <c r="K138" s="15">
        <v>269.58</v>
      </c>
      <c r="L138" s="179">
        <v>89.635729653535137</v>
      </c>
      <c r="M138" s="372">
        <v>0.20357269891946084</v>
      </c>
      <c r="N138" s="162">
        <v>0</v>
      </c>
      <c r="O138" s="162">
        <v>0</v>
      </c>
      <c r="P138" s="15">
        <v>8335</v>
      </c>
      <c r="Q138" s="15">
        <v>595</v>
      </c>
      <c r="R138" s="167">
        <v>7.1385722855428921E-2</v>
      </c>
      <c r="S138" s="373">
        <v>0.52473760083699339</v>
      </c>
      <c r="T138" s="168">
        <v>1054972.0121800818</v>
      </c>
      <c r="U138" s="168">
        <v>0</v>
      </c>
      <c r="V138" s="168">
        <v>0</v>
      </c>
      <c r="W138" s="168">
        <v>1115204.1599999999</v>
      </c>
      <c r="X138" s="168">
        <v>197404.71485816376</v>
      </c>
      <c r="Y138" s="168">
        <v>0</v>
      </c>
      <c r="Z138" s="164">
        <v>0</v>
      </c>
      <c r="AA138" s="168">
        <v>348312.99035059172</v>
      </c>
      <c r="AB138" s="183">
        <f>SUM(Muut[[#This Row],[Työttömyysaste]:[Koulutustausta]])</f>
        <v>2715893.8773888368</v>
      </c>
      <c r="AD138" s="67"/>
    </row>
    <row r="139" spans="1:30" s="50" customFormat="1">
      <c r="A139" s="95">
        <v>420</v>
      </c>
      <c r="B139" s="160" t="s">
        <v>140</v>
      </c>
      <c r="C139" s="142">
        <v>9280</v>
      </c>
      <c r="D139" s="46">
        <v>421.08333333333331</v>
      </c>
      <c r="E139" s="46">
        <v>3979</v>
      </c>
      <c r="F139" s="370">
        <v>0.10582642204909105</v>
      </c>
      <c r="G139" s="372">
        <v>0.93123145458532919</v>
      </c>
      <c r="H139" s="162">
        <v>0</v>
      </c>
      <c r="I139" s="164">
        <v>13</v>
      </c>
      <c r="J139" s="15">
        <v>197</v>
      </c>
      <c r="K139" s="15">
        <v>1135.99</v>
      </c>
      <c r="L139" s="179">
        <v>8.1690859954753119</v>
      </c>
      <c r="M139" s="372">
        <v>2.2337122433638412</v>
      </c>
      <c r="N139" s="162">
        <v>0</v>
      </c>
      <c r="O139" s="162">
        <v>0</v>
      </c>
      <c r="P139" s="15">
        <v>2539</v>
      </c>
      <c r="Q139" s="15">
        <v>275</v>
      </c>
      <c r="R139" s="167">
        <v>0.10831035840882237</v>
      </c>
      <c r="S139" s="373">
        <v>0.8248021967452972</v>
      </c>
      <c r="T139" s="168">
        <v>578397.54125007568</v>
      </c>
      <c r="U139" s="168">
        <v>0</v>
      </c>
      <c r="V139" s="168">
        <v>0</v>
      </c>
      <c r="W139" s="168">
        <v>326927.40999999997</v>
      </c>
      <c r="X139" s="168">
        <v>831848.73518705205</v>
      </c>
      <c r="Y139" s="168">
        <v>0</v>
      </c>
      <c r="Z139" s="164">
        <v>0</v>
      </c>
      <c r="AA139" s="168">
        <v>210259.89567782596</v>
      </c>
      <c r="AB139" s="183">
        <f>SUM(Muut[[#This Row],[Työttömyysaste]:[Koulutustausta]])</f>
        <v>1947433.5821149535</v>
      </c>
      <c r="AD139" s="67"/>
    </row>
    <row r="140" spans="1:30" s="50" customFormat="1">
      <c r="A140" s="95">
        <v>421</v>
      </c>
      <c r="B140" s="160" t="s">
        <v>141</v>
      </c>
      <c r="C140" s="142">
        <v>719</v>
      </c>
      <c r="D140" s="46">
        <v>26.416666666666668</v>
      </c>
      <c r="E140" s="46">
        <v>285</v>
      </c>
      <c r="F140" s="370">
        <v>9.269005847953217E-2</v>
      </c>
      <c r="G140" s="372">
        <v>0.81563655193268758</v>
      </c>
      <c r="H140" s="162">
        <v>0</v>
      </c>
      <c r="I140" s="164">
        <v>1</v>
      </c>
      <c r="J140" s="15">
        <v>11</v>
      </c>
      <c r="K140" s="15">
        <v>480.02</v>
      </c>
      <c r="L140" s="179">
        <v>1.4978542560726638</v>
      </c>
      <c r="M140" s="372">
        <v>12.182351741637058</v>
      </c>
      <c r="N140" s="162">
        <v>0</v>
      </c>
      <c r="O140" s="162">
        <v>0</v>
      </c>
      <c r="P140" s="15">
        <v>148</v>
      </c>
      <c r="Q140" s="15">
        <v>13</v>
      </c>
      <c r="R140" s="167">
        <v>8.7837837837837843E-2</v>
      </c>
      <c r="S140" s="373">
        <v>0.62160092827441038</v>
      </c>
      <c r="T140" s="168">
        <v>39250.608628594593</v>
      </c>
      <c r="U140" s="168">
        <v>0</v>
      </c>
      <c r="V140" s="168">
        <v>0</v>
      </c>
      <c r="W140" s="168">
        <v>18254.829999999998</v>
      </c>
      <c r="X140" s="168">
        <v>351503.12050677266</v>
      </c>
      <c r="Y140" s="168">
        <v>0</v>
      </c>
      <c r="Z140" s="164">
        <v>0</v>
      </c>
      <c r="AA140" s="168">
        <v>12277.196422282899</v>
      </c>
      <c r="AB140" s="183">
        <f>SUM(Muut[[#This Row],[Työttömyysaste]:[Koulutustausta]])</f>
        <v>421285.75555765018</v>
      </c>
      <c r="AD140" s="67"/>
    </row>
    <row r="141" spans="1:30" s="50" customFormat="1">
      <c r="A141" s="95">
        <v>422</v>
      </c>
      <c r="B141" s="160" t="s">
        <v>142</v>
      </c>
      <c r="C141" s="142">
        <v>10543</v>
      </c>
      <c r="D141" s="46">
        <v>651.91666666666663</v>
      </c>
      <c r="E141" s="46">
        <v>4102</v>
      </c>
      <c r="F141" s="370">
        <v>0.15892653989923614</v>
      </c>
      <c r="G141" s="372">
        <v>1.3984918894255498</v>
      </c>
      <c r="H141" s="162">
        <v>0</v>
      </c>
      <c r="I141" s="164">
        <v>10</v>
      </c>
      <c r="J141" s="15">
        <v>488</v>
      </c>
      <c r="K141" s="15">
        <v>3417.86</v>
      </c>
      <c r="L141" s="179">
        <v>3.0846787170919816</v>
      </c>
      <c r="M141" s="372">
        <v>5.9154904217667283</v>
      </c>
      <c r="N141" s="162">
        <v>3</v>
      </c>
      <c r="O141" s="162">
        <v>245</v>
      </c>
      <c r="P141" s="15">
        <v>2401</v>
      </c>
      <c r="Q141" s="15">
        <v>374</v>
      </c>
      <c r="R141" s="167">
        <v>0.15576842982090797</v>
      </c>
      <c r="S141" s="373">
        <v>1.1795961801672532</v>
      </c>
      <c r="T141" s="168">
        <v>986835.9983449945</v>
      </c>
      <c r="U141" s="168">
        <v>0</v>
      </c>
      <c r="V141" s="168">
        <v>0</v>
      </c>
      <c r="W141" s="168">
        <v>809850.64</v>
      </c>
      <c r="X141" s="168">
        <v>2502788.3326846343</v>
      </c>
      <c r="Y141" s="168">
        <v>0</v>
      </c>
      <c r="Z141" s="164">
        <v>70077.349999999991</v>
      </c>
      <c r="AA141" s="168">
        <v>341630.17503051704</v>
      </c>
      <c r="AB141" s="183">
        <f>SUM(Muut[[#This Row],[Työttömyysaste]:[Koulutustausta]])</f>
        <v>4711182.496060146</v>
      </c>
      <c r="AD141" s="67"/>
    </row>
    <row r="142" spans="1:30" s="50" customFormat="1">
      <c r="A142" s="160">
        <v>423</v>
      </c>
      <c r="B142" s="160" t="s">
        <v>143</v>
      </c>
      <c r="C142" s="142">
        <v>20291</v>
      </c>
      <c r="D142" s="46">
        <v>586.83333333333337</v>
      </c>
      <c r="E142" s="46">
        <v>9846</v>
      </c>
      <c r="F142" s="370">
        <v>5.9601191685286756E-2</v>
      </c>
      <c r="G142" s="372">
        <v>0.52446736224684942</v>
      </c>
      <c r="H142" s="162">
        <v>0</v>
      </c>
      <c r="I142" s="164">
        <v>305</v>
      </c>
      <c r="J142" s="15">
        <v>767</v>
      </c>
      <c r="K142" s="15">
        <v>300.54000000000002</v>
      </c>
      <c r="L142" s="179">
        <v>67.515139415718366</v>
      </c>
      <c r="M142" s="372">
        <v>0.27027104680668224</v>
      </c>
      <c r="N142" s="162">
        <v>0</v>
      </c>
      <c r="O142" s="162">
        <v>0</v>
      </c>
      <c r="P142" s="15">
        <v>7009</v>
      </c>
      <c r="Q142" s="15">
        <v>606</v>
      </c>
      <c r="R142" s="167">
        <v>8.6460265373091733E-2</v>
      </c>
      <c r="S142" s="373">
        <v>0.64354811366906495</v>
      </c>
      <c r="T142" s="168">
        <v>712266.86786519061</v>
      </c>
      <c r="U142" s="168">
        <v>0</v>
      </c>
      <c r="V142" s="168">
        <v>0</v>
      </c>
      <c r="W142" s="168">
        <v>1272859.51</v>
      </c>
      <c r="X142" s="168">
        <v>220075.72150557366</v>
      </c>
      <c r="Y142" s="168">
        <v>0</v>
      </c>
      <c r="Z142" s="164">
        <v>0</v>
      </c>
      <c r="AA142" s="168">
        <v>358709.70925438864</v>
      </c>
      <c r="AB142" s="183">
        <f>SUM(Muut[[#This Row],[Työttömyysaste]:[Koulutustausta]])</f>
        <v>2563911.8086251528</v>
      </c>
      <c r="AD142" s="67"/>
    </row>
    <row r="143" spans="1:30" s="50" customFormat="1">
      <c r="A143" s="95">
        <v>425</v>
      </c>
      <c r="B143" s="160" t="s">
        <v>144</v>
      </c>
      <c r="C143" s="142">
        <v>10218</v>
      </c>
      <c r="D143" s="46">
        <v>302.91666666666669</v>
      </c>
      <c r="E143" s="46">
        <v>4384</v>
      </c>
      <c r="F143" s="370">
        <v>6.9095954987834551E-2</v>
      </c>
      <c r="G143" s="372">
        <v>0.60801759544922884</v>
      </c>
      <c r="H143" s="162">
        <v>0</v>
      </c>
      <c r="I143" s="164">
        <v>14</v>
      </c>
      <c r="J143" s="15">
        <v>68</v>
      </c>
      <c r="K143" s="15">
        <v>637.27</v>
      </c>
      <c r="L143" s="179">
        <v>16.034020117061843</v>
      </c>
      <c r="M143" s="372">
        <v>1.1380419428168362</v>
      </c>
      <c r="N143" s="162">
        <v>0</v>
      </c>
      <c r="O143" s="162">
        <v>0</v>
      </c>
      <c r="P143" s="15">
        <v>3404</v>
      </c>
      <c r="Q143" s="15">
        <v>195</v>
      </c>
      <c r="R143" s="167">
        <v>5.7285546415981201E-2</v>
      </c>
      <c r="S143" s="373">
        <v>0.42580391456736544</v>
      </c>
      <c r="T143" s="168">
        <v>415817.60328479379</v>
      </c>
      <c r="U143" s="168">
        <v>0</v>
      </c>
      <c r="V143" s="168">
        <v>0</v>
      </c>
      <c r="W143" s="168">
        <v>112848.04</v>
      </c>
      <c r="X143" s="168">
        <v>466652.20950241864</v>
      </c>
      <c r="Y143" s="168">
        <v>0</v>
      </c>
      <c r="Z143" s="164">
        <v>0</v>
      </c>
      <c r="AA143" s="168">
        <v>119518.24504188537</v>
      </c>
      <c r="AB143" s="183">
        <f>SUM(Muut[[#This Row],[Työttömyysaste]:[Koulutustausta]])</f>
        <v>1114836.0978290979</v>
      </c>
      <c r="AD143" s="67"/>
    </row>
    <row r="144" spans="1:30" s="50" customFormat="1">
      <c r="A144" s="95">
        <v>426</v>
      </c>
      <c r="B144" s="160" t="s">
        <v>145</v>
      </c>
      <c r="C144" s="142">
        <v>11979</v>
      </c>
      <c r="D144" s="46">
        <v>639.66666666666663</v>
      </c>
      <c r="E144" s="46">
        <v>5639</v>
      </c>
      <c r="F144" s="370">
        <v>0.11343618844948868</v>
      </c>
      <c r="G144" s="372">
        <v>0.99819444640611998</v>
      </c>
      <c r="H144" s="162">
        <v>0</v>
      </c>
      <c r="I144" s="164">
        <v>8</v>
      </c>
      <c r="J144" s="15">
        <v>224</v>
      </c>
      <c r="K144" s="15">
        <v>727.2</v>
      </c>
      <c r="L144" s="179">
        <v>16.472772277227723</v>
      </c>
      <c r="M144" s="372">
        <v>1.1077302046123005</v>
      </c>
      <c r="N144" s="162">
        <v>3</v>
      </c>
      <c r="O144" s="162">
        <v>468</v>
      </c>
      <c r="P144" s="15">
        <v>3756</v>
      </c>
      <c r="Q144" s="15">
        <v>315</v>
      </c>
      <c r="R144" s="167">
        <v>8.386581469648563E-2</v>
      </c>
      <c r="S144" s="373">
        <v>0.62791328403989077</v>
      </c>
      <c r="T144" s="168">
        <v>800306.85933528224</v>
      </c>
      <c r="U144" s="168">
        <v>0</v>
      </c>
      <c r="V144" s="168">
        <v>0</v>
      </c>
      <c r="W144" s="168">
        <v>371734.72</v>
      </c>
      <c r="X144" s="168">
        <v>532505.03985776659</v>
      </c>
      <c r="Y144" s="168">
        <v>0</v>
      </c>
      <c r="Z144" s="164">
        <v>133862.03999999998</v>
      </c>
      <c r="AA144" s="168">
        <v>206623.11061474547</v>
      </c>
      <c r="AB144" s="183">
        <f>SUM(Muut[[#This Row],[Työttömyysaste]:[Koulutustausta]])</f>
        <v>2045031.7698077941</v>
      </c>
      <c r="AD144" s="67"/>
    </row>
    <row r="145" spans="1:30" s="50" customFormat="1">
      <c r="A145" s="95">
        <v>430</v>
      </c>
      <c r="B145" s="160" t="s">
        <v>146</v>
      </c>
      <c r="C145" s="142">
        <v>15628</v>
      </c>
      <c r="D145" s="46">
        <v>604.58333333333337</v>
      </c>
      <c r="E145" s="46">
        <v>6768</v>
      </c>
      <c r="F145" s="370">
        <v>8.9329688731284482E-2</v>
      </c>
      <c r="G145" s="372">
        <v>0.78606660193330447</v>
      </c>
      <c r="H145" s="162">
        <v>0</v>
      </c>
      <c r="I145" s="164">
        <v>36</v>
      </c>
      <c r="J145" s="15">
        <v>618</v>
      </c>
      <c r="K145" s="15">
        <v>848.06</v>
      </c>
      <c r="L145" s="179">
        <v>18.427941419239207</v>
      </c>
      <c r="M145" s="372">
        <v>0.990202160407054</v>
      </c>
      <c r="N145" s="162">
        <v>0</v>
      </c>
      <c r="O145" s="162">
        <v>0</v>
      </c>
      <c r="P145" s="15">
        <v>4309</v>
      </c>
      <c r="Q145" s="15">
        <v>696</v>
      </c>
      <c r="R145" s="167">
        <v>0.16152239498723603</v>
      </c>
      <c r="S145" s="373">
        <v>1.2241478313953962</v>
      </c>
      <c r="T145" s="168">
        <v>822211.54786606587</v>
      </c>
      <c r="U145" s="168">
        <v>0</v>
      </c>
      <c r="V145" s="168">
        <v>0</v>
      </c>
      <c r="W145" s="168">
        <v>1025589.54</v>
      </c>
      <c r="X145" s="168">
        <v>621006.9088308271</v>
      </c>
      <c r="Y145" s="168">
        <v>0</v>
      </c>
      <c r="Z145" s="164">
        <v>0</v>
      </c>
      <c r="AA145" s="168">
        <v>525528.08402952796</v>
      </c>
      <c r="AB145" s="183">
        <f>SUM(Muut[[#This Row],[Työttömyysaste]:[Koulutustausta]])</f>
        <v>2994336.080726421</v>
      </c>
      <c r="AD145" s="67"/>
    </row>
    <row r="146" spans="1:30" s="50" customFormat="1">
      <c r="A146" s="95">
        <v>433</v>
      </c>
      <c r="B146" s="160" t="s">
        <v>147</v>
      </c>
      <c r="C146" s="142">
        <v>7799</v>
      </c>
      <c r="D146" s="46">
        <v>225.5</v>
      </c>
      <c r="E146" s="46">
        <v>3573</v>
      </c>
      <c r="F146" s="370">
        <v>6.3112230618527845E-2</v>
      </c>
      <c r="G146" s="372">
        <v>0.55536314261624642</v>
      </c>
      <c r="H146" s="162">
        <v>0</v>
      </c>
      <c r="I146" s="164">
        <v>38</v>
      </c>
      <c r="J146" s="15">
        <v>240</v>
      </c>
      <c r="K146" s="15">
        <v>597.69000000000005</v>
      </c>
      <c r="L146" s="179">
        <v>13.048570329100368</v>
      </c>
      <c r="M146" s="372">
        <v>1.3984204357231955</v>
      </c>
      <c r="N146" s="162">
        <v>0</v>
      </c>
      <c r="O146" s="162">
        <v>0</v>
      </c>
      <c r="P146" s="15">
        <v>2365</v>
      </c>
      <c r="Q146" s="15">
        <v>307</v>
      </c>
      <c r="R146" s="167">
        <v>0.12980972515856237</v>
      </c>
      <c r="S146" s="373">
        <v>0.97321624299316956</v>
      </c>
      <c r="T146" s="168">
        <v>289892.37960024661</v>
      </c>
      <c r="U146" s="168">
        <v>0</v>
      </c>
      <c r="V146" s="168">
        <v>0</v>
      </c>
      <c r="W146" s="168">
        <v>398287.2</v>
      </c>
      <c r="X146" s="168">
        <v>437669.05565537483</v>
      </c>
      <c r="Y146" s="168">
        <v>0</v>
      </c>
      <c r="Z146" s="164">
        <v>0</v>
      </c>
      <c r="AA146" s="168">
        <v>208500.41727097944</v>
      </c>
      <c r="AB146" s="183">
        <f>SUM(Muut[[#This Row],[Työttömyysaste]:[Koulutustausta]])</f>
        <v>1334349.0525266009</v>
      </c>
      <c r="AD146" s="67"/>
    </row>
    <row r="147" spans="1:30" s="50" customFormat="1">
      <c r="A147" s="95">
        <v>434</v>
      </c>
      <c r="B147" s="160" t="s">
        <v>148</v>
      </c>
      <c r="C147" s="142">
        <v>14643</v>
      </c>
      <c r="D147" s="46">
        <v>894.83333333333337</v>
      </c>
      <c r="E147" s="46">
        <v>6728</v>
      </c>
      <c r="F147" s="370">
        <v>0.13300138723741578</v>
      </c>
      <c r="G147" s="372">
        <v>1.1703606046655446</v>
      </c>
      <c r="H147" s="162">
        <v>1</v>
      </c>
      <c r="I147" s="164">
        <v>5818</v>
      </c>
      <c r="J147" s="15">
        <v>696</v>
      </c>
      <c r="K147" s="15">
        <v>819.81</v>
      </c>
      <c r="L147" s="179">
        <v>17.861455703150732</v>
      </c>
      <c r="M147" s="372">
        <v>1.0216069568151989</v>
      </c>
      <c r="N147" s="162">
        <v>3</v>
      </c>
      <c r="O147" s="162">
        <v>723</v>
      </c>
      <c r="P147" s="15">
        <v>4243</v>
      </c>
      <c r="Q147" s="15">
        <v>682</v>
      </c>
      <c r="R147" s="167">
        <v>0.16073532877680885</v>
      </c>
      <c r="S147" s="373">
        <v>1.2043517985316701</v>
      </c>
      <c r="T147" s="168">
        <v>1147018.921062489</v>
      </c>
      <c r="U147" s="168">
        <v>291184.84080000001</v>
      </c>
      <c r="V147" s="168">
        <v>1537083.0191999997</v>
      </c>
      <c r="W147" s="168">
        <v>1155032.8799999999</v>
      </c>
      <c r="X147" s="168">
        <v>600320.34753272217</v>
      </c>
      <c r="Y147" s="168">
        <v>0</v>
      </c>
      <c r="Z147" s="164">
        <v>206799.68999999997</v>
      </c>
      <c r="AA147" s="168">
        <v>484442.3334106523</v>
      </c>
      <c r="AB147" s="183">
        <f>SUM(Muut[[#This Row],[Työttömyysaste]:[Koulutustausta]])</f>
        <v>5421882.0320058633</v>
      </c>
      <c r="AD147" s="67"/>
    </row>
    <row r="148" spans="1:30" s="50" customFormat="1">
      <c r="A148" s="95">
        <v>435</v>
      </c>
      <c r="B148" s="160" t="s">
        <v>149</v>
      </c>
      <c r="C148" s="142">
        <v>703</v>
      </c>
      <c r="D148" s="46">
        <v>28.416666666666668</v>
      </c>
      <c r="E148" s="46">
        <v>271</v>
      </c>
      <c r="F148" s="370">
        <v>0.10485854858548586</v>
      </c>
      <c r="G148" s="372">
        <v>0.92271454362948591</v>
      </c>
      <c r="H148" s="162">
        <v>0</v>
      </c>
      <c r="I148" s="164">
        <v>0</v>
      </c>
      <c r="J148" s="15">
        <v>7</v>
      </c>
      <c r="K148" s="15">
        <v>214.51</v>
      </c>
      <c r="L148" s="179">
        <v>3.2772364924712134</v>
      </c>
      <c r="M148" s="372">
        <v>5.5679190217443786</v>
      </c>
      <c r="N148" s="162">
        <v>3</v>
      </c>
      <c r="O148" s="162">
        <v>319</v>
      </c>
      <c r="P148" s="15">
        <v>155</v>
      </c>
      <c r="Q148" s="15">
        <v>30</v>
      </c>
      <c r="R148" s="167">
        <v>0.19354838709677419</v>
      </c>
      <c r="S148" s="373">
        <v>1.5222879876108009</v>
      </c>
      <c r="T148" s="168">
        <v>43415.370936800413</v>
      </c>
      <c r="U148" s="168">
        <v>0</v>
      </c>
      <c r="V148" s="168">
        <v>0</v>
      </c>
      <c r="W148" s="168">
        <v>11616.71</v>
      </c>
      <c r="X148" s="168">
        <v>157078.73501084917</v>
      </c>
      <c r="Y148" s="168">
        <v>0</v>
      </c>
      <c r="Z148" s="164">
        <v>91243.569999999992</v>
      </c>
      <c r="AA148" s="168">
        <v>29397.527466827094</v>
      </c>
      <c r="AB148" s="183">
        <f>SUM(Muut[[#This Row],[Työttömyysaste]:[Koulutustausta]])</f>
        <v>332751.91341447667</v>
      </c>
      <c r="AD148" s="67"/>
    </row>
    <row r="149" spans="1:30" s="50" customFormat="1">
      <c r="A149" s="95">
        <v>436</v>
      </c>
      <c r="B149" s="160" t="s">
        <v>150</v>
      </c>
      <c r="C149" s="142">
        <v>2018</v>
      </c>
      <c r="D149" s="46">
        <v>70.583333333333329</v>
      </c>
      <c r="E149" s="46">
        <v>783</v>
      </c>
      <c r="F149" s="370">
        <v>9.0144742443593009E-2</v>
      </c>
      <c r="G149" s="372">
        <v>0.79323875837006053</v>
      </c>
      <c r="H149" s="162">
        <v>0</v>
      </c>
      <c r="I149" s="164">
        <v>5</v>
      </c>
      <c r="J149" s="15">
        <v>28</v>
      </c>
      <c r="K149" s="15">
        <v>214.12</v>
      </c>
      <c r="L149" s="179">
        <v>9.4246217074537633</v>
      </c>
      <c r="M149" s="372">
        <v>1.9361400352816036</v>
      </c>
      <c r="N149" s="162">
        <v>0</v>
      </c>
      <c r="O149" s="162">
        <v>0</v>
      </c>
      <c r="P149" s="15">
        <v>538</v>
      </c>
      <c r="Q149" s="15">
        <v>52</v>
      </c>
      <c r="R149" s="167">
        <v>9.6654275092936809E-2</v>
      </c>
      <c r="S149" s="373">
        <v>0.7104010608850404</v>
      </c>
      <c r="T149" s="168">
        <v>107138.58665717507</v>
      </c>
      <c r="U149" s="168">
        <v>0</v>
      </c>
      <c r="V149" s="168">
        <v>0</v>
      </c>
      <c r="W149" s="168">
        <v>46466.84</v>
      </c>
      <c r="X149" s="168">
        <v>156793.15062478682</v>
      </c>
      <c r="Y149" s="168">
        <v>0</v>
      </c>
      <c r="Z149" s="164">
        <v>0</v>
      </c>
      <c r="AA149" s="168">
        <v>39380.699193589338</v>
      </c>
      <c r="AB149" s="183">
        <f>SUM(Muut[[#This Row],[Työttömyysaste]:[Koulutustausta]])</f>
        <v>349779.27647555125</v>
      </c>
      <c r="AD149" s="67"/>
    </row>
    <row r="150" spans="1:30" s="50" customFormat="1">
      <c r="A150" s="95">
        <v>440</v>
      </c>
      <c r="B150" s="160" t="s">
        <v>151</v>
      </c>
      <c r="C150" s="142">
        <v>5622</v>
      </c>
      <c r="D150" s="46">
        <v>56.166666666666664</v>
      </c>
      <c r="E150" s="46">
        <v>2435</v>
      </c>
      <c r="F150" s="370">
        <v>2.3066392881587953E-2</v>
      </c>
      <c r="G150" s="372">
        <v>0.20297530786020113</v>
      </c>
      <c r="H150" s="344">
        <v>3</v>
      </c>
      <c r="I150" s="164">
        <v>5170</v>
      </c>
      <c r="J150" s="15">
        <v>147</v>
      </c>
      <c r="K150" s="15">
        <v>142.44999999999999</v>
      </c>
      <c r="L150" s="179">
        <v>39.46647946647947</v>
      </c>
      <c r="M150" s="372">
        <v>0.46235153608478213</v>
      </c>
      <c r="N150" s="162">
        <v>3</v>
      </c>
      <c r="O150" s="162">
        <v>2087</v>
      </c>
      <c r="P150" s="15">
        <v>1459</v>
      </c>
      <c r="Q150" s="15">
        <v>134</v>
      </c>
      <c r="R150" s="167">
        <v>9.1843728581220016E-2</v>
      </c>
      <c r="S150" s="373">
        <v>0.66903232440779914</v>
      </c>
      <c r="T150" s="168">
        <v>76375.642210278093</v>
      </c>
      <c r="U150" s="168">
        <v>111796.8432</v>
      </c>
      <c r="V150" s="168">
        <v>1365885.048</v>
      </c>
      <c r="W150" s="168">
        <v>243950.91</v>
      </c>
      <c r="X150" s="168">
        <v>104311.52767840873</v>
      </c>
      <c r="Y150" s="168">
        <v>0</v>
      </c>
      <c r="Z150" s="164">
        <v>596944.61</v>
      </c>
      <c r="AA150" s="168">
        <v>103322.90352323317</v>
      </c>
      <c r="AB150" s="183">
        <f>SUM(Muut[[#This Row],[Työttömyysaste]:[Koulutustausta]])</f>
        <v>2602587.4846119201</v>
      </c>
      <c r="AD150" s="67"/>
    </row>
    <row r="151" spans="1:30" s="50" customFormat="1">
      <c r="A151" s="95">
        <v>441</v>
      </c>
      <c r="B151" s="160" t="s">
        <v>152</v>
      </c>
      <c r="C151" s="142">
        <v>4473</v>
      </c>
      <c r="D151" s="46">
        <v>216.08333333333334</v>
      </c>
      <c r="E151" s="46">
        <v>1927</v>
      </c>
      <c r="F151" s="370">
        <v>0.11213457879259645</v>
      </c>
      <c r="G151" s="372">
        <v>0.98674078643519336</v>
      </c>
      <c r="H151" s="162">
        <v>0</v>
      </c>
      <c r="I151" s="164">
        <v>13</v>
      </c>
      <c r="J151" s="15">
        <v>172</v>
      </c>
      <c r="K151" s="15">
        <v>750.09</v>
      </c>
      <c r="L151" s="179">
        <v>5.9632844058712955</v>
      </c>
      <c r="M151" s="372">
        <v>3.0599559174503552</v>
      </c>
      <c r="N151" s="162">
        <v>0</v>
      </c>
      <c r="O151" s="162">
        <v>0</v>
      </c>
      <c r="P151" s="15">
        <v>1155</v>
      </c>
      <c r="Q151" s="15">
        <v>144</v>
      </c>
      <c r="R151" s="167">
        <v>0.12467532467532468</v>
      </c>
      <c r="S151" s="373">
        <v>0.95393108708541841</v>
      </c>
      <c r="T151" s="168">
        <v>295408.37461990881</v>
      </c>
      <c r="U151" s="168">
        <v>0</v>
      </c>
      <c r="V151" s="168">
        <v>0</v>
      </c>
      <c r="W151" s="168">
        <v>285439.15999999997</v>
      </c>
      <c r="X151" s="168">
        <v>549266.6465166558</v>
      </c>
      <c r="Y151" s="168">
        <v>0</v>
      </c>
      <c r="Z151" s="164">
        <v>0</v>
      </c>
      <c r="AA151" s="168">
        <v>117212.6701820836</v>
      </c>
      <c r="AB151" s="183">
        <f>SUM(Muut[[#This Row],[Työttömyysaste]:[Koulutustausta]])</f>
        <v>1247326.8513186481</v>
      </c>
      <c r="AD151" s="67"/>
    </row>
    <row r="152" spans="1:30" s="50" customFormat="1">
      <c r="A152" s="95">
        <v>444</v>
      </c>
      <c r="B152" s="160" t="s">
        <v>153</v>
      </c>
      <c r="C152" s="142">
        <v>45988</v>
      </c>
      <c r="D152" s="46">
        <v>2178.4166666666665</v>
      </c>
      <c r="E152" s="46">
        <v>21430</v>
      </c>
      <c r="F152" s="370">
        <v>0.10165266759993777</v>
      </c>
      <c r="G152" s="372">
        <v>0.89450403480197849</v>
      </c>
      <c r="H152" s="162">
        <v>1</v>
      </c>
      <c r="I152" s="164">
        <v>1623</v>
      </c>
      <c r="J152" s="15">
        <v>2387</v>
      </c>
      <c r="K152" s="15">
        <v>939.44</v>
      </c>
      <c r="L152" s="179">
        <v>48.952567487013539</v>
      </c>
      <c r="M152" s="372">
        <v>0.37275649351846735</v>
      </c>
      <c r="N152" s="162">
        <v>0</v>
      </c>
      <c r="O152" s="162">
        <v>0</v>
      </c>
      <c r="P152" s="15">
        <v>14017</v>
      </c>
      <c r="Q152" s="15">
        <v>2213</v>
      </c>
      <c r="R152" s="167">
        <v>0.15787971748590995</v>
      </c>
      <c r="S152" s="373">
        <v>1.1851833896650805</v>
      </c>
      <c r="T152" s="168">
        <v>2753262.7024070439</v>
      </c>
      <c r="U152" s="168">
        <v>914498.97279999999</v>
      </c>
      <c r="V152" s="168">
        <v>428787.51119999995</v>
      </c>
      <c r="W152" s="168">
        <v>3961298.11</v>
      </c>
      <c r="X152" s="168">
        <v>687921.52728820173</v>
      </c>
      <c r="Y152" s="168">
        <v>0</v>
      </c>
      <c r="Z152" s="164">
        <v>0</v>
      </c>
      <c r="AA152" s="168">
        <v>1497230.7509960199</v>
      </c>
      <c r="AB152" s="183">
        <f>SUM(Muut[[#This Row],[Työttömyysaste]:[Koulutustausta]])</f>
        <v>10242999.574691266</v>
      </c>
      <c r="AD152" s="67"/>
    </row>
    <row r="153" spans="1:30" s="50" customFormat="1">
      <c r="A153" s="95">
        <v>445</v>
      </c>
      <c r="B153" s="160" t="s">
        <v>154</v>
      </c>
      <c r="C153" s="142">
        <v>15086</v>
      </c>
      <c r="D153" s="46">
        <v>453.5</v>
      </c>
      <c r="E153" s="46">
        <v>6772</v>
      </c>
      <c r="F153" s="370">
        <v>6.6966922622563499E-2</v>
      </c>
      <c r="G153" s="372">
        <v>0.5892829366751573</v>
      </c>
      <c r="H153" s="162">
        <v>3</v>
      </c>
      <c r="I153" s="164">
        <v>8288</v>
      </c>
      <c r="J153" s="15">
        <v>518</v>
      </c>
      <c r="K153" s="15">
        <v>884.04</v>
      </c>
      <c r="L153" s="179">
        <v>17.064838695081672</v>
      </c>
      <c r="M153" s="372">
        <v>1.0692973857669368</v>
      </c>
      <c r="N153" s="162">
        <v>1</v>
      </c>
      <c r="O153" s="162">
        <v>0</v>
      </c>
      <c r="P153" s="15">
        <v>4470</v>
      </c>
      <c r="Q153" s="15">
        <v>543</v>
      </c>
      <c r="R153" s="167">
        <v>0.12147651006711409</v>
      </c>
      <c r="S153" s="373">
        <v>0.90937396691424743</v>
      </c>
      <c r="T153" s="168">
        <v>595002.50507286773</v>
      </c>
      <c r="U153" s="168">
        <v>299994.16159999999</v>
      </c>
      <c r="V153" s="168">
        <v>2189643.1871999996</v>
      </c>
      <c r="W153" s="168">
        <v>859636.54</v>
      </c>
      <c r="X153" s="168">
        <v>647353.89911421877</v>
      </c>
      <c r="Y153" s="168">
        <v>5898776.8599999994</v>
      </c>
      <c r="Z153" s="164">
        <v>0</v>
      </c>
      <c r="AA153" s="168">
        <v>376855.86631393316</v>
      </c>
      <c r="AB153" s="183">
        <f>SUM(Muut[[#This Row],[Työttömyysaste]:[Koulutustausta]])</f>
        <v>10867263.019301018</v>
      </c>
      <c r="AD153" s="67"/>
    </row>
    <row r="154" spans="1:30" s="50" customFormat="1">
      <c r="A154" s="95">
        <v>475</v>
      </c>
      <c r="B154" s="160" t="s">
        <v>155</v>
      </c>
      <c r="C154" s="142">
        <v>5487</v>
      </c>
      <c r="D154" s="46">
        <v>119.25</v>
      </c>
      <c r="E154" s="46">
        <v>2602</v>
      </c>
      <c r="F154" s="370">
        <v>4.5830130668716371E-2</v>
      </c>
      <c r="G154" s="372">
        <v>0.40328736831588852</v>
      </c>
      <c r="H154" s="162">
        <v>3</v>
      </c>
      <c r="I154" s="164">
        <v>4679</v>
      </c>
      <c r="J154" s="15">
        <v>277</v>
      </c>
      <c r="K154" s="15">
        <v>521.75</v>
      </c>
      <c r="L154" s="179">
        <v>10.516530905606134</v>
      </c>
      <c r="M154" s="372">
        <v>1.735114703600406</v>
      </c>
      <c r="N154" s="162">
        <v>1</v>
      </c>
      <c r="O154" s="162">
        <v>0</v>
      </c>
      <c r="P154" s="15">
        <v>1600</v>
      </c>
      <c r="Q154" s="15">
        <v>172</v>
      </c>
      <c r="R154" s="167">
        <v>0.1075</v>
      </c>
      <c r="S154" s="373">
        <v>0.79787581838207899</v>
      </c>
      <c r="T154" s="168">
        <v>148105.23328130535</v>
      </c>
      <c r="U154" s="168">
        <v>109112.28720000001</v>
      </c>
      <c r="V154" s="168">
        <v>1236165.5976</v>
      </c>
      <c r="W154" s="168">
        <v>459689.81</v>
      </c>
      <c r="X154" s="168">
        <v>382060.64981544239</v>
      </c>
      <c r="Y154" s="168">
        <v>2145471.87</v>
      </c>
      <c r="Z154" s="164">
        <v>0</v>
      </c>
      <c r="AA154" s="168">
        <v>120262.13858675398</v>
      </c>
      <c r="AB154" s="183">
        <f>SUM(Muut[[#This Row],[Työttömyysaste]:[Koulutustausta]])</f>
        <v>4600867.5864835018</v>
      </c>
      <c r="AD154" s="67"/>
    </row>
    <row r="155" spans="1:30" s="50" customFormat="1">
      <c r="A155" s="95">
        <v>480</v>
      </c>
      <c r="B155" s="160" t="s">
        <v>156</v>
      </c>
      <c r="C155" s="142">
        <v>1990</v>
      </c>
      <c r="D155" s="46">
        <v>67.666666666666671</v>
      </c>
      <c r="E155" s="46">
        <v>900</v>
      </c>
      <c r="F155" s="370">
        <v>7.5185185185185188E-2</v>
      </c>
      <c r="G155" s="372">
        <v>0.66160045863393813</v>
      </c>
      <c r="H155" s="162">
        <v>0</v>
      </c>
      <c r="I155" s="164">
        <v>19</v>
      </c>
      <c r="J155" s="15">
        <v>55</v>
      </c>
      <c r="K155" s="15">
        <v>195.31</v>
      </c>
      <c r="L155" s="179">
        <v>10.188930418309354</v>
      </c>
      <c r="M155" s="372">
        <v>1.7909031327169549</v>
      </c>
      <c r="N155" s="162">
        <v>0</v>
      </c>
      <c r="O155" s="162">
        <v>0</v>
      </c>
      <c r="P155" s="15">
        <v>618</v>
      </c>
      <c r="Q155" s="15">
        <v>100</v>
      </c>
      <c r="R155" s="167">
        <v>0.16181229773462782</v>
      </c>
      <c r="S155" s="373">
        <v>1.2329274610401528</v>
      </c>
      <c r="T155" s="168">
        <v>88119.028205775277</v>
      </c>
      <c r="U155" s="168">
        <v>0</v>
      </c>
      <c r="V155" s="168">
        <v>0</v>
      </c>
      <c r="W155" s="168">
        <v>91274.15</v>
      </c>
      <c r="X155" s="168">
        <v>143019.1960047035</v>
      </c>
      <c r="Y155" s="168">
        <v>0</v>
      </c>
      <c r="Z155" s="164">
        <v>0</v>
      </c>
      <c r="AA155" s="168">
        <v>67398.349535998263</v>
      </c>
      <c r="AB155" s="183">
        <f>SUM(Muut[[#This Row],[Työttömyysaste]:[Koulutustausta]])</f>
        <v>389810.72374647699</v>
      </c>
      <c r="AD155" s="67"/>
    </row>
    <row r="156" spans="1:30" s="50" customFormat="1">
      <c r="A156" s="95">
        <v>481</v>
      </c>
      <c r="B156" s="160" t="s">
        <v>157</v>
      </c>
      <c r="C156" s="142">
        <v>9612</v>
      </c>
      <c r="D156" s="46">
        <v>300.16666666666669</v>
      </c>
      <c r="E156" s="46">
        <v>4765</v>
      </c>
      <c r="F156" s="370">
        <v>6.2994053864987756E-2</v>
      </c>
      <c r="G156" s="372">
        <v>0.55432323303632824</v>
      </c>
      <c r="H156" s="162">
        <v>0</v>
      </c>
      <c r="I156" s="164">
        <v>115</v>
      </c>
      <c r="J156" s="15">
        <v>223</v>
      </c>
      <c r="K156" s="15">
        <v>174.89</v>
      </c>
      <c r="L156" s="179">
        <v>54.960260735319345</v>
      </c>
      <c r="M156" s="372">
        <v>0.33201056838252774</v>
      </c>
      <c r="N156" s="162">
        <v>0</v>
      </c>
      <c r="O156" s="162">
        <v>0</v>
      </c>
      <c r="P156" s="15">
        <v>3312</v>
      </c>
      <c r="Q156" s="15">
        <v>274</v>
      </c>
      <c r="R156" s="167">
        <v>8.2729468599033823E-2</v>
      </c>
      <c r="S156" s="373">
        <v>0.60991460822627908</v>
      </c>
      <c r="T156" s="168">
        <v>356613.40852421138</v>
      </c>
      <c r="U156" s="168">
        <v>0</v>
      </c>
      <c r="V156" s="168">
        <v>0</v>
      </c>
      <c r="W156" s="168">
        <v>370075.19</v>
      </c>
      <c r="X156" s="168">
        <v>128066.29045754235</v>
      </c>
      <c r="Y156" s="168">
        <v>0</v>
      </c>
      <c r="Z156" s="164">
        <v>0</v>
      </c>
      <c r="AA156" s="168">
        <v>161042.85341602421</v>
      </c>
      <c r="AB156" s="183">
        <f>SUM(Muut[[#This Row],[Työttömyysaste]:[Koulutustausta]])</f>
        <v>1015797.742397778</v>
      </c>
      <c r="AD156" s="67"/>
    </row>
    <row r="157" spans="1:30" s="50" customFormat="1">
      <c r="A157" s="95">
        <v>483</v>
      </c>
      <c r="B157" s="160" t="s">
        <v>158</v>
      </c>
      <c r="C157" s="142">
        <v>1076</v>
      </c>
      <c r="D157" s="46">
        <v>47.166666666666664</v>
      </c>
      <c r="E157" s="46">
        <v>414</v>
      </c>
      <c r="F157" s="370">
        <v>0.11392914653784218</v>
      </c>
      <c r="G157" s="372">
        <v>1.002532286321506</v>
      </c>
      <c r="H157" s="162">
        <v>0</v>
      </c>
      <c r="I157" s="164">
        <v>1</v>
      </c>
      <c r="J157" s="15">
        <v>3</v>
      </c>
      <c r="K157" s="15">
        <v>229.97</v>
      </c>
      <c r="L157" s="179">
        <v>4.6788711571074488</v>
      </c>
      <c r="M157" s="372">
        <v>3.8999550943963408</v>
      </c>
      <c r="N157" s="162">
        <v>0</v>
      </c>
      <c r="O157" s="162">
        <v>0</v>
      </c>
      <c r="P157" s="15">
        <v>231</v>
      </c>
      <c r="Q157" s="15">
        <v>28</v>
      </c>
      <c r="R157" s="167">
        <v>0.12121212121212122</v>
      </c>
      <c r="S157" s="373">
        <v>0.91604347324649948</v>
      </c>
      <c r="T157" s="168">
        <v>72199.046853684282</v>
      </c>
      <c r="U157" s="168">
        <v>0</v>
      </c>
      <c r="V157" s="168">
        <v>0</v>
      </c>
      <c r="W157" s="168">
        <v>4978.59</v>
      </c>
      <c r="X157" s="168">
        <v>168399.59298142267</v>
      </c>
      <c r="Y157" s="168">
        <v>0</v>
      </c>
      <c r="Z157" s="164">
        <v>0</v>
      </c>
      <c r="AA157" s="168">
        <v>27076.15649004752</v>
      </c>
      <c r="AB157" s="183">
        <f>SUM(Muut[[#This Row],[Työttömyysaste]:[Koulutustausta]])</f>
        <v>272653.38632515445</v>
      </c>
      <c r="AD157" s="67"/>
    </row>
    <row r="158" spans="1:30" s="50" customFormat="1">
      <c r="A158" s="95">
        <v>484</v>
      </c>
      <c r="B158" s="160" t="s">
        <v>159</v>
      </c>
      <c r="C158" s="142">
        <v>3055</v>
      </c>
      <c r="D158" s="46">
        <v>131.75</v>
      </c>
      <c r="E158" s="46">
        <v>1185</v>
      </c>
      <c r="F158" s="370">
        <v>0.11118143459915612</v>
      </c>
      <c r="G158" s="372">
        <v>0.97835348734201177</v>
      </c>
      <c r="H158" s="162">
        <v>0</v>
      </c>
      <c r="I158" s="164">
        <v>15</v>
      </c>
      <c r="J158" s="15">
        <v>55</v>
      </c>
      <c r="K158" s="15">
        <v>446.16</v>
      </c>
      <c r="L158" s="179">
        <v>6.8473193473193472</v>
      </c>
      <c r="M158" s="372">
        <v>2.6648950457274867</v>
      </c>
      <c r="N158" s="162">
        <v>0</v>
      </c>
      <c r="O158" s="162">
        <v>0</v>
      </c>
      <c r="P158" s="15">
        <v>722</v>
      </c>
      <c r="Q158" s="15">
        <v>134</v>
      </c>
      <c r="R158" s="167">
        <v>0.18559556786703602</v>
      </c>
      <c r="S158" s="373">
        <v>1.3805722274381933</v>
      </c>
      <c r="T158" s="168">
        <v>200045.06266333163</v>
      </c>
      <c r="U158" s="168">
        <v>0</v>
      </c>
      <c r="V158" s="168">
        <v>0</v>
      </c>
      <c r="W158" s="168">
        <v>91274.15</v>
      </c>
      <c r="X158" s="168">
        <v>326708.53765530954</v>
      </c>
      <c r="Y158" s="168">
        <v>0</v>
      </c>
      <c r="Z158" s="164">
        <v>0</v>
      </c>
      <c r="AA158" s="168">
        <v>115858.79481300651</v>
      </c>
      <c r="AB158" s="183">
        <f>SUM(Muut[[#This Row],[Työttömyysaste]:[Koulutustausta]])</f>
        <v>733886.54513164773</v>
      </c>
      <c r="AD158" s="67"/>
    </row>
    <row r="159" spans="1:30" s="50" customFormat="1">
      <c r="A159" s="95">
        <v>489</v>
      </c>
      <c r="B159" s="160" t="s">
        <v>160</v>
      </c>
      <c r="C159" s="142">
        <v>1835</v>
      </c>
      <c r="D159" s="46">
        <v>87.166666666666671</v>
      </c>
      <c r="E159" s="46">
        <v>718</v>
      </c>
      <c r="F159" s="370">
        <v>0.12140204271123492</v>
      </c>
      <c r="G159" s="372">
        <v>1.0682908732487435</v>
      </c>
      <c r="H159" s="162">
        <v>0</v>
      </c>
      <c r="I159" s="164">
        <v>6</v>
      </c>
      <c r="J159" s="15">
        <v>95</v>
      </c>
      <c r="K159" s="15">
        <v>422.51</v>
      </c>
      <c r="L159" s="179">
        <v>4.3430924711841143</v>
      </c>
      <c r="M159" s="372">
        <v>4.2014733801443267</v>
      </c>
      <c r="N159" s="162">
        <v>0</v>
      </c>
      <c r="O159" s="162">
        <v>0</v>
      </c>
      <c r="P159" s="15">
        <v>495</v>
      </c>
      <c r="Q159" s="15">
        <v>85</v>
      </c>
      <c r="R159" s="167">
        <v>0.17171717171717171</v>
      </c>
      <c r="S159" s="373">
        <v>1.3605857228324003</v>
      </c>
      <c r="T159" s="168">
        <v>131203.79944889797</v>
      </c>
      <c r="U159" s="168">
        <v>0</v>
      </c>
      <c r="V159" s="168">
        <v>0</v>
      </c>
      <c r="W159" s="168">
        <v>157655.35</v>
      </c>
      <c r="X159" s="168">
        <v>309390.40757742699</v>
      </c>
      <c r="Y159" s="168">
        <v>0</v>
      </c>
      <c r="Z159" s="164">
        <v>0</v>
      </c>
      <c r="AA159" s="168">
        <v>68583.65679438808</v>
      </c>
      <c r="AB159" s="183">
        <f>SUM(Muut[[#This Row],[Työttömyysaste]:[Koulutustausta]])</f>
        <v>666833.21382071311</v>
      </c>
      <c r="AD159" s="67"/>
    </row>
    <row r="160" spans="1:30" s="50" customFormat="1">
      <c r="A160" s="95">
        <v>491</v>
      </c>
      <c r="B160" s="160" t="s">
        <v>161</v>
      </c>
      <c r="C160" s="142">
        <v>52122</v>
      </c>
      <c r="D160" s="46">
        <v>2542.3333333333335</v>
      </c>
      <c r="E160" s="46">
        <v>23724</v>
      </c>
      <c r="F160" s="370">
        <v>0.10716292924183668</v>
      </c>
      <c r="G160" s="372">
        <v>0.94299219933191925</v>
      </c>
      <c r="H160" s="162">
        <v>0</v>
      </c>
      <c r="I160" s="164">
        <v>87</v>
      </c>
      <c r="J160" s="15">
        <v>2228</v>
      </c>
      <c r="K160" s="15">
        <v>2548.1799999999998</v>
      </c>
      <c r="L160" s="179">
        <v>20.454598968675683</v>
      </c>
      <c r="M160" s="372">
        <v>0.89209216143173842</v>
      </c>
      <c r="N160" s="162">
        <v>3</v>
      </c>
      <c r="O160" s="162">
        <v>287</v>
      </c>
      <c r="P160" s="15">
        <v>15011</v>
      </c>
      <c r="Q160" s="15">
        <v>1614</v>
      </c>
      <c r="R160" s="167">
        <v>0.10752115115581906</v>
      </c>
      <c r="S160" s="373">
        <v>0.8103908709490294</v>
      </c>
      <c r="T160" s="168">
        <v>3289652.2959507955</v>
      </c>
      <c r="U160" s="168">
        <v>0</v>
      </c>
      <c r="V160" s="168">
        <v>0</v>
      </c>
      <c r="W160" s="168">
        <v>3697432.84</v>
      </c>
      <c r="X160" s="168">
        <v>1865949.7971187616</v>
      </c>
      <c r="Y160" s="168">
        <v>0</v>
      </c>
      <c r="Z160" s="164">
        <v>82090.609999999986</v>
      </c>
      <c r="AA160" s="168">
        <v>1160310.6310398777</v>
      </c>
      <c r="AB160" s="183">
        <f>SUM(Muut[[#This Row],[Työttömyysaste]:[Koulutustausta]])</f>
        <v>10095436.174109435</v>
      </c>
      <c r="AD160" s="67"/>
    </row>
    <row r="161" spans="1:30" s="50" customFormat="1">
      <c r="A161" s="95">
        <v>494</v>
      </c>
      <c r="B161" s="160" t="s">
        <v>162</v>
      </c>
      <c r="C161" s="142">
        <v>8909</v>
      </c>
      <c r="D161" s="46">
        <v>428.25</v>
      </c>
      <c r="E161" s="46">
        <v>3824</v>
      </c>
      <c r="F161" s="370">
        <v>0.11199006276150628</v>
      </c>
      <c r="G161" s="372">
        <v>0.98546910143217425</v>
      </c>
      <c r="H161" s="162">
        <v>0</v>
      </c>
      <c r="I161" s="164">
        <v>5</v>
      </c>
      <c r="J161" s="15">
        <v>123</v>
      </c>
      <c r="K161" s="15">
        <v>784.58</v>
      </c>
      <c r="L161" s="179">
        <v>11.355119936781461</v>
      </c>
      <c r="M161" s="372">
        <v>1.6069744315142307</v>
      </c>
      <c r="N161" s="162">
        <v>0</v>
      </c>
      <c r="O161" s="162">
        <v>0</v>
      </c>
      <c r="P161" s="15">
        <v>2633</v>
      </c>
      <c r="Q161" s="15">
        <v>223</v>
      </c>
      <c r="R161" s="167">
        <v>8.4694265096847701E-2</v>
      </c>
      <c r="S161" s="373">
        <v>0.63151256038812542</v>
      </c>
      <c r="T161" s="168">
        <v>587614.89495644311</v>
      </c>
      <c r="U161" s="168">
        <v>0</v>
      </c>
      <c r="V161" s="168">
        <v>0</v>
      </c>
      <c r="W161" s="168">
        <v>204122.19</v>
      </c>
      <c r="X161" s="168">
        <v>574522.55799175811</v>
      </c>
      <c r="Y161" s="168">
        <v>0</v>
      </c>
      <c r="Z161" s="164">
        <v>0</v>
      </c>
      <c r="AA161" s="168">
        <v>154550.21415167482</v>
      </c>
      <c r="AB161" s="183">
        <f>SUM(Muut[[#This Row],[Työttömyysaste]:[Koulutustausta]])</f>
        <v>1520809.8570998763</v>
      </c>
      <c r="AD161" s="67"/>
    </row>
    <row r="162" spans="1:30" s="50" customFormat="1">
      <c r="A162" s="95">
        <v>495</v>
      </c>
      <c r="B162" s="160" t="s">
        <v>163</v>
      </c>
      <c r="C162" s="142">
        <v>1488</v>
      </c>
      <c r="D162" s="46">
        <v>66.666666666666671</v>
      </c>
      <c r="E162" s="46">
        <v>585</v>
      </c>
      <c r="F162" s="370">
        <v>0.11396011396011396</v>
      </c>
      <c r="G162" s="372">
        <v>1.0028047876224906</v>
      </c>
      <c r="H162" s="162">
        <v>0</v>
      </c>
      <c r="I162" s="164">
        <v>1</v>
      </c>
      <c r="J162" s="15">
        <v>24</v>
      </c>
      <c r="K162" s="15">
        <v>733.24</v>
      </c>
      <c r="L162" s="179">
        <v>2.0293491898968958</v>
      </c>
      <c r="M162" s="372">
        <v>8.9917435087218198</v>
      </c>
      <c r="N162" s="162">
        <v>0</v>
      </c>
      <c r="O162" s="162">
        <v>0</v>
      </c>
      <c r="P162" s="15">
        <v>348</v>
      </c>
      <c r="Q162" s="15">
        <v>54</v>
      </c>
      <c r="R162" s="167">
        <v>0.15517241379310345</v>
      </c>
      <c r="S162" s="373">
        <v>1.1881929248431207</v>
      </c>
      <c r="T162" s="168">
        <v>99871.173960133077</v>
      </c>
      <c r="U162" s="168">
        <v>0</v>
      </c>
      <c r="V162" s="168">
        <v>0</v>
      </c>
      <c r="W162" s="168">
        <v>39828.720000000001</v>
      </c>
      <c r="X162" s="168">
        <v>536927.93650344992</v>
      </c>
      <c r="Y162" s="168">
        <v>0</v>
      </c>
      <c r="Z162" s="164">
        <v>0</v>
      </c>
      <c r="AA162" s="168">
        <v>48567.8135524155</v>
      </c>
      <c r="AB162" s="183">
        <f>SUM(Muut[[#This Row],[Työttömyysaste]:[Koulutustausta]])</f>
        <v>725195.64401599846</v>
      </c>
      <c r="AD162" s="67"/>
    </row>
    <row r="163" spans="1:30" s="50" customFormat="1">
      <c r="A163" s="95">
        <v>498</v>
      </c>
      <c r="B163" s="160" t="s">
        <v>164</v>
      </c>
      <c r="C163" s="142">
        <v>2321</v>
      </c>
      <c r="D163" s="46">
        <v>169.66666666666666</v>
      </c>
      <c r="E163" s="46">
        <v>1070</v>
      </c>
      <c r="F163" s="370">
        <v>0.15856697819314641</v>
      </c>
      <c r="G163" s="372">
        <v>1.3953278859178078</v>
      </c>
      <c r="H163" s="162">
        <v>0</v>
      </c>
      <c r="I163" s="164">
        <v>16</v>
      </c>
      <c r="J163" s="15">
        <v>93</v>
      </c>
      <c r="K163" s="15">
        <v>1904.05</v>
      </c>
      <c r="L163" s="179">
        <v>1.2189805939970064</v>
      </c>
      <c r="M163" s="372">
        <v>14.969383019751428</v>
      </c>
      <c r="N163" s="162">
        <v>0</v>
      </c>
      <c r="O163" s="162">
        <v>0</v>
      </c>
      <c r="P163" s="15">
        <v>661</v>
      </c>
      <c r="Q163" s="15">
        <v>81</v>
      </c>
      <c r="R163" s="167">
        <v>0.12254160363086233</v>
      </c>
      <c r="S163" s="373">
        <v>0.89910134268262931</v>
      </c>
      <c r="T163" s="168">
        <v>216756.55463379552</v>
      </c>
      <c r="U163" s="168">
        <v>0</v>
      </c>
      <c r="V163" s="168">
        <v>0</v>
      </c>
      <c r="W163" s="168">
        <v>154336.29</v>
      </c>
      <c r="X163" s="168">
        <v>1394274.2314922721</v>
      </c>
      <c r="Y163" s="168">
        <v>0</v>
      </c>
      <c r="Z163" s="164">
        <v>0</v>
      </c>
      <c r="AA163" s="168">
        <v>57324.786523584524</v>
      </c>
      <c r="AB163" s="183">
        <f>SUM(Muut[[#This Row],[Työttömyysaste]:[Koulutustausta]])</f>
        <v>1822691.8626496522</v>
      </c>
      <c r="AD163" s="67"/>
    </row>
    <row r="164" spans="1:30" s="50" customFormat="1">
      <c r="A164" s="95">
        <v>499</v>
      </c>
      <c r="B164" s="160" t="s">
        <v>165</v>
      </c>
      <c r="C164" s="142">
        <v>19536</v>
      </c>
      <c r="D164" s="46">
        <v>483.91666666666669</v>
      </c>
      <c r="E164" s="46">
        <v>9372</v>
      </c>
      <c r="F164" s="370">
        <v>5.1634300754019063E-2</v>
      </c>
      <c r="G164" s="372">
        <v>0.45436181311465329</v>
      </c>
      <c r="H164" s="162">
        <v>3</v>
      </c>
      <c r="I164" s="164">
        <v>13435</v>
      </c>
      <c r="J164" s="15">
        <v>530</v>
      </c>
      <c r="K164" s="15">
        <v>849.17</v>
      </c>
      <c r="L164" s="179">
        <v>23.005994088345091</v>
      </c>
      <c r="M164" s="372">
        <v>0.79315796288192042</v>
      </c>
      <c r="N164" s="162">
        <v>3</v>
      </c>
      <c r="O164" s="162">
        <v>2114</v>
      </c>
      <c r="P164" s="15">
        <v>6425</v>
      </c>
      <c r="Q164" s="15">
        <v>446</v>
      </c>
      <c r="R164" s="167">
        <v>6.9416342412451357E-2</v>
      </c>
      <c r="S164" s="373">
        <v>0.51997626885349235</v>
      </c>
      <c r="T164" s="168">
        <v>594098.28066085663</v>
      </c>
      <c r="U164" s="168">
        <v>388485.08159999998</v>
      </c>
      <c r="V164" s="168">
        <v>3549451.7639999995</v>
      </c>
      <c r="W164" s="168">
        <v>879550.9</v>
      </c>
      <c r="X164" s="168">
        <v>621819.72592961986</v>
      </c>
      <c r="Y164" s="168">
        <v>0</v>
      </c>
      <c r="Z164" s="164">
        <v>604667.41999999993</v>
      </c>
      <c r="AA164" s="168">
        <v>279047.30298720056</v>
      </c>
      <c r="AB164" s="183">
        <f>SUM(Muut[[#This Row],[Työttömyysaste]:[Koulutustausta]])</f>
        <v>6917120.4751776764</v>
      </c>
      <c r="AD164" s="67"/>
    </row>
    <row r="165" spans="1:30" s="50" customFormat="1">
      <c r="A165" s="95">
        <v>500</v>
      </c>
      <c r="B165" s="160" t="s">
        <v>166</v>
      </c>
      <c r="C165" s="142">
        <v>10426</v>
      </c>
      <c r="D165" s="46">
        <v>444</v>
      </c>
      <c r="E165" s="46">
        <v>4881</v>
      </c>
      <c r="F165" s="370">
        <v>9.0964966195451746E-2</v>
      </c>
      <c r="G165" s="372">
        <v>0.80045640914894178</v>
      </c>
      <c r="H165" s="162">
        <v>0</v>
      </c>
      <c r="I165" s="164">
        <v>11</v>
      </c>
      <c r="J165" s="15">
        <v>181</v>
      </c>
      <c r="K165" s="15">
        <v>144.06</v>
      </c>
      <c r="L165" s="179">
        <v>72.372622518395119</v>
      </c>
      <c r="M165" s="372">
        <v>0.25213107899395681</v>
      </c>
      <c r="N165" s="162">
        <v>0</v>
      </c>
      <c r="O165" s="162">
        <v>0</v>
      </c>
      <c r="P165" s="15">
        <v>3591</v>
      </c>
      <c r="Q165" s="15">
        <v>192</v>
      </c>
      <c r="R165" s="167">
        <v>5.3467000835421885E-2</v>
      </c>
      <c r="S165" s="373">
        <v>0.39694249965195166</v>
      </c>
      <c r="T165" s="168">
        <v>558568.23186319508</v>
      </c>
      <c r="U165" s="168">
        <v>0</v>
      </c>
      <c r="V165" s="168">
        <v>0</v>
      </c>
      <c r="W165" s="168">
        <v>300374.93</v>
      </c>
      <c r="X165" s="168">
        <v>105490.47860548658</v>
      </c>
      <c r="Y165" s="168">
        <v>0</v>
      </c>
      <c r="Z165" s="164">
        <v>0</v>
      </c>
      <c r="AA165" s="168">
        <v>113685.21311266818</v>
      </c>
      <c r="AB165" s="183">
        <f>SUM(Muut[[#This Row],[Työttömyysaste]:[Koulutustausta]])</f>
        <v>1078118.8535813498</v>
      </c>
      <c r="AD165" s="67"/>
    </row>
    <row r="166" spans="1:30" s="50" customFormat="1">
      <c r="A166" s="95">
        <v>503</v>
      </c>
      <c r="B166" s="160" t="s">
        <v>167</v>
      </c>
      <c r="C166" s="142">
        <v>7594</v>
      </c>
      <c r="D166" s="46">
        <v>266.41666666666669</v>
      </c>
      <c r="E166" s="46">
        <v>3531</v>
      </c>
      <c r="F166" s="370">
        <v>7.5450769376003021E-2</v>
      </c>
      <c r="G166" s="372">
        <v>0.66393749646949329</v>
      </c>
      <c r="H166" s="162">
        <v>0</v>
      </c>
      <c r="I166" s="164">
        <v>65</v>
      </c>
      <c r="J166" s="15">
        <v>214</v>
      </c>
      <c r="K166" s="15">
        <v>519.82000000000005</v>
      </c>
      <c r="L166" s="179">
        <v>14.608903081836019</v>
      </c>
      <c r="M166" s="372">
        <v>1.2490593785835424</v>
      </c>
      <c r="N166" s="162">
        <v>0</v>
      </c>
      <c r="O166" s="162">
        <v>0</v>
      </c>
      <c r="P166" s="15">
        <v>2247</v>
      </c>
      <c r="Q166" s="15">
        <v>293</v>
      </c>
      <c r="R166" s="167">
        <v>0.1303960836671117</v>
      </c>
      <c r="S166" s="373">
        <v>0.97265191980989174</v>
      </c>
      <c r="T166" s="168">
        <v>337457.134434312</v>
      </c>
      <c r="U166" s="168">
        <v>0</v>
      </c>
      <c r="V166" s="168">
        <v>0</v>
      </c>
      <c r="W166" s="168">
        <v>355139.42</v>
      </c>
      <c r="X166" s="168">
        <v>380647.37323826208</v>
      </c>
      <c r="Y166" s="168">
        <v>0</v>
      </c>
      <c r="Z166" s="164">
        <v>0</v>
      </c>
      <c r="AA166" s="168">
        <v>202902.17411312764</v>
      </c>
      <c r="AB166" s="183">
        <f>SUM(Muut[[#This Row],[Työttömyysaste]:[Koulutustausta]])</f>
        <v>1276146.1017857017</v>
      </c>
      <c r="AD166" s="67"/>
    </row>
    <row r="167" spans="1:30" s="50" customFormat="1">
      <c r="A167" s="95">
        <v>504</v>
      </c>
      <c r="B167" s="160" t="s">
        <v>168</v>
      </c>
      <c r="C167" s="142">
        <v>1816</v>
      </c>
      <c r="D167" s="46">
        <v>112.33333333333333</v>
      </c>
      <c r="E167" s="46">
        <v>855</v>
      </c>
      <c r="F167" s="370">
        <v>0.13138401559454191</v>
      </c>
      <c r="G167" s="372">
        <v>1.1561283617300344</v>
      </c>
      <c r="H167" s="162">
        <v>1</v>
      </c>
      <c r="I167" s="164">
        <v>172</v>
      </c>
      <c r="J167" s="15">
        <v>62</v>
      </c>
      <c r="K167" s="15">
        <v>200.44</v>
      </c>
      <c r="L167" s="179">
        <v>9.060067850728398</v>
      </c>
      <c r="M167" s="372">
        <v>2.0140453367265092</v>
      </c>
      <c r="N167" s="162">
        <v>0</v>
      </c>
      <c r="O167" s="162">
        <v>0</v>
      </c>
      <c r="P167" s="15">
        <v>544</v>
      </c>
      <c r="Q167" s="15">
        <v>97</v>
      </c>
      <c r="R167" s="167">
        <v>0.17830882352941177</v>
      </c>
      <c r="S167" s="373">
        <v>1.3473807830752582</v>
      </c>
      <c r="T167" s="168">
        <v>140521.48299107366</v>
      </c>
      <c r="U167" s="168">
        <v>36112.249600000003</v>
      </c>
      <c r="V167" s="168">
        <v>45441.436799999996</v>
      </c>
      <c r="W167" s="168">
        <v>102890.86</v>
      </c>
      <c r="X167" s="168">
        <v>146775.72908290804</v>
      </c>
      <c r="Y167" s="168">
        <v>0</v>
      </c>
      <c r="Z167" s="164">
        <v>0</v>
      </c>
      <c r="AA167" s="168">
        <v>67214.791001716454</v>
      </c>
      <c r="AB167" s="183">
        <f>SUM(Muut[[#This Row],[Työttömyysaste]:[Koulutustausta]])</f>
        <v>538956.54947569827</v>
      </c>
      <c r="AD167" s="67"/>
    </row>
    <row r="168" spans="1:30" s="50" customFormat="1">
      <c r="A168" s="95">
        <v>505</v>
      </c>
      <c r="B168" s="160" t="s">
        <v>169</v>
      </c>
      <c r="C168" s="142">
        <v>20837</v>
      </c>
      <c r="D168" s="46">
        <v>772.41666666666663</v>
      </c>
      <c r="E168" s="46">
        <v>10159</v>
      </c>
      <c r="F168" s="370">
        <v>7.603274600518424E-2</v>
      </c>
      <c r="G168" s="372">
        <v>0.6690586650059831</v>
      </c>
      <c r="H168" s="162">
        <v>0</v>
      </c>
      <c r="I168" s="164">
        <v>172</v>
      </c>
      <c r="J168" s="15">
        <v>864</v>
      </c>
      <c r="K168" s="15">
        <v>580.85</v>
      </c>
      <c r="L168" s="179">
        <v>35.873289145218216</v>
      </c>
      <c r="M168" s="372">
        <v>0.50866223421326862</v>
      </c>
      <c r="N168" s="162">
        <v>0</v>
      </c>
      <c r="O168" s="162">
        <v>0</v>
      </c>
      <c r="P168" s="15">
        <v>6794</v>
      </c>
      <c r="Q168" s="15">
        <v>970</v>
      </c>
      <c r="R168" s="167">
        <v>0.14277303503090963</v>
      </c>
      <c r="S168" s="373">
        <v>1.0616925612786701</v>
      </c>
      <c r="T168" s="168">
        <v>933082.86970469693</v>
      </c>
      <c r="U168" s="168">
        <v>0</v>
      </c>
      <c r="V168" s="168">
        <v>0</v>
      </c>
      <c r="W168" s="168">
        <v>1433833.92</v>
      </c>
      <c r="X168" s="168">
        <v>425337.66831873445</v>
      </c>
      <c r="Y168" s="168">
        <v>0</v>
      </c>
      <c r="Z168" s="164">
        <v>0</v>
      </c>
      <c r="AA168" s="168">
        <v>607704.7425955194</v>
      </c>
      <c r="AB168" s="183">
        <f>SUM(Muut[[#This Row],[Työttömyysaste]:[Koulutustausta]])</f>
        <v>3399959.2006189507</v>
      </c>
      <c r="AD168" s="67"/>
    </row>
    <row r="169" spans="1:30" s="50" customFormat="1">
      <c r="A169" s="95">
        <v>507</v>
      </c>
      <c r="B169" s="160" t="s">
        <v>170</v>
      </c>
      <c r="C169" s="142">
        <v>5635</v>
      </c>
      <c r="D169" s="46">
        <v>232.33333333333334</v>
      </c>
      <c r="E169" s="46">
        <v>2209</v>
      </c>
      <c r="F169" s="370">
        <v>0.1051757959861174</v>
      </c>
      <c r="G169" s="372">
        <v>0.92550619766666453</v>
      </c>
      <c r="H169" s="162">
        <v>0</v>
      </c>
      <c r="I169" s="164">
        <v>14</v>
      </c>
      <c r="J169" s="15">
        <v>137</v>
      </c>
      <c r="K169" s="15">
        <v>981.21</v>
      </c>
      <c r="L169" s="179">
        <v>5.7429092650910611</v>
      </c>
      <c r="M169" s="372">
        <v>3.1773769291644833</v>
      </c>
      <c r="N169" s="162">
        <v>0</v>
      </c>
      <c r="O169" s="162">
        <v>0</v>
      </c>
      <c r="P169" s="15">
        <v>1309</v>
      </c>
      <c r="Q169" s="15">
        <v>230</v>
      </c>
      <c r="R169" s="167">
        <v>0.17570664629488159</v>
      </c>
      <c r="S169" s="373">
        <v>1.3392806885537647</v>
      </c>
      <c r="T169" s="168">
        <v>349055.17147839128</v>
      </c>
      <c r="U169" s="168">
        <v>0</v>
      </c>
      <c r="V169" s="168">
        <v>0</v>
      </c>
      <c r="W169" s="168">
        <v>227355.61</v>
      </c>
      <c r="X169" s="168">
        <v>718508.34730313404</v>
      </c>
      <c r="Y169" s="168">
        <v>0</v>
      </c>
      <c r="Z169" s="164">
        <v>0</v>
      </c>
      <c r="AA169" s="168">
        <v>207311.87829961276</v>
      </c>
      <c r="AB169" s="183">
        <f>SUM(Muut[[#This Row],[Työttömyysaste]:[Koulutustausta]])</f>
        <v>1502231.0070811382</v>
      </c>
      <c r="AD169" s="67"/>
    </row>
    <row r="170" spans="1:30" s="50" customFormat="1">
      <c r="A170" s="95">
        <v>508</v>
      </c>
      <c r="B170" s="160" t="s">
        <v>171</v>
      </c>
      <c r="C170" s="142">
        <v>9563</v>
      </c>
      <c r="D170" s="46">
        <v>384.08333333333331</v>
      </c>
      <c r="E170" s="46">
        <v>3878</v>
      </c>
      <c r="F170" s="370">
        <v>9.9041602200446957E-2</v>
      </c>
      <c r="G170" s="372">
        <v>0.87152767235010131</v>
      </c>
      <c r="H170" s="162">
        <v>0</v>
      </c>
      <c r="I170" s="164">
        <v>14</v>
      </c>
      <c r="J170" s="15">
        <v>257</v>
      </c>
      <c r="K170" s="15">
        <v>534.84</v>
      </c>
      <c r="L170" s="179">
        <v>17.880113678857228</v>
      </c>
      <c r="M170" s="372">
        <v>1.0205409055515324</v>
      </c>
      <c r="N170" s="162">
        <v>0</v>
      </c>
      <c r="O170" s="162">
        <v>0</v>
      </c>
      <c r="P170" s="15">
        <v>2457</v>
      </c>
      <c r="Q170" s="15">
        <v>328</v>
      </c>
      <c r="R170" s="167">
        <v>0.13349613349613348</v>
      </c>
      <c r="S170" s="373">
        <v>1.0068400220938598</v>
      </c>
      <c r="T170" s="168">
        <v>557822.67241668142</v>
      </c>
      <c r="U170" s="168">
        <v>0</v>
      </c>
      <c r="V170" s="168">
        <v>0</v>
      </c>
      <c r="W170" s="168">
        <v>426499.21</v>
      </c>
      <c r="X170" s="168">
        <v>391646.03343994479</v>
      </c>
      <c r="Y170" s="168">
        <v>0</v>
      </c>
      <c r="Z170" s="164">
        <v>0</v>
      </c>
      <c r="AA170" s="168">
        <v>264492.45377635997</v>
      </c>
      <c r="AB170" s="183">
        <f>SUM(Muut[[#This Row],[Työttömyysaste]:[Koulutustausta]])</f>
        <v>1640460.3696329861</v>
      </c>
      <c r="AD170" s="67"/>
    </row>
    <row r="171" spans="1:30" s="50" customFormat="1">
      <c r="A171" s="95">
        <v>529</v>
      </c>
      <c r="B171" s="160" t="s">
        <v>172</v>
      </c>
      <c r="C171" s="142">
        <v>19579</v>
      </c>
      <c r="D171" s="46">
        <v>717.5</v>
      </c>
      <c r="E171" s="46">
        <v>8997</v>
      </c>
      <c r="F171" s="370">
        <v>7.9748805157274644E-2</v>
      </c>
      <c r="G171" s="372">
        <v>0.70175854375574376</v>
      </c>
      <c r="H171" s="162">
        <v>0</v>
      </c>
      <c r="I171" s="164">
        <v>271</v>
      </c>
      <c r="J171" s="15">
        <v>619</v>
      </c>
      <c r="K171" s="15">
        <v>312.57</v>
      </c>
      <c r="L171" s="179">
        <v>62.638768915762867</v>
      </c>
      <c r="M171" s="372">
        <v>0.29131139901112257</v>
      </c>
      <c r="N171" s="162">
        <v>3</v>
      </c>
      <c r="O171" s="162">
        <v>4242</v>
      </c>
      <c r="P171" s="15">
        <v>5937</v>
      </c>
      <c r="Q171" s="15">
        <v>613</v>
      </c>
      <c r="R171" s="167">
        <v>0.1032508000673741</v>
      </c>
      <c r="S171" s="373">
        <v>0.76797051198968136</v>
      </c>
      <c r="T171" s="168">
        <v>919600.16425200494</v>
      </c>
      <c r="U171" s="168">
        <v>0</v>
      </c>
      <c r="V171" s="168">
        <v>0</v>
      </c>
      <c r="W171" s="168">
        <v>1027249.07</v>
      </c>
      <c r="X171" s="168">
        <v>228884.90141411181</v>
      </c>
      <c r="Y171" s="168">
        <v>0</v>
      </c>
      <c r="Z171" s="164">
        <v>1213339.2599999998</v>
      </c>
      <c r="AA171" s="168">
        <v>413041.5201521368</v>
      </c>
      <c r="AB171" s="183">
        <f>SUM(Muut[[#This Row],[Työttömyysaste]:[Koulutustausta]])</f>
        <v>3802114.9158182531</v>
      </c>
      <c r="AD171" s="67"/>
    </row>
    <row r="172" spans="1:30" s="50" customFormat="1">
      <c r="A172" s="95">
        <v>531</v>
      </c>
      <c r="B172" s="160" t="s">
        <v>173</v>
      </c>
      <c r="C172" s="142">
        <v>5169</v>
      </c>
      <c r="D172" s="46">
        <v>188.25</v>
      </c>
      <c r="E172" s="46">
        <v>2288</v>
      </c>
      <c r="F172" s="370">
        <v>8.2277097902097904E-2</v>
      </c>
      <c r="G172" s="372">
        <v>0.724006538961394</v>
      </c>
      <c r="H172" s="162">
        <v>0</v>
      </c>
      <c r="I172" s="164">
        <v>24</v>
      </c>
      <c r="J172" s="15">
        <v>95</v>
      </c>
      <c r="K172" s="15">
        <v>182.93</v>
      </c>
      <c r="L172" s="179">
        <v>28.256710217022903</v>
      </c>
      <c r="M172" s="372">
        <v>0.64577182782560394</v>
      </c>
      <c r="N172" s="162">
        <v>0</v>
      </c>
      <c r="O172" s="162">
        <v>0</v>
      </c>
      <c r="P172" s="15">
        <v>1515</v>
      </c>
      <c r="Q172" s="15">
        <v>170</v>
      </c>
      <c r="R172" s="167">
        <v>0.11221122112211221</v>
      </c>
      <c r="S172" s="373">
        <v>0.86087297602158674</v>
      </c>
      <c r="T172" s="168">
        <v>250478.14930673447</v>
      </c>
      <c r="U172" s="168">
        <v>0</v>
      </c>
      <c r="V172" s="168">
        <v>0</v>
      </c>
      <c r="W172" s="168">
        <v>157655.35</v>
      </c>
      <c r="X172" s="168">
        <v>133953.72241636584</v>
      </c>
      <c r="Y172" s="168">
        <v>0</v>
      </c>
      <c r="Z172" s="164">
        <v>0</v>
      </c>
      <c r="AA172" s="168">
        <v>122237.44578663682</v>
      </c>
      <c r="AB172" s="183">
        <f>SUM(Muut[[#This Row],[Työttömyysaste]:[Koulutustausta]])</f>
        <v>664324.66750973708</v>
      </c>
      <c r="AD172" s="67"/>
    </row>
    <row r="173" spans="1:30" s="50" customFormat="1">
      <c r="A173" s="95">
        <v>535</v>
      </c>
      <c r="B173" s="160" t="s">
        <v>174</v>
      </c>
      <c r="C173" s="142">
        <v>10396</v>
      </c>
      <c r="D173" s="46">
        <v>362.66666666666669</v>
      </c>
      <c r="E173" s="46">
        <v>4390</v>
      </c>
      <c r="F173" s="370">
        <v>8.261199696279424E-2</v>
      </c>
      <c r="G173" s="372">
        <v>0.72695352075849984</v>
      </c>
      <c r="H173" s="162">
        <v>0</v>
      </c>
      <c r="I173" s="164">
        <v>5</v>
      </c>
      <c r="J173" s="15">
        <v>107</v>
      </c>
      <c r="K173" s="15">
        <v>527.17999999999995</v>
      </c>
      <c r="L173" s="179">
        <v>19.720019727607269</v>
      </c>
      <c r="M173" s="372">
        <v>0.92532297924832474</v>
      </c>
      <c r="N173" s="162">
        <v>0</v>
      </c>
      <c r="O173" s="162">
        <v>0</v>
      </c>
      <c r="P173" s="15">
        <v>2795</v>
      </c>
      <c r="Q173" s="15">
        <v>278</v>
      </c>
      <c r="R173" s="167">
        <v>9.9463327370304111E-2</v>
      </c>
      <c r="S173" s="373">
        <v>0.75681047325672746</v>
      </c>
      <c r="T173" s="168">
        <v>505817.37110483303</v>
      </c>
      <c r="U173" s="168">
        <v>0</v>
      </c>
      <c r="V173" s="168">
        <v>0</v>
      </c>
      <c r="W173" s="168">
        <v>177569.71</v>
      </c>
      <c r="X173" s="168">
        <v>386036.86319061794</v>
      </c>
      <c r="Y173" s="168">
        <v>0</v>
      </c>
      <c r="Z173" s="164">
        <v>0</v>
      </c>
      <c r="AA173" s="168">
        <v>216128.51214896649</v>
      </c>
      <c r="AB173" s="183">
        <f>SUM(Muut[[#This Row],[Työttömyysaste]:[Koulutustausta]])</f>
        <v>1285552.4564444176</v>
      </c>
      <c r="AD173" s="67"/>
    </row>
    <row r="174" spans="1:30" s="50" customFormat="1">
      <c r="A174" s="95">
        <v>536</v>
      </c>
      <c r="B174" s="160" t="s">
        <v>175</v>
      </c>
      <c r="C174" s="142">
        <v>34884</v>
      </c>
      <c r="D174" s="46">
        <v>1506.6666666666667</v>
      </c>
      <c r="E174" s="46">
        <v>16203</v>
      </c>
      <c r="F174" s="370">
        <v>9.2986895430887284E-2</v>
      </c>
      <c r="G174" s="372">
        <v>0.81824860193525562</v>
      </c>
      <c r="H174" s="162">
        <v>0</v>
      </c>
      <c r="I174" s="164">
        <v>117</v>
      </c>
      <c r="J174" s="15">
        <v>1009</v>
      </c>
      <c r="K174" s="15">
        <v>288.31</v>
      </c>
      <c r="L174" s="179">
        <v>120.99476258194305</v>
      </c>
      <c r="M174" s="372">
        <v>0.15081138237555822</v>
      </c>
      <c r="N174" s="162">
        <v>0</v>
      </c>
      <c r="O174" s="162">
        <v>0</v>
      </c>
      <c r="P174" s="15">
        <v>11777</v>
      </c>
      <c r="Q174" s="15">
        <v>1055</v>
      </c>
      <c r="R174" s="167">
        <v>8.9581387450114625E-2</v>
      </c>
      <c r="S174" s="373">
        <v>0.66330645245735298</v>
      </c>
      <c r="T174" s="168">
        <v>1910435.4785078401</v>
      </c>
      <c r="U174" s="168">
        <v>0</v>
      </c>
      <c r="V174" s="168">
        <v>0</v>
      </c>
      <c r="W174" s="168">
        <v>1674465.77</v>
      </c>
      <c r="X174" s="168">
        <v>211120.0880657215</v>
      </c>
      <c r="Y174" s="168">
        <v>0</v>
      </c>
      <c r="Z174" s="164">
        <v>0</v>
      </c>
      <c r="AA174" s="168">
        <v>635622.34943823761</v>
      </c>
      <c r="AB174" s="183">
        <f>SUM(Muut[[#This Row],[Työttömyysaste]:[Koulutustausta]])</f>
        <v>4431643.6860117996</v>
      </c>
      <c r="AD174" s="67"/>
    </row>
    <row r="175" spans="1:30" s="50" customFormat="1">
      <c r="A175" s="95">
        <v>538</v>
      </c>
      <c r="B175" s="160" t="s">
        <v>176</v>
      </c>
      <c r="C175" s="142">
        <v>4689</v>
      </c>
      <c r="D175" s="46">
        <v>136.25</v>
      </c>
      <c r="E175" s="46">
        <v>2319</v>
      </c>
      <c r="F175" s="370">
        <v>5.8753773178094007E-2</v>
      </c>
      <c r="G175" s="372">
        <v>0.51701040817228416</v>
      </c>
      <c r="H175" s="162">
        <v>0</v>
      </c>
      <c r="I175" s="164">
        <v>41</v>
      </c>
      <c r="J175" s="15">
        <v>99</v>
      </c>
      <c r="K175" s="15">
        <v>198.93</v>
      </c>
      <c r="L175" s="179">
        <v>23.571105413964709</v>
      </c>
      <c r="M175" s="372">
        <v>0.77414220015216706</v>
      </c>
      <c r="N175" s="162">
        <v>0</v>
      </c>
      <c r="O175" s="162">
        <v>0</v>
      </c>
      <c r="P175" s="15">
        <v>1563</v>
      </c>
      <c r="Q175" s="15">
        <v>141</v>
      </c>
      <c r="R175" s="167">
        <v>9.0211132437619967E-2</v>
      </c>
      <c r="S175" s="373">
        <v>0.66947725693208293</v>
      </c>
      <c r="T175" s="168">
        <v>162255.84253635493</v>
      </c>
      <c r="U175" s="168">
        <v>0</v>
      </c>
      <c r="V175" s="168">
        <v>0</v>
      </c>
      <c r="W175" s="168">
        <v>164293.47</v>
      </c>
      <c r="X175" s="168">
        <v>145670.00492148721</v>
      </c>
      <c r="Y175" s="168">
        <v>0</v>
      </c>
      <c r="Z175" s="164">
        <v>0</v>
      </c>
      <c r="AA175" s="168">
        <v>86233.243222517121</v>
      </c>
      <c r="AB175" s="183">
        <f>SUM(Muut[[#This Row],[Työttömyysaste]:[Koulutustausta]])</f>
        <v>558452.56068035925</v>
      </c>
      <c r="AD175" s="67"/>
    </row>
    <row r="176" spans="1:30" s="50" customFormat="1">
      <c r="A176" s="95">
        <v>541</v>
      </c>
      <c r="B176" s="160" t="s">
        <v>177</v>
      </c>
      <c r="C176" s="142">
        <v>9423</v>
      </c>
      <c r="D176" s="46">
        <v>524.08333333333337</v>
      </c>
      <c r="E176" s="46">
        <v>3819</v>
      </c>
      <c r="F176" s="370">
        <v>0.13723051409618575</v>
      </c>
      <c r="G176" s="372">
        <v>1.2075752801696578</v>
      </c>
      <c r="H176" s="162">
        <v>0</v>
      </c>
      <c r="I176" s="164">
        <v>7</v>
      </c>
      <c r="J176" s="164">
        <v>221</v>
      </c>
      <c r="K176" s="15">
        <v>2401.37</v>
      </c>
      <c r="L176" s="179">
        <v>3.9240100442663981</v>
      </c>
      <c r="M176" s="372">
        <v>4.6501887608181907</v>
      </c>
      <c r="N176" s="162">
        <v>0</v>
      </c>
      <c r="O176" s="162">
        <v>0</v>
      </c>
      <c r="P176" s="15">
        <v>2235</v>
      </c>
      <c r="Q176" s="15">
        <v>281</v>
      </c>
      <c r="R176" s="167">
        <v>0.12572706935123043</v>
      </c>
      <c r="S176" s="373">
        <v>0.94119368214697441</v>
      </c>
      <c r="T176" s="168">
        <v>761595.25622703927</v>
      </c>
      <c r="U176" s="168">
        <v>0</v>
      </c>
      <c r="V176" s="168">
        <v>0</v>
      </c>
      <c r="W176" s="168">
        <v>366756.13</v>
      </c>
      <c r="X176" s="168">
        <v>1758445.5824577073</v>
      </c>
      <c r="Y176" s="168">
        <v>0</v>
      </c>
      <c r="Z176" s="164">
        <v>0</v>
      </c>
      <c r="AA176" s="168">
        <v>243627.80579694471</v>
      </c>
      <c r="AB176" s="183">
        <f>SUM(Muut[[#This Row],[Työttömyysaste]:[Koulutustausta]])</f>
        <v>3130424.774481691</v>
      </c>
      <c r="AD176" s="67"/>
    </row>
    <row r="177" spans="1:30" s="50" customFormat="1">
      <c r="A177" s="95">
        <v>543</v>
      </c>
      <c r="B177" s="160" t="s">
        <v>178</v>
      </c>
      <c r="C177" s="142">
        <v>44127</v>
      </c>
      <c r="D177" s="46">
        <v>1989</v>
      </c>
      <c r="E177" s="46">
        <v>21779</v>
      </c>
      <c r="F177" s="370">
        <v>9.1326507185821207E-2</v>
      </c>
      <c r="G177" s="372">
        <v>0.80363782959040586</v>
      </c>
      <c r="H177" s="162">
        <v>0</v>
      </c>
      <c r="I177" s="164">
        <v>542</v>
      </c>
      <c r="J177" s="15">
        <v>2839</v>
      </c>
      <c r="K177" s="15">
        <v>361.9</v>
      </c>
      <c r="L177" s="179">
        <v>121.93147278253662</v>
      </c>
      <c r="M177" s="372">
        <v>0.14965280898172453</v>
      </c>
      <c r="N177" s="162">
        <v>0</v>
      </c>
      <c r="O177" s="162">
        <v>0</v>
      </c>
      <c r="P177" s="15">
        <v>14960</v>
      </c>
      <c r="Q177" s="15">
        <v>2226</v>
      </c>
      <c r="R177" s="167">
        <v>0.14879679144385027</v>
      </c>
      <c r="S177" s="373">
        <v>1.1022440252300882</v>
      </c>
      <c r="T177" s="168">
        <v>2373480.1270690579</v>
      </c>
      <c r="U177" s="168">
        <v>0</v>
      </c>
      <c r="V177" s="168">
        <v>0</v>
      </c>
      <c r="W177" s="168">
        <v>4711405.67</v>
      </c>
      <c r="X177" s="168">
        <v>265007.6649127141</v>
      </c>
      <c r="Y177" s="168">
        <v>0</v>
      </c>
      <c r="Z177" s="164">
        <v>0</v>
      </c>
      <c r="AA177" s="168">
        <v>1336105.6961234829</v>
      </c>
      <c r="AB177" s="183">
        <f>SUM(Muut[[#This Row],[Työttömyysaste]:[Koulutustausta]])</f>
        <v>8685999.1581052542</v>
      </c>
      <c r="AD177" s="67"/>
    </row>
    <row r="178" spans="1:30" s="50" customFormat="1">
      <c r="A178" s="95">
        <v>545</v>
      </c>
      <c r="B178" s="160" t="s">
        <v>179</v>
      </c>
      <c r="C178" s="142">
        <v>9562</v>
      </c>
      <c r="D178" s="46">
        <v>149.83333333333334</v>
      </c>
      <c r="E178" s="46">
        <v>4461</v>
      </c>
      <c r="F178" s="370">
        <v>3.3587386983486518E-2</v>
      </c>
      <c r="G178" s="372">
        <v>0.29555597393100325</v>
      </c>
      <c r="H178" s="47">
        <v>3</v>
      </c>
      <c r="I178" s="164">
        <v>7303</v>
      </c>
      <c r="J178" s="15">
        <v>1753</v>
      </c>
      <c r="K178" s="15">
        <v>977.82</v>
      </c>
      <c r="L178" s="179">
        <v>9.7788959113129206</v>
      </c>
      <c r="M178" s="372">
        <v>1.8659966902884633</v>
      </c>
      <c r="N178" s="162">
        <v>3</v>
      </c>
      <c r="O178" s="162">
        <v>94</v>
      </c>
      <c r="P178" s="15">
        <v>2815</v>
      </c>
      <c r="Q178" s="15">
        <v>640</v>
      </c>
      <c r="R178" s="167">
        <v>0.22735346358792186</v>
      </c>
      <c r="S178" s="373">
        <v>1.6922705172447614</v>
      </c>
      <c r="T178" s="168">
        <v>189151.28948720198</v>
      </c>
      <c r="U178" s="168">
        <v>190146.1072</v>
      </c>
      <c r="V178" s="168">
        <v>1929411.7031999999</v>
      </c>
      <c r="W178" s="168">
        <v>2909156.09</v>
      </c>
      <c r="X178" s="168">
        <v>716025.95994736138</v>
      </c>
      <c r="Y178" s="168">
        <v>0</v>
      </c>
      <c r="Z178" s="164">
        <v>26886.819999999996</v>
      </c>
      <c r="AA178" s="168">
        <v>444505.54914151941</v>
      </c>
      <c r="AB178" s="183">
        <f>SUM(Muut[[#This Row],[Työttömyysaste]:[Koulutustausta]])</f>
        <v>6405283.518976083</v>
      </c>
      <c r="AD178" s="67"/>
    </row>
    <row r="179" spans="1:30" s="50" customFormat="1">
      <c r="A179" s="95">
        <v>560</v>
      </c>
      <c r="B179" s="160" t="s">
        <v>180</v>
      </c>
      <c r="C179" s="142">
        <v>15808</v>
      </c>
      <c r="D179" s="46">
        <v>804.83333333333337</v>
      </c>
      <c r="E179" s="46">
        <v>7217</v>
      </c>
      <c r="F179" s="370">
        <v>0.11151909842501502</v>
      </c>
      <c r="G179" s="372">
        <v>0.98132479799985073</v>
      </c>
      <c r="H179" s="162">
        <v>0</v>
      </c>
      <c r="I179" s="164">
        <v>94</v>
      </c>
      <c r="J179" s="15">
        <v>512</v>
      </c>
      <c r="K179" s="15">
        <v>785.26</v>
      </c>
      <c r="L179" s="179">
        <v>20.130912054606117</v>
      </c>
      <c r="M179" s="372">
        <v>0.90643619900024075</v>
      </c>
      <c r="N179" s="162">
        <v>0</v>
      </c>
      <c r="O179" s="162">
        <v>0</v>
      </c>
      <c r="P179" s="15">
        <v>4810</v>
      </c>
      <c r="Q179" s="15">
        <v>771</v>
      </c>
      <c r="R179" s="167">
        <v>0.1602910602910603</v>
      </c>
      <c r="S179" s="373">
        <v>1.2192181022672979</v>
      </c>
      <c r="T179" s="168">
        <v>1038270.5264858954</v>
      </c>
      <c r="U179" s="168">
        <v>0</v>
      </c>
      <c r="V179" s="168">
        <v>0</v>
      </c>
      <c r="W179" s="168">
        <v>849679.35999999999</v>
      </c>
      <c r="X179" s="168">
        <v>575020.49999822571</v>
      </c>
      <c r="Y179" s="168">
        <v>0</v>
      </c>
      <c r="Z179" s="164">
        <v>0</v>
      </c>
      <c r="AA179" s="168">
        <v>529440.29142482043</v>
      </c>
      <c r="AB179" s="183">
        <f>SUM(Muut[[#This Row],[Työttömyysaste]:[Koulutustausta]])</f>
        <v>2992410.6779089412</v>
      </c>
      <c r="AD179" s="67"/>
    </row>
    <row r="180" spans="1:30" s="50" customFormat="1">
      <c r="A180" s="95">
        <v>561</v>
      </c>
      <c r="B180" s="160" t="s">
        <v>181</v>
      </c>
      <c r="C180" s="142">
        <v>1337</v>
      </c>
      <c r="D180" s="46">
        <v>34.416666666666664</v>
      </c>
      <c r="E180" s="46">
        <v>580</v>
      </c>
      <c r="F180" s="370">
        <v>5.9339080459770113E-2</v>
      </c>
      <c r="G180" s="372">
        <v>0.5221608851584737</v>
      </c>
      <c r="H180" s="162">
        <v>0</v>
      </c>
      <c r="I180" s="164">
        <v>6</v>
      </c>
      <c r="J180" s="15">
        <v>110</v>
      </c>
      <c r="K180" s="15">
        <v>117.75</v>
      </c>
      <c r="L180" s="179">
        <v>11.354564755838641</v>
      </c>
      <c r="M180" s="372">
        <v>1.6070530044581666</v>
      </c>
      <c r="N180" s="162">
        <v>0</v>
      </c>
      <c r="O180" s="162">
        <v>0</v>
      </c>
      <c r="P180" s="15">
        <v>377</v>
      </c>
      <c r="Q180" s="15">
        <v>78</v>
      </c>
      <c r="R180" s="167">
        <v>0.20689655172413793</v>
      </c>
      <c r="S180" s="373">
        <v>1.484230787920531</v>
      </c>
      <c r="T180" s="168">
        <v>46725.780894368938</v>
      </c>
      <c r="U180" s="168">
        <v>0</v>
      </c>
      <c r="V180" s="168">
        <v>0</v>
      </c>
      <c r="W180" s="168">
        <v>182548.3</v>
      </c>
      <c r="X180" s="168">
        <v>86224.516561127617</v>
      </c>
      <c r="Y180" s="168">
        <v>0</v>
      </c>
      <c r="Z180" s="164">
        <v>0</v>
      </c>
      <c r="AA180" s="168">
        <v>54511.922997964626</v>
      </c>
      <c r="AB180" s="183">
        <f>SUM(Muut[[#This Row],[Työttömyysaste]:[Koulutustausta]])</f>
        <v>370010.52045346115</v>
      </c>
      <c r="AD180" s="67"/>
    </row>
    <row r="181" spans="1:30" s="50" customFormat="1">
      <c r="A181" s="95">
        <v>562</v>
      </c>
      <c r="B181" s="160" t="s">
        <v>182</v>
      </c>
      <c r="C181" s="142">
        <v>8978</v>
      </c>
      <c r="D181" s="46">
        <v>391.08333333333331</v>
      </c>
      <c r="E181" s="46">
        <v>3883</v>
      </c>
      <c r="F181" s="370">
        <v>0.1007167997252983</v>
      </c>
      <c r="G181" s="372">
        <v>0.8862687606112295</v>
      </c>
      <c r="H181" s="162">
        <v>0</v>
      </c>
      <c r="I181" s="164">
        <v>11</v>
      </c>
      <c r="J181" s="15">
        <v>155</v>
      </c>
      <c r="K181" s="15">
        <v>799.63</v>
      </c>
      <c r="L181" s="179">
        <v>11.227692807923665</v>
      </c>
      <c r="M181" s="372">
        <v>1.6252125630216439</v>
      </c>
      <c r="N181" s="162">
        <v>0</v>
      </c>
      <c r="O181" s="162">
        <v>0</v>
      </c>
      <c r="P181" s="15">
        <v>2540</v>
      </c>
      <c r="Q181" s="15">
        <v>276</v>
      </c>
      <c r="R181" s="167">
        <v>0.10866141732283464</v>
      </c>
      <c r="S181" s="373">
        <v>0.82054295513943687</v>
      </c>
      <c r="T181" s="168">
        <v>532556.71803013678</v>
      </c>
      <c r="U181" s="168">
        <v>0</v>
      </c>
      <c r="V181" s="168">
        <v>0</v>
      </c>
      <c r="W181" s="168">
        <v>257227.15</v>
      </c>
      <c r="X181" s="168">
        <v>585543.18622313789</v>
      </c>
      <c r="Y181" s="168">
        <v>0</v>
      </c>
      <c r="Z181" s="164">
        <v>0</v>
      </c>
      <c r="AA181" s="168">
        <v>202366.947869614</v>
      </c>
      <c r="AB181" s="183">
        <f>SUM(Muut[[#This Row],[Työttömyysaste]:[Koulutustausta]])</f>
        <v>1577694.0021228886</v>
      </c>
      <c r="AD181" s="67"/>
    </row>
    <row r="182" spans="1:30" s="50" customFormat="1">
      <c r="A182" s="95">
        <v>563</v>
      </c>
      <c r="B182" s="160" t="s">
        <v>183</v>
      </c>
      <c r="C182" s="142">
        <v>7102</v>
      </c>
      <c r="D182" s="46">
        <v>294.58333333333331</v>
      </c>
      <c r="E182" s="46">
        <v>3029</v>
      </c>
      <c r="F182" s="370">
        <v>9.7254319357323649E-2</v>
      </c>
      <c r="G182" s="372">
        <v>0.8558002767760069</v>
      </c>
      <c r="H182" s="162">
        <v>0</v>
      </c>
      <c r="I182" s="164">
        <v>10</v>
      </c>
      <c r="J182" s="15">
        <v>106</v>
      </c>
      <c r="K182" s="15">
        <v>587.84</v>
      </c>
      <c r="L182" s="179">
        <v>12.081518780620577</v>
      </c>
      <c r="M182" s="372">
        <v>1.5103554227350218</v>
      </c>
      <c r="N182" s="162">
        <v>0</v>
      </c>
      <c r="O182" s="162">
        <v>0</v>
      </c>
      <c r="P182" s="15">
        <v>1838</v>
      </c>
      <c r="Q182" s="15">
        <v>188</v>
      </c>
      <c r="R182" s="167">
        <v>0.10228509249183895</v>
      </c>
      <c r="S182" s="373">
        <v>0.76672044515422078</v>
      </c>
      <c r="T182" s="168">
        <v>406793.41634983808</v>
      </c>
      <c r="U182" s="168">
        <v>0</v>
      </c>
      <c r="V182" s="168">
        <v>0</v>
      </c>
      <c r="W182" s="168">
        <v>175910.18</v>
      </c>
      <c r="X182" s="168">
        <v>430456.21923815936</v>
      </c>
      <c r="Y182" s="168">
        <v>0</v>
      </c>
      <c r="Z182" s="164">
        <v>0</v>
      </c>
      <c r="AA182" s="168">
        <v>149580.97908280051</v>
      </c>
      <c r="AB182" s="183">
        <f>SUM(Muut[[#This Row],[Työttömyysaste]:[Koulutustausta]])</f>
        <v>1162740.7946707979</v>
      </c>
      <c r="AD182" s="67"/>
    </row>
    <row r="183" spans="1:30" s="50" customFormat="1">
      <c r="A183" s="95">
        <v>564</v>
      </c>
      <c r="B183" s="160" t="s">
        <v>184</v>
      </c>
      <c r="C183" s="142">
        <v>209551</v>
      </c>
      <c r="D183" s="46">
        <v>12950.583333333334</v>
      </c>
      <c r="E183" s="46">
        <v>99971</v>
      </c>
      <c r="F183" s="370">
        <v>0.12954340091960001</v>
      </c>
      <c r="G183" s="372">
        <v>1.1399316667280799</v>
      </c>
      <c r="H183" s="162">
        <v>0</v>
      </c>
      <c r="I183" s="164">
        <v>474</v>
      </c>
      <c r="J183" s="15">
        <v>10036</v>
      </c>
      <c r="K183" s="15">
        <v>2972.45</v>
      </c>
      <c r="L183" s="179">
        <v>70.497737556561091</v>
      </c>
      <c r="M183" s="372">
        <v>0.25883649656905972</v>
      </c>
      <c r="N183" s="162">
        <v>0</v>
      </c>
      <c r="O183" s="162">
        <v>0</v>
      </c>
      <c r="P183" s="15">
        <v>66213</v>
      </c>
      <c r="Q183" s="15">
        <v>5505</v>
      </c>
      <c r="R183" s="167">
        <v>8.3140772959992754E-2</v>
      </c>
      <c r="S183" s="373">
        <v>0.61179334200163216</v>
      </c>
      <c r="T183" s="168">
        <v>15987824.819085287</v>
      </c>
      <c r="U183" s="168">
        <v>0</v>
      </c>
      <c r="V183" s="168">
        <v>0</v>
      </c>
      <c r="W183" s="168">
        <v>16655043.08</v>
      </c>
      <c r="X183" s="168">
        <v>2176628.9957717522</v>
      </c>
      <c r="Y183" s="168">
        <v>0</v>
      </c>
      <c r="Z183" s="164">
        <v>0</v>
      </c>
      <c r="AA183" s="168">
        <v>3521706.3745707669</v>
      </c>
      <c r="AB183" s="183">
        <f>SUM(Muut[[#This Row],[Työttömyysaste]:[Koulutustausta]])</f>
        <v>38341203.269427806</v>
      </c>
      <c r="AD183" s="67"/>
    </row>
    <row r="184" spans="1:30" s="50" customFormat="1">
      <c r="A184" s="95">
        <v>576</v>
      </c>
      <c r="B184" s="160" t="s">
        <v>185</v>
      </c>
      <c r="C184" s="142">
        <v>2813</v>
      </c>
      <c r="D184" s="46">
        <v>129.58333333333334</v>
      </c>
      <c r="E184" s="46">
        <v>1085</v>
      </c>
      <c r="F184" s="370">
        <v>0.11943164362519203</v>
      </c>
      <c r="G184" s="372">
        <v>1.0509521257839738</v>
      </c>
      <c r="H184" s="162">
        <v>0</v>
      </c>
      <c r="I184" s="164">
        <v>10</v>
      </c>
      <c r="J184" s="15">
        <v>50</v>
      </c>
      <c r="K184" s="15">
        <v>523.09</v>
      </c>
      <c r="L184" s="179">
        <v>5.3776596761551545</v>
      </c>
      <c r="M184" s="372">
        <v>3.3931837460996719</v>
      </c>
      <c r="N184" s="162">
        <v>0</v>
      </c>
      <c r="O184" s="162">
        <v>0</v>
      </c>
      <c r="P184" s="15">
        <v>620</v>
      </c>
      <c r="Q184" s="15">
        <v>99</v>
      </c>
      <c r="R184" s="167">
        <v>0.1596774193548387</v>
      </c>
      <c r="S184" s="373">
        <v>1.2474018628209453</v>
      </c>
      <c r="T184" s="168">
        <v>197867.05511554322</v>
      </c>
      <c r="U184" s="168">
        <v>0</v>
      </c>
      <c r="V184" s="168">
        <v>0</v>
      </c>
      <c r="W184" s="168">
        <v>82976.5</v>
      </c>
      <c r="X184" s="168">
        <v>383041.88847524626</v>
      </c>
      <c r="Y184" s="168">
        <v>0</v>
      </c>
      <c r="Z184" s="164">
        <v>0</v>
      </c>
      <c r="AA184" s="168">
        <v>96390.621359967816</v>
      </c>
      <c r="AB184" s="183">
        <f>SUM(Muut[[#This Row],[Työttömyysaste]:[Koulutustausta]])</f>
        <v>760276.06495075731</v>
      </c>
      <c r="AD184" s="67"/>
    </row>
    <row r="185" spans="1:30" s="50" customFormat="1">
      <c r="A185" s="95">
        <v>577</v>
      </c>
      <c r="B185" s="160" t="s">
        <v>186</v>
      </c>
      <c r="C185" s="142">
        <v>11041</v>
      </c>
      <c r="D185" s="46">
        <v>308.16666666666669</v>
      </c>
      <c r="E185" s="46">
        <v>5069</v>
      </c>
      <c r="F185" s="370">
        <v>6.079437101334912E-2</v>
      </c>
      <c r="G185" s="372">
        <v>0.53496687739380611</v>
      </c>
      <c r="H185" s="162">
        <v>0</v>
      </c>
      <c r="I185" s="164">
        <v>117</v>
      </c>
      <c r="J185" s="15">
        <v>347</v>
      </c>
      <c r="K185" s="15">
        <v>238.51</v>
      </c>
      <c r="L185" s="179">
        <v>46.291560102301794</v>
      </c>
      <c r="M185" s="372">
        <v>0.39418389367002488</v>
      </c>
      <c r="N185" s="162">
        <v>0</v>
      </c>
      <c r="O185" s="162">
        <v>0</v>
      </c>
      <c r="P185" s="15">
        <v>3591</v>
      </c>
      <c r="Q185" s="15">
        <v>355</v>
      </c>
      <c r="R185" s="167">
        <v>9.885825675299359E-2</v>
      </c>
      <c r="S185" s="373">
        <v>0.72727820775857954</v>
      </c>
      <c r="T185" s="168">
        <v>395326.68280090461</v>
      </c>
      <c r="U185" s="168">
        <v>0</v>
      </c>
      <c r="V185" s="168">
        <v>0</v>
      </c>
      <c r="W185" s="168">
        <v>575856.91</v>
      </c>
      <c r="X185" s="168">
        <v>174653.1587685312</v>
      </c>
      <c r="Y185" s="168">
        <v>0</v>
      </c>
      <c r="Z185" s="164">
        <v>0</v>
      </c>
      <c r="AA185" s="168">
        <v>220580.76766546222</v>
      </c>
      <c r="AB185" s="183">
        <f>SUM(Muut[[#This Row],[Työttömyysaste]:[Koulutustausta]])</f>
        <v>1366417.519234898</v>
      </c>
      <c r="AD185" s="67"/>
    </row>
    <row r="186" spans="1:30" s="50" customFormat="1">
      <c r="A186" s="95">
        <v>578</v>
      </c>
      <c r="B186" s="160" t="s">
        <v>187</v>
      </c>
      <c r="C186" s="142">
        <v>3183</v>
      </c>
      <c r="D186" s="46">
        <v>171.41666666666666</v>
      </c>
      <c r="E186" s="46">
        <v>1270</v>
      </c>
      <c r="F186" s="370">
        <v>0.13497375328083988</v>
      </c>
      <c r="G186" s="372">
        <v>1.1877166605921119</v>
      </c>
      <c r="H186" s="162">
        <v>0</v>
      </c>
      <c r="I186" s="164">
        <v>2</v>
      </c>
      <c r="J186" s="15">
        <v>33</v>
      </c>
      <c r="K186" s="15">
        <v>918.79</v>
      </c>
      <c r="L186" s="179">
        <v>3.4643389675551544</v>
      </c>
      <c r="M186" s="372">
        <v>5.2672061181307566</v>
      </c>
      <c r="N186" s="162">
        <v>0</v>
      </c>
      <c r="O186" s="162">
        <v>0</v>
      </c>
      <c r="P186" s="15">
        <v>761</v>
      </c>
      <c r="Q186" s="15">
        <v>86</v>
      </c>
      <c r="R186" s="167">
        <v>0.11300919842312747</v>
      </c>
      <c r="S186" s="373">
        <v>0.84629572292769328</v>
      </c>
      <c r="T186" s="168">
        <v>253029.00760538789</v>
      </c>
      <c r="U186" s="168">
        <v>0</v>
      </c>
      <c r="V186" s="168">
        <v>0</v>
      </c>
      <c r="W186" s="168">
        <v>54764.49</v>
      </c>
      <c r="X186" s="168">
        <v>672800.20018002926</v>
      </c>
      <c r="Y186" s="168">
        <v>0</v>
      </c>
      <c r="Z186" s="164">
        <v>0</v>
      </c>
      <c r="AA186" s="168">
        <v>73997.567588585938</v>
      </c>
      <c r="AB186" s="183">
        <f>SUM(Muut[[#This Row],[Työttömyysaste]:[Koulutustausta]])</f>
        <v>1054591.265374003</v>
      </c>
      <c r="AD186" s="67"/>
    </row>
    <row r="187" spans="1:30" s="50" customFormat="1">
      <c r="A187" s="95">
        <v>580</v>
      </c>
      <c r="B187" s="160" t="s">
        <v>188</v>
      </c>
      <c r="C187" s="142">
        <v>4567</v>
      </c>
      <c r="D187" s="46">
        <v>182.16666666666666</v>
      </c>
      <c r="E187" s="46">
        <v>1821</v>
      </c>
      <c r="F187" s="370">
        <v>0.10003660992128867</v>
      </c>
      <c r="G187" s="372">
        <v>0.88028335424184312</v>
      </c>
      <c r="H187" s="162">
        <v>0</v>
      </c>
      <c r="I187" s="164">
        <v>8</v>
      </c>
      <c r="J187" s="15">
        <v>110</v>
      </c>
      <c r="K187" s="15">
        <v>591.91</v>
      </c>
      <c r="L187" s="179">
        <v>7.7157000219627987</v>
      </c>
      <c r="M187" s="372">
        <v>2.3649684867534986</v>
      </c>
      <c r="N187" s="162">
        <v>3</v>
      </c>
      <c r="O187" s="162">
        <v>200</v>
      </c>
      <c r="P187" s="15">
        <v>1055</v>
      </c>
      <c r="Q187" s="15">
        <v>156</v>
      </c>
      <c r="R187" s="167">
        <v>0.14786729857819905</v>
      </c>
      <c r="S187" s="373">
        <v>1.1521157799303923</v>
      </c>
      <c r="T187" s="168">
        <v>269075.60549558979</v>
      </c>
      <c r="U187" s="168">
        <v>0</v>
      </c>
      <c r="V187" s="168">
        <v>0</v>
      </c>
      <c r="W187" s="168">
        <v>182548.3</v>
      </c>
      <c r="X187" s="168">
        <v>433436.54860039958</v>
      </c>
      <c r="Y187" s="168">
        <v>0</v>
      </c>
      <c r="Z187" s="164">
        <v>57205.999999999993</v>
      </c>
      <c r="AA187" s="168">
        <v>144539.24970789952</v>
      </c>
      <c r="AB187" s="183">
        <f>SUM(Muut[[#This Row],[Työttömyysaste]:[Koulutustausta]])</f>
        <v>1086805.703803889</v>
      </c>
      <c r="AD187" s="67"/>
    </row>
    <row r="188" spans="1:30" s="50" customFormat="1">
      <c r="A188" s="95">
        <v>581</v>
      </c>
      <c r="B188" s="160" t="s">
        <v>189</v>
      </c>
      <c r="C188" s="142">
        <v>6286</v>
      </c>
      <c r="D188" s="46">
        <v>256.91666666666669</v>
      </c>
      <c r="E188" s="46">
        <v>2572</v>
      </c>
      <c r="F188" s="370">
        <v>9.98898392949715E-2</v>
      </c>
      <c r="G188" s="372">
        <v>0.87899182967558376</v>
      </c>
      <c r="H188" s="162">
        <v>0</v>
      </c>
      <c r="I188" s="164">
        <v>10</v>
      </c>
      <c r="J188" s="15">
        <v>138</v>
      </c>
      <c r="K188" s="15">
        <v>853.19</v>
      </c>
      <c r="L188" s="179">
        <v>7.3676437839168294</v>
      </c>
      <c r="M188" s="372">
        <v>2.476692405381808</v>
      </c>
      <c r="N188" s="162">
        <v>0</v>
      </c>
      <c r="O188" s="162">
        <v>0</v>
      </c>
      <c r="P188" s="15">
        <v>1565</v>
      </c>
      <c r="Q188" s="15">
        <v>257</v>
      </c>
      <c r="R188" s="167">
        <v>0.16421725239616614</v>
      </c>
      <c r="S188" s="373">
        <v>1.2375837719808145</v>
      </c>
      <c r="T188" s="168">
        <v>369811.18298493436</v>
      </c>
      <c r="U188" s="168">
        <v>0</v>
      </c>
      <c r="V188" s="168">
        <v>0</v>
      </c>
      <c r="W188" s="168">
        <v>229015.13999999998</v>
      </c>
      <c r="X188" s="168">
        <v>624763.44190903171</v>
      </c>
      <c r="Y188" s="168">
        <v>0</v>
      </c>
      <c r="Z188" s="164">
        <v>0</v>
      </c>
      <c r="AA188" s="168">
        <v>213701.53519574334</v>
      </c>
      <c r="AB188" s="183">
        <f>SUM(Muut[[#This Row],[Työttömyysaste]:[Koulutustausta]])</f>
        <v>1437291.3000897095</v>
      </c>
      <c r="AD188" s="67"/>
    </row>
    <row r="189" spans="1:30" s="50" customFormat="1">
      <c r="A189" s="95">
        <v>583</v>
      </c>
      <c r="B189" s="160" t="s">
        <v>190</v>
      </c>
      <c r="C189" s="142">
        <v>924</v>
      </c>
      <c r="D189" s="46">
        <v>58.666666666666664</v>
      </c>
      <c r="E189" s="46">
        <v>394</v>
      </c>
      <c r="F189" s="370">
        <v>0.14890016920473773</v>
      </c>
      <c r="G189" s="372">
        <v>1.3102637174316196</v>
      </c>
      <c r="H189" s="162">
        <v>0</v>
      </c>
      <c r="I189" s="164">
        <v>4</v>
      </c>
      <c r="J189" s="15">
        <v>8</v>
      </c>
      <c r="K189" s="15">
        <v>1836.4</v>
      </c>
      <c r="L189" s="179">
        <v>0.50315835329993464</v>
      </c>
      <c r="M189" s="372">
        <v>20</v>
      </c>
      <c r="N189" s="162">
        <v>0</v>
      </c>
      <c r="O189" s="162">
        <v>0</v>
      </c>
      <c r="P189" s="15">
        <v>246</v>
      </c>
      <c r="Q189" s="15">
        <v>34</v>
      </c>
      <c r="R189" s="167">
        <v>0.13821138211382114</v>
      </c>
      <c r="S189" s="373">
        <v>1.0978925486405171</v>
      </c>
      <c r="T189" s="168">
        <v>81031.058361513235</v>
      </c>
      <c r="U189" s="168">
        <v>0</v>
      </c>
      <c r="V189" s="168">
        <v>0</v>
      </c>
      <c r="W189" s="168">
        <v>13276.24</v>
      </c>
      <c r="X189" s="168">
        <v>741602.4</v>
      </c>
      <c r="Y189" s="168">
        <v>0</v>
      </c>
      <c r="Z189" s="164">
        <v>0</v>
      </c>
      <c r="AA189" s="168">
        <v>27867.016079507222</v>
      </c>
      <c r="AB189" s="183">
        <f>SUM(Muut[[#This Row],[Työttömyysaste]:[Koulutustausta]])</f>
        <v>863776.71444102039</v>
      </c>
      <c r="AD189" s="67"/>
    </row>
    <row r="190" spans="1:30" s="50" customFormat="1">
      <c r="A190" s="95">
        <v>584</v>
      </c>
      <c r="B190" s="160" t="s">
        <v>191</v>
      </c>
      <c r="C190" s="142">
        <v>2676</v>
      </c>
      <c r="D190" s="46">
        <v>83.333333333333329</v>
      </c>
      <c r="E190" s="46">
        <v>1000</v>
      </c>
      <c r="F190" s="370">
        <v>8.3333333333333329E-2</v>
      </c>
      <c r="G190" s="372">
        <v>0.73330100094894612</v>
      </c>
      <c r="H190" s="162">
        <v>0</v>
      </c>
      <c r="I190" s="164">
        <v>13</v>
      </c>
      <c r="J190" s="15">
        <v>25</v>
      </c>
      <c r="K190" s="15">
        <v>747.87</v>
      </c>
      <c r="L190" s="179">
        <v>3.5781619800232662</v>
      </c>
      <c r="M190" s="372">
        <v>5.0996538186531861</v>
      </c>
      <c r="N190" s="162">
        <v>0</v>
      </c>
      <c r="O190" s="162">
        <v>0</v>
      </c>
      <c r="P190" s="15">
        <v>615</v>
      </c>
      <c r="Q190" s="15">
        <v>107</v>
      </c>
      <c r="R190" s="167">
        <v>0.17398373983739837</v>
      </c>
      <c r="S190" s="373">
        <v>1.3170554321853845</v>
      </c>
      <c r="T190" s="168">
        <v>131337.64111864072</v>
      </c>
      <c r="U190" s="168">
        <v>0</v>
      </c>
      <c r="V190" s="168">
        <v>0</v>
      </c>
      <c r="W190" s="168">
        <v>41488.25</v>
      </c>
      <c r="X190" s="168">
        <v>547641.01231907017</v>
      </c>
      <c r="Y190" s="168">
        <v>0</v>
      </c>
      <c r="Z190" s="164">
        <v>0</v>
      </c>
      <c r="AA190" s="168">
        <v>96816.376044426594</v>
      </c>
      <c r="AB190" s="183">
        <f>SUM(Muut[[#This Row],[Työttömyysaste]:[Koulutustausta]])</f>
        <v>817283.27948213741</v>
      </c>
      <c r="AD190" s="67"/>
    </row>
    <row r="191" spans="1:30" s="50" customFormat="1">
      <c r="A191" s="95">
        <v>588</v>
      </c>
      <c r="B191" s="160" t="s">
        <v>192</v>
      </c>
      <c r="C191" s="142">
        <v>1644</v>
      </c>
      <c r="D191" s="46">
        <v>68.916666666666671</v>
      </c>
      <c r="E191" s="46">
        <v>673</v>
      </c>
      <c r="F191" s="370">
        <v>0.10240217929668154</v>
      </c>
      <c r="G191" s="372">
        <v>0.90109944693132027</v>
      </c>
      <c r="H191" s="162">
        <v>0</v>
      </c>
      <c r="I191" s="164">
        <v>4</v>
      </c>
      <c r="J191" s="15">
        <v>32</v>
      </c>
      <c r="K191" s="15">
        <v>374.43</v>
      </c>
      <c r="L191" s="179">
        <v>4.3906738242128034</v>
      </c>
      <c r="M191" s="372">
        <v>4.1559423759875491</v>
      </c>
      <c r="N191" s="162">
        <v>0</v>
      </c>
      <c r="O191" s="162">
        <v>0</v>
      </c>
      <c r="P191" s="15">
        <v>384</v>
      </c>
      <c r="Q191" s="15">
        <v>71</v>
      </c>
      <c r="R191" s="167">
        <v>0.18489583333333334</v>
      </c>
      <c r="S191" s="373">
        <v>1.4198498415276075</v>
      </c>
      <c r="T191" s="168">
        <v>99150.603356238222</v>
      </c>
      <c r="U191" s="168">
        <v>0</v>
      </c>
      <c r="V191" s="168">
        <v>0</v>
      </c>
      <c r="W191" s="168">
        <v>53104.959999999999</v>
      </c>
      <c r="X191" s="168">
        <v>274182.97864953731</v>
      </c>
      <c r="Y191" s="168">
        <v>0</v>
      </c>
      <c r="Z191" s="164">
        <v>0</v>
      </c>
      <c r="AA191" s="168">
        <v>64121.384341278994</v>
      </c>
      <c r="AB191" s="183">
        <f>SUM(Muut[[#This Row],[Työttömyysaste]:[Koulutustausta]])</f>
        <v>490559.92634705448</v>
      </c>
      <c r="AD191" s="67"/>
    </row>
    <row r="192" spans="1:30" s="50" customFormat="1">
      <c r="A192" s="95">
        <v>592</v>
      </c>
      <c r="B192" s="160" t="s">
        <v>193</v>
      </c>
      <c r="C192" s="142">
        <v>3678</v>
      </c>
      <c r="D192" s="46">
        <v>202.41666666666666</v>
      </c>
      <c r="E192" s="46">
        <v>1729</v>
      </c>
      <c r="F192" s="370">
        <v>0.1170715249662618</v>
      </c>
      <c r="G192" s="372">
        <v>1.0301839972845519</v>
      </c>
      <c r="H192" s="162">
        <v>0</v>
      </c>
      <c r="I192" s="164">
        <v>6</v>
      </c>
      <c r="J192" s="15">
        <v>55</v>
      </c>
      <c r="K192" s="15">
        <v>456.42</v>
      </c>
      <c r="L192" s="179">
        <v>8.0583672932825028</v>
      </c>
      <c r="M192" s="372">
        <v>2.2644025447185081</v>
      </c>
      <c r="N192" s="162">
        <v>0</v>
      </c>
      <c r="O192" s="162">
        <v>0</v>
      </c>
      <c r="P192" s="15">
        <v>1137</v>
      </c>
      <c r="Q192" s="15">
        <v>114</v>
      </c>
      <c r="R192" s="167">
        <v>0.10026385224274406</v>
      </c>
      <c r="S192" s="373">
        <v>0.77024462851394326</v>
      </c>
      <c r="T192" s="168">
        <v>253598.89054290214</v>
      </c>
      <c r="U192" s="168">
        <v>0</v>
      </c>
      <c r="V192" s="168">
        <v>0</v>
      </c>
      <c r="W192" s="168">
        <v>91274.15</v>
      </c>
      <c r="X192" s="168">
        <v>334221.60381171864</v>
      </c>
      <c r="Y192" s="168">
        <v>0</v>
      </c>
      <c r="Z192" s="164">
        <v>0</v>
      </c>
      <c r="AA192" s="168">
        <v>77821.404158732563</v>
      </c>
      <c r="AB192" s="183">
        <f>SUM(Muut[[#This Row],[Työttömyysaste]:[Koulutustausta]])</f>
        <v>756916.04851335334</v>
      </c>
      <c r="AD192" s="67"/>
    </row>
    <row r="193" spans="1:30" s="50" customFormat="1">
      <c r="A193" s="95">
        <v>593</v>
      </c>
      <c r="B193" s="160" t="s">
        <v>194</v>
      </c>
      <c r="C193" s="142">
        <v>17253</v>
      </c>
      <c r="D193" s="46">
        <v>672.5</v>
      </c>
      <c r="E193" s="46">
        <v>7274</v>
      </c>
      <c r="F193" s="370">
        <v>9.2452570800109976E-2</v>
      </c>
      <c r="G193" s="372">
        <v>0.8135467524962875</v>
      </c>
      <c r="H193" s="162">
        <v>0</v>
      </c>
      <c r="I193" s="164">
        <v>19</v>
      </c>
      <c r="J193" s="15">
        <v>480</v>
      </c>
      <c r="K193" s="15">
        <v>1569.03</v>
      </c>
      <c r="L193" s="179">
        <v>10.995965660312423</v>
      </c>
      <c r="M193" s="372">
        <v>1.6594620216981326</v>
      </c>
      <c r="N193" s="162">
        <v>0</v>
      </c>
      <c r="O193" s="162">
        <v>0</v>
      </c>
      <c r="P193" s="15">
        <v>4390</v>
      </c>
      <c r="Q193" s="15">
        <v>593</v>
      </c>
      <c r="R193" s="167">
        <v>0.13507972665148063</v>
      </c>
      <c r="S193" s="373">
        <v>1.0217861412799041</v>
      </c>
      <c r="T193" s="168">
        <v>939437.65354637871</v>
      </c>
      <c r="U193" s="168">
        <v>0</v>
      </c>
      <c r="V193" s="168">
        <v>0</v>
      </c>
      <c r="W193" s="168">
        <v>796574.4</v>
      </c>
      <c r="X193" s="168">
        <v>1148949.9211881619</v>
      </c>
      <c r="Y193" s="168">
        <v>0</v>
      </c>
      <c r="Z193" s="164">
        <v>0</v>
      </c>
      <c r="AA193" s="168">
        <v>484265.231837445</v>
      </c>
      <c r="AB193" s="183">
        <f>SUM(Muut[[#This Row],[Työttömyysaste]:[Koulutustausta]])</f>
        <v>3369227.206571986</v>
      </c>
      <c r="AD193" s="67"/>
    </row>
    <row r="194" spans="1:30" s="50" customFormat="1">
      <c r="A194" s="95">
        <v>595</v>
      </c>
      <c r="B194" s="160" t="s">
        <v>195</v>
      </c>
      <c r="C194" s="142">
        <v>4269</v>
      </c>
      <c r="D194" s="46">
        <v>143.5</v>
      </c>
      <c r="E194" s="46">
        <v>1551</v>
      </c>
      <c r="F194" s="370">
        <v>9.2520954223081889E-2</v>
      </c>
      <c r="G194" s="372">
        <v>0.8141485000864509</v>
      </c>
      <c r="H194" s="162">
        <v>0</v>
      </c>
      <c r="I194" s="164">
        <v>9</v>
      </c>
      <c r="J194" s="15">
        <v>80</v>
      </c>
      <c r="K194" s="15">
        <v>1153.23</v>
      </c>
      <c r="L194" s="179">
        <v>3.7017767487838507</v>
      </c>
      <c r="M194" s="372">
        <v>4.9293592357183975</v>
      </c>
      <c r="N194" s="162">
        <v>0</v>
      </c>
      <c r="O194" s="162">
        <v>0</v>
      </c>
      <c r="P194" s="15">
        <v>940</v>
      </c>
      <c r="Q194" s="15">
        <v>132</v>
      </c>
      <c r="R194" s="167">
        <v>0.14042553191489363</v>
      </c>
      <c r="S194" s="373">
        <v>1.084378711879588</v>
      </c>
      <c r="T194" s="168">
        <v>232621.90444394614</v>
      </c>
      <c r="U194" s="168">
        <v>0</v>
      </c>
      <c r="V194" s="168">
        <v>0</v>
      </c>
      <c r="W194" s="168">
        <v>132762.4</v>
      </c>
      <c r="X194" s="168">
        <v>844473.02958632016</v>
      </c>
      <c r="Y194" s="168">
        <v>0</v>
      </c>
      <c r="Z194" s="164">
        <v>0</v>
      </c>
      <c r="AA194" s="168">
        <v>127164.47344625351</v>
      </c>
      <c r="AB194" s="183">
        <f>SUM(Muut[[#This Row],[Työttömyysaste]:[Koulutustausta]])</f>
        <v>1337021.8074765198</v>
      </c>
      <c r="AD194" s="67"/>
    </row>
    <row r="195" spans="1:30" s="50" customFormat="1">
      <c r="A195" s="95">
        <v>598</v>
      </c>
      <c r="B195" s="160" t="s">
        <v>196</v>
      </c>
      <c r="C195" s="142">
        <v>19097</v>
      </c>
      <c r="D195" s="46">
        <v>678.41666666666663</v>
      </c>
      <c r="E195" s="46">
        <v>8687</v>
      </c>
      <c r="F195" s="370">
        <v>7.8095621810367985E-2</v>
      </c>
      <c r="G195" s="372">
        <v>0.68721117171927837</v>
      </c>
      <c r="H195" s="162">
        <v>3</v>
      </c>
      <c r="I195" s="164">
        <v>10699</v>
      </c>
      <c r="J195" s="15">
        <v>2052</v>
      </c>
      <c r="K195" s="15">
        <v>88.45</v>
      </c>
      <c r="L195" s="179">
        <v>215.90729225551158</v>
      </c>
      <c r="M195" s="372">
        <v>8.4514919410831002E-2</v>
      </c>
      <c r="N195" s="162">
        <v>0</v>
      </c>
      <c r="O195" s="162">
        <v>0</v>
      </c>
      <c r="P195" s="15">
        <v>5605</v>
      </c>
      <c r="Q195" s="15">
        <v>881</v>
      </c>
      <c r="R195" s="167">
        <v>0.15718108831400535</v>
      </c>
      <c r="S195" s="373">
        <v>1.1633147484009678</v>
      </c>
      <c r="T195" s="168">
        <v>878367.34998140251</v>
      </c>
      <c r="U195" s="168">
        <v>379755.30320000002</v>
      </c>
      <c r="V195" s="168">
        <v>2826615.8855999997</v>
      </c>
      <c r="W195" s="168">
        <v>3405355.56</v>
      </c>
      <c r="X195" s="168">
        <v>64769.074223624113</v>
      </c>
      <c r="Y195" s="168">
        <v>0</v>
      </c>
      <c r="Z195" s="164">
        <v>0</v>
      </c>
      <c r="AA195" s="168">
        <v>610268.62347835884</v>
      </c>
      <c r="AB195" s="183">
        <f>SUM(Muut[[#This Row],[Työttömyysaste]:[Koulutustausta]])</f>
        <v>8165131.7964833854</v>
      </c>
      <c r="AD195" s="67"/>
    </row>
    <row r="196" spans="1:30" s="50" customFormat="1">
      <c r="A196" s="95">
        <v>599</v>
      </c>
      <c r="B196" s="160" t="s">
        <v>197</v>
      </c>
      <c r="C196" s="142">
        <v>11172</v>
      </c>
      <c r="D196" s="46">
        <v>159.25</v>
      </c>
      <c r="E196" s="46">
        <v>5297</v>
      </c>
      <c r="F196" s="370">
        <v>3.0064187275816501E-2</v>
      </c>
      <c r="G196" s="372">
        <v>0.26455318346487372</v>
      </c>
      <c r="H196" s="162">
        <v>3</v>
      </c>
      <c r="I196" s="164">
        <v>9920</v>
      </c>
      <c r="J196" s="15">
        <v>321</v>
      </c>
      <c r="K196" s="15">
        <v>794.26</v>
      </c>
      <c r="L196" s="179">
        <v>14.065922997507114</v>
      </c>
      <c r="M196" s="372">
        <v>1.2972762191588323</v>
      </c>
      <c r="N196" s="162">
        <v>0</v>
      </c>
      <c r="O196" s="162">
        <v>0</v>
      </c>
      <c r="P196" s="15">
        <v>3169</v>
      </c>
      <c r="Q196" s="15">
        <v>322</v>
      </c>
      <c r="R196" s="167">
        <v>0.10160934048595771</v>
      </c>
      <c r="S196" s="373">
        <v>0.75768643118369772</v>
      </c>
      <c r="T196" s="168">
        <v>197817.5159282643</v>
      </c>
      <c r="U196" s="168">
        <v>222161.92319999999</v>
      </c>
      <c r="V196" s="168">
        <v>2620808.4479999999</v>
      </c>
      <c r="W196" s="168">
        <v>532709.13</v>
      </c>
      <c r="X196" s="168">
        <v>581610.90890735656</v>
      </c>
      <c r="Y196" s="168">
        <v>0</v>
      </c>
      <c r="Z196" s="164">
        <v>0</v>
      </c>
      <c r="AA196" s="168">
        <v>232530.05606829192</v>
      </c>
      <c r="AB196" s="183">
        <f>SUM(Muut[[#This Row],[Työttömyysaste]:[Koulutustausta]])</f>
        <v>4387637.9821039131</v>
      </c>
      <c r="AD196" s="67"/>
    </row>
    <row r="197" spans="1:30" s="50" customFormat="1">
      <c r="A197" s="95">
        <v>601</v>
      </c>
      <c r="B197" s="160" t="s">
        <v>198</v>
      </c>
      <c r="C197" s="142">
        <v>3873</v>
      </c>
      <c r="D197" s="46">
        <v>180.5</v>
      </c>
      <c r="E197" s="46">
        <v>1614</v>
      </c>
      <c r="F197" s="370">
        <v>0.11183395291201982</v>
      </c>
      <c r="G197" s="372">
        <v>0.98409539532553736</v>
      </c>
      <c r="H197" s="162">
        <v>0</v>
      </c>
      <c r="I197" s="164">
        <v>0</v>
      </c>
      <c r="J197" s="15">
        <v>37</v>
      </c>
      <c r="K197" s="15">
        <v>1074.92</v>
      </c>
      <c r="L197" s="179">
        <v>3.6030588322851931</v>
      </c>
      <c r="M197" s="372">
        <v>5.064415613111743</v>
      </c>
      <c r="N197" s="162">
        <v>0</v>
      </c>
      <c r="O197" s="162">
        <v>0</v>
      </c>
      <c r="P197" s="15">
        <v>983</v>
      </c>
      <c r="Q197" s="15">
        <v>139</v>
      </c>
      <c r="R197" s="167">
        <v>0.14140386571719227</v>
      </c>
      <c r="S197" s="373">
        <v>1.0711057317786328</v>
      </c>
      <c r="T197" s="168">
        <v>255097.10012579232</v>
      </c>
      <c r="U197" s="168">
        <v>0</v>
      </c>
      <c r="V197" s="168">
        <v>0</v>
      </c>
      <c r="W197" s="168">
        <v>61402.61</v>
      </c>
      <c r="X197" s="168">
        <v>787129.14940031688</v>
      </c>
      <c r="Y197" s="168">
        <v>0</v>
      </c>
      <c r="Z197" s="164">
        <v>0</v>
      </c>
      <c r="AA197" s="168">
        <v>113956.34195243736</v>
      </c>
      <c r="AB197" s="183">
        <f>SUM(Muut[[#This Row],[Työttömyysaste]:[Koulutustausta]])</f>
        <v>1217585.2014785465</v>
      </c>
      <c r="AD197" s="67"/>
    </row>
    <row r="198" spans="1:30" s="50" customFormat="1">
      <c r="A198" s="95">
        <v>604</v>
      </c>
      <c r="B198" s="160" t="s">
        <v>199</v>
      </c>
      <c r="C198" s="142">
        <v>20206</v>
      </c>
      <c r="D198" s="46">
        <v>725.25</v>
      </c>
      <c r="E198" s="46">
        <v>9805</v>
      </c>
      <c r="F198" s="370">
        <v>7.3967363590005095E-2</v>
      </c>
      <c r="G198" s="372">
        <v>0.65088410109726447</v>
      </c>
      <c r="H198" s="162">
        <v>0</v>
      </c>
      <c r="I198" s="164">
        <v>77</v>
      </c>
      <c r="J198" s="15">
        <v>818</v>
      </c>
      <c r="K198" s="15">
        <v>81.42</v>
      </c>
      <c r="L198" s="179">
        <v>248.16998280520755</v>
      </c>
      <c r="M198" s="372">
        <v>7.3527778012975692E-2</v>
      </c>
      <c r="N198" s="162">
        <v>0</v>
      </c>
      <c r="O198" s="162">
        <v>0</v>
      </c>
      <c r="P198" s="15">
        <v>6949</v>
      </c>
      <c r="Q198" s="15">
        <v>453</v>
      </c>
      <c r="R198" s="167">
        <v>6.5189235861275008E-2</v>
      </c>
      <c r="S198" s="373">
        <v>0.47598572279189955</v>
      </c>
      <c r="T198" s="168">
        <v>880247.57434340485</v>
      </c>
      <c r="U198" s="168">
        <v>0</v>
      </c>
      <c r="V198" s="168">
        <v>0</v>
      </c>
      <c r="W198" s="168">
        <v>1357495.54</v>
      </c>
      <c r="X198" s="168">
        <v>59621.232597936396</v>
      </c>
      <c r="Y198" s="168">
        <v>0</v>
      </c>
      <c r="Z198" s="164">
        <v>0</v>
      </c>
      <c r="AA198" s="168">
        <v>264200.07362971886</v>
      </c>
      <c r="AB198" s="183">
        <f>SUM(Muut[[#This Row],[Työttömyysaste]:[Koulutustausta]])</f>
        <v>2561564.4205710599</v>
      </c>
      <c r="AD198" s="67"/>
    </row>
    <row r="199" spans="1:30" s="50" customFormat="1">
      <c r="A199" s="95">
        <v>607</v>
      </c>
      <c r="B199" s="160" t="s">
        <v>200</v>
      </c>
      <c r="C199" s="142">
        <v>4161</v>
      </c>
      <c r="D199" s="46">
        <v>262.41666666666669</v>
      </c>
      <c r="E199" s="46">
        <v>1672</v>
      </c>
      <c r="F199" s="370">
        <v>0.15694776714513559</v>
      </c>
      <c r="G199" s="372">
        <v>1.3810794569307607</v>
      </c>
      <c r="H199" s="162">
        <v>0</v>
      </c>
      <c r="I199" s="164">
        <v>4</v>
      </c>
      <c r="J199" s="15">
        <v>47</v>
      </c>
      <c r="K199" s="15">
        <v>804.91</v>
      </c>
      <c r="L199" s="179">
        <v>5.1695220583667743</v>
      </c>
      <c r="M199" s="372">
        <v>3.5298016333351829</v>
      </c>
      <c r="N199" s="162">
        <v>0</v>
      </c>
      <c r="O199" s="162">
        <v>0</v>
      </c>
      <c r="P199" s="15">
        <v>1068</v>
      </c>
      <c r="Q199" s="15">
        <v>133</v>
      </c>
      <c r="R199" s="167">
        <v>0.12453183520599251</v>
      </c>
      <c r="S199" s="373">
        <v>0.92717297338874671</v>
      </c>
      <c r="T199" s="168">
        <v>384624.73154593585</v>
      </c>
      <c r="U199" s="168">
        <v>0</v>
      </c>
      <c r="V199" s="168">
        <v>0</v>
      </c>
      <c r="W199" s="168">
        <v>77997.91</v>
      </c>
      <c r="X199" s="168">
        <v>589409.55944982788</v>
      </c>
      <c r="Y199" s="168">
        <v>0</v>
      </c>
      <c r="Z199" s="164">
        <v>0</v>
      </c>
      <c r="AA199" s="168">
        <v>105978.3464101727</v>
      </c>
      <c r="AB199" s="183">
        <f>SUM(Muut[[#This Row],[Työttömyysaste]:[Koulutustausta]])</f>
        <v>1158010.5474059365</v>
      </c>
      <c r="AD199" s="67"/>
    </row>
    <row r="200" spans="1:30" s="50" customFormat="1">
      <c r="A200" s="95">
        <v>608</v>
      </c>
      <c r="B200" s="160" t="s">
        <v>201</v>
      </c>
      <c r="C200" s="142">
        <v>2013</v>
      </c>
      <c r="D200" s="46">
        <v>78</v>
      </c>
      <c r="E200" s="46">
        <v>817</v>
      </c>
      <c r="F200" s="370">
        <v>9.5471236230110154E-2</v>
      </c>
      <c r="G200" s="372">
        <v>0.84010983707247688</v>
      </c>
      <c r="H200" s="162">
        <v>0</v>
      </c>
      <c r="I200" s="164">
        <v>2</v>
      </c>
      <c r="J200" s="15">
        <v>24</v>
      </c>
      <c r="K200" s="15">
        <v>301.19</v>
      </c>
      <c r="L200" s="179">
        <v>6.6834888276503204</v>
      </c>
      <c r="M200" s="372">
        <v>2.7302188835408643</v>
      </c>
      <c r="N200" s="162">
        <v>0</v>
      </c>
      <c r="O200" s="162">
        <v>0</v>
      </c>
      <c r="P200" s="15">
        <v>559</v>
      </c>
      <c r="Q200" s="15">
        <v>84</v>
      </c>
      <c r="R200" s="167">
        <v>0.15026833631484796</v>
      </c>
      <c r="S200" s="373">
        <v>1.1799882028259994</v>
      </c>
      <c r="T200" s="168">
        <v>113188.07395866017</v>
      </c>
      <c r="U200" s="168">
        <v>0</v>
      </c>
      <c r="V200" s="168">
        <v>0</v>
      </c>
      <c r="W200" s="168">
        <v>39828.720000000001</v>
      </c>
      <c r="X200" s="168">
        <v>220551.69548234419</v>
      </c>
      <c r="Y200" s="168">
        <v>0</v>
      </c>
      <c r="Z200" s="164">
        <v>0</v>
      </c>
      <c r="AA200" s="168">
        <v>65249.937450371603</v>
      </c>
      <c r="AB200" s="183">
        <f>SUM(Muut[[#This Row],[Työttömyysaste]:[Koulutustausta]])</f>
        <v>438818.42689137597</v>
      </c>
      <c r="AD200" s="67"/>
    </row>
    <row r="201" spans="1:30" s="50" customFormat="1">
      <c r="A201" s="160">
        <v>609</v>
      </c>
      <c r="B201" s="160" t="s">
        <v>202</v>
      </c>
      <c r="C201" s="142">
        <v>83482</v>
      </c>
      <c r="D201" s="46">
        <v>4852.916666666667</v>
      </c>
      <c r="E201" s="46">
        <v>38286</v>
      </c>
      <c r="F201" s="370">
        <v>0.12675434014174025</v>
      </c>
      <c r="G201" s="372">
        <v>1.1153890140067357</v>
      </c>
      <c r="H201" s="162">
        <v>0</v>
      </c>
      <c r="I201" s="164">
        <v>477</v>
      </c>
      <c r="J201" s="15">
        <v>3299</v>
      </c>
      <c r="K201" s="15">
        <v>1156.1600000000001</v>
      </c>
      <c r="L201" s="179">
        <v>72.20626902850816</v>
      </c>
      <c r="M201" s="372">
        <v>0.25271195494093379</v>
      </c>
      <c r="N201" s="162">
        <v>3</v>
      </c>
      <c r="O201" s="162">
        <v>916</v>
      </c>
      <c r="P201" s="15">
        <v>24503</v>
      </c>
      <c r="Q201" s="15">
        <v>3002</v>
      </c>
      <c r="R201" s="167">
        <v>0.12251561033342856</v>
      </c>
      <c r="S201" s="373">
        <v>0.91893269206161188</v>
      </c>
      <c r="T201" s="168">
        <v>6232180.6363130799</v>
      </c>
      <c r="U201" s="168">
        <v>0</v>
      </c>
      <c r="V201" s="168">
        <v>0</v>
      </c>
      <c r="W201" s="168">
        <v>5474789.4699999997</v>
      </c>
      <c r="X201" s="168">
        <v>846618.57382007071</v>
      </c>
      <c r="Y201" s="168">
        <v>0</v>
      </c>
      <c r="Z201" s="164">
        <v>262003.47999999998</v>
      </c>
      <c r="AA201" s="168">
        <v>2107342.892293945</v>
      </c>
      <c r="AB201" s="183">
        <f>SUM(Muut[[#This Row],[Työttömyysaste]:[Koulutustausta]])</f>
        <v>14922935.052427096</v>
      </c>
      <c r="AD201" s="67"/>
    </row>
    <row r="202" spans="1:30" s="50" customFormat="1">
      <c r="A202" s="95">
        <v>611</v>
      </c>
      <c r="B202" s="160" t="s">
        <v>203</v>
      </c>
      <c r="C202" s="142">
        <v>5066</v>
      </c>
      <c r="D202" s="46">
        <v>198.83333333333334</v>
      </c>
      <c r="E202" s="46">
        <v>2583</v>
      </c>
      <c r="F202" s="370">
        <v>7.6977674538650148E-2</v>
      </c>
      <c r="G202" s="372">
        <v>0.67737366947897237</v>
      </c>
      <c r="H202" s="162">
        <v>0</v>
      </c>
      <c r="I202" s="164">
        <v>119</v>
      </c>
      <c r="J202" s="15">
        <v>187</v>
      </c>
      <c r="K202" s="15">
        <v>146.53</v>
      </c>
      <c r="L202" s="179">
        <v>34.573124957346621</v>
      </c>
      <c r="M202" s="372">
        <v>0.5277910928704701</v>
      </c>
      <c r="N202" s="162">
        <v>0</v>
      </c>
      <c r="O202" s="162">
        <v>0</v>
      </c>
      <c r="P202" s="15">
        <v>1715</v>
      </c>
      <c r="Q202" s="15">
        <v>225</v>
      </c>
      <c r="R202" s="167">
        <v>0.13119533527696792</v>
      </c>
      <c r="S202" s="373">
        <v>0.98090152328515956</v>
      </c>
      <c r="T202" s="168">
        <v>229675.31539122117</v>
      </c>
      <c r="U202" s="168">
        <v>0</v>
      </c>
      <c r="V202" s="168">
        <v>0</v>
      </c>
      <c r="W202" s="168">
        <v>310332.11</v>
      </c>
      <c r="X202" s="168">
        <v>107299.17971721471</v>
      </c>
      <c r="Y202" s="168">
        <v>0</v>
      </c>
      <c r="Z202" s="164">
        <v>0</v>
      </c>
      <c r="AA202" s="168">
        <v>136505.21830296313</v>
      </c>
      <c r="AB202" s="183">
        <f>SUM(Muut[[#This Row],[Työttömyysaste]:[Koulutustausta]])</f>
        <v>783811.82341139903</v>
      </c>
      <c r="AD202" s="67"/>
    </row>
    <row r="203" spans="1:30" s="50" customFormat="1">
      <c r="A203" s="95">
        <v>614</v>
      </c>
      <c r="B203" s="160" t="s">
        <v>204</v>
      </c>
      <c r="C203" s="142">
        <v>3066</v>
      </c>
      <c r="D203" s="46">
        <v>190.75</v>
      </c>
      <c r="E203" s="46">
        <v>1185</v>
      </c>
      <c r="F203" s="370">
        <v>0.16097046413502109</v>
      </c>
      <c r="G203" s="372">
        <v>1.4164776296811288</v>
      </c>
      <c r="H203" s="162">
        <v>0</v>
      </c>
      <c r="I203" s="164">
        <v>4</v>
      </c>
      <c r="J203" s="15">
        <v>46</v>
      </c>
      <c r="K203" s="15">
        <v>3039.73</v>
      </c>
      <c r="L203" s="179">
        <v>1.0086422149335632</v>
      </c>
      <c r="M203" s="372">
        <v>18.091040742714906</v>
      </c>
      <c r="N203" s="162">
        <v>0</v>
      </c>
      <c r="O203" s="162">
        <v>0</v>
      </c>
      <c r="P203" s="15">
        <v>669</v>
      </c>
      <c r="Q203" s="15">
        <v>99</v>
      </c>
      <c r="R203" s="167">
        <v>0.14798206278026907</v>
      </c>
      <c r="S203" s="373">
        <v>1.1413630645904167</v>
      </c>
      <c r="T203" s="168">
        <v>290671.66321547469</v>
      </c>
      <c r="U203" s="168">
        <v>0</v>
      </c>
      <c r="V203" s="168">
        <v>0</v>
      </c>
      <c r="W203" s="168">
        <v>76338.38</v>
      </c>
      <c r="X203" s="168">
        <v>2225895.9637057874</v>
      </c>
      <c r="Y203" s="168">
        <v>0</v>
      </c>
      <c r="Z203" s="164">
        <v>0</v>
      </c>
      <c r="AA203" s="168">
        <v>96129.04421625995</v>
      </c>
      <c r="AB203" s="183">
        <f>SUM(Muut[[#This Row],[Työttömyysaste]:[Koulutustausta]])</f>
        <v>2689035.0511375219</v>
      </c>
      <c r="AD203" s="67"/>
    </row>
    <row r="204" spans="1:30" s="50" customFormat="1">
      <c r="A204" s="95">
        <v>615</v>
      </c>
      <c r="B204" s="160" t="s">
        <v>205</v>
      </c>
      <c r="C204" s="142">
        <v>7702</v>
      </c>
      <c r="D204" s="46">
        <v>403.83333333333331</v>
      </c>
      <c r="E204" s="46">
        <v>2904</v>
      </c>
      <c r="F204" s="370">
        <v>0.13906106519742883</v>
      </c>
      <c r="G204" s="372">
        <v>1.2236834196276147</v>
      </c>
      <c r="H204" s="162">
        <v>0</v>
      </c>
      <c r="I204" s="164">
        <v>6</v>
      </c>
      <c r="J204" s="15">
        <v>170</v>
      </c>
      <c r="K204" s="15">
        <v>5638.35</v>
      </c>
      <c r="L204" s="179">
        <v>1.3660024652602267</v>
      </c>
      <c r="M204" s="372">
        <v>13.35823899974377</v>
      </c>
      <c r="N204" s="162">
        <v>0</v>
      </c>
      <c r="O204" s="162">
        <v>0</v>
      </c>
      <c r="P204" s="15">
        <v>1813</v>
      </c>
      <c r="Q204" s="15">
        <v>278</v>
      </c>
      <c r="R204" s="167">
        <v>0.15333701047986761</v>
      </c>
      <c r="S204" s="373">
        <v>1.1482063658490769</v>
      </c>
      <c r="T204" s="168">
        <v>630802.51308525854</v>
      </c>
      <c r="U204" s="168">
        <v>0</v>
      </c>
      <c r="V204" s="168">
        <v>0</v>
      </c>
      <c r="W204" s="168">
        <v>282120.09999999998</v>
      </c>
      <c r="X204" s="168">
        <v>4128781.3414219446</v>
      </c>
      <c r="Y204" s="168">
        <v>0</v>
      </c>
      <c r="Z204" s="164">
        <v>0</v>
      </c>
      <c r="AA204" s="168">
        <v>242930.54475577059</v>
      </c>
      <c r="AB204" s="183">
        <f>SUM(Muut[[#This Row],[Työttömyysaste]:[Koulutustausta]])</f>
        <v>5284634.4992629737</v>
      </c>
      <c r="AD204" s="67"/>
    </row>
    <row r="205" spans="1:30" s="50" customFormat="1">
      <c r="A205" s="95">
        <v>616</v>
      </c>
      <c r="B205" s="160" t="s">
        <v>206</v>
      </c>
      <c r="C205" s="142">
        <v>1848</v>
      </c>
      <c r="D205" s="46">
        <v>98</v>
      </c>
      <c r="E205" s="46">
        <v>900</v>
      </c>
      <c r="F205" s="370">
        <v>0.10888888888888888</v>
      </c>
      <c r="G205" s="372">
        <v>0.95817997457328963</v>
      </c>
      <c r="H205" s="162">
        <v>0</v>
      </c>
      <c r="I205" s="164">
        <v>14</v>
      </c>
      <c r="J205" s="15">
        <v>55</v>
      </c>
      <c r="K205" s="15">
        <v>145.09</v>
      </c>
      <c r="L205" s="179">
        <v>12.736921910538287</v>
      </c>
      <c r="M205" s="372">
        <v>1.4326371421094883</v>
      </c>
      <c r="N205" s="162">
        <v>0</v>
      </c>
      <c r="O205" s="162">
        <v>0</v>
      </c>
      <c r="P205" s="15">
        <v>572</v>
      </c>
      <c r="Q205" s="15">
        <v>83</v>
      </c>
      <c r="R205" s="167">
        <v>0.1451048951048951</v>
      </c>
      <c r="S205" s="373">
        <v>1.0899903601431562</v>
      </c>
      <c r="T205" s="168">
        <v>118514.06157025564</v>
      </c>
      <c r="U205" s="168">
        <v>0</v>
      </c>
      <c r="V205" s="168">
        <v>0</v>
      </c>
      <c r="W205" s="168">
        <v>91274.15</v>
      </c>
      <c r="X205" s="168">
        <v>106244.71429175377</v>
      </c>
      <c r="Y205" s="168">
        <v>0</v>
      </c>
      <c r="Z205" s="164">
        <v>0</v>
      </c>
      <c r="AA205" s="168">
        <v>55332.881036908861</v>
      </c>
      <c r="AB205" s="183">
        <f>SUM(Muut[[#This Row],[Työttömyysaste]:[Koulutustausta]])</f>
        <v>371365.80689891824</v>
      </c>
      <c r="AD205" s="67"/>
    </row>
    <row r="206" spans="1:30" s="50" customFormat="1">
      <c r="A206" s="95">
        <v>619</v>
      </c>
      <c r="B206" s="160" t="s">
        <v>207</v>
      </c>
      <c r="C206" s="142">
        <v>2721</v>
      </c>
      <c r="D206" s="46">
        <v>88.916666666666671</v>
      </c>
      <c r="E206" s="46">
        <v>1109</v>
      </c>
      <c r="F206" s="370">
        <v>8.0177336940186361E-2</v>
      </c>
      <c r="G206" s="372">
        <v>0.70552945717991489</v>
      </c>
      <c r="H206" s="162">
        <v>0</v>
      </c>
      <c r="I206" s="164">
        <v>1</v>
      </c>
      <c r="J206" s="15">
        <v>73</v>
      </c>
      <c r="K206" s="15">
        <v>361.1</v>
      </c>
      <c r="L206" s="179">
        <v>7.5353087787316531</v>
      </c>
      <c r="M206" s="372">
        <v>2.421584561562812</v>
      </c>
      <c r="N206" s="162">
        <v>0</v>
      </c>
      <c r="O206" s="162">
        <v>0</v>
      </c>
      <c r="P206" s="15">
        <v>676</v>
      </c>
      <c r="Q206" s="15">
        <v>108</v>
      </c>
      <c r="R206" s="167">
        <v>0.15976331360946747</v>
      </c>
      <c r="S206" s="373">
        <v>1.1988017902435057</v>
      </c>
      <c r="T206" s="168">
        <v>128488.5765543897</v>
      </c>
      <c r="U206" s="168">
        <v>0</v>
      </c>
      <c r="V206" s="168">
        <v>0</v>
      </c>
      <c r="W206" s="168">
        <v>121145.69</v>
      </c>
      <c r="X206" s="168">
        <v>264421.85078745807</v>
      </c>
      <c r="Y206" s="168">
        <v>0</v>
      </c>
      <c r="Z206" s="164">
        <v>0</v>
      </c>
      <c r="AA206" s="168">
        <v>89605.48276930835</v>
      </c>
      <c r="AB206" s="183">
        <f>SUM(Muut[[#This Row],[Työttömyysaste]:[Koulutustausta]])</f>
        <v>603661.60011115612</v>
      </c>
      <c r="AD206" s="67"/>
    </row>
    <row r="207" spans="1:30" s="50" customFormat="1">
      <c r="A207" s="95">
        <v>620</v>
      </c>
      <c r="B207" s="160" t="s">
        <v>208</v>
      </c>
      <c r="C207" s="142">
        <v>2446</v>
      </c>
      <c r="D207" s="46">
        <v>150.5</v>
      </c>
      <c r="E207" s="46">
        <v>909</v>
      </c>
      <c r="F207" s="370">
        <v>0.16556655665566555</v>
      </c>
      <c r="G207" s="372">
        <v>1.4569214606312395</v>
      </c>
      <c r="H207" s="162">
        <v>0</v>
      </c>
      <c r="I207" s="164">
        <v>4</v>
      </c>
      <c r="J207" s="15">
        <v>41</v>
      </c>
      <c r="K207" s="15">
        <v>2461.21</v>
      </c>
      <c r="L207" s="179">
        <v>0.99382011287131122</v>
      </c>
      <c r="M207" s="372">
        <v>18.360855419262514</v>
      </c>
      <c r="N207" s="162">
        <v>0</v>
      </c>
      <c r="O207" s="162">
        <v>0</v>
      </c>
      <c r="P207" s="15">
        <v>540</v>
      </c>
      <c r="Q207" s="15">
        <v>95</v>
      </c>
      <c r="R207" s="167">
        <v>0.17592592592592593</v>
      </c>
      <c r="S207" s="373">
        <v>1.3976825606170176</v>
      </c>
      <c r="T207" s="168">
        <v>238513.74871867956</v>
      </c>
      <c r="U207" s="168">
        <v>0</v>
      </c>
      <c r="V207" s="168">
        <v>0</v>
      </c>
      <c r="W207" s="168">
        <v>68040.73</v>
      </c>
      <c r="X207" s="168">
        <v>1802264.4790268617</v>
      </c>
      <c r="Y207" s="168">
        <v>0</v>
      </c>
      <c r="Z207" s="164">
        <v>0</v>
      </c>
      <c r="AA207" s="168">
        <v>93912.5554936056</v>
      </c>
      <c r="AB207" s="183">
        <f>SUM(Muut[[#This Row],[Työttömyysaste]:[Koulutustausta]])</f>
        <v>2202731.5132391471</v>
      </c>
      <c r="AD207" s="67"/>
    </row>
    <row r="208" spans="1:30" s="50" customFormat="1">
      <c r="A208" s="95">
        <v>623</v>
      </c>
      <c r="B208" s="160" t="s">
        <v>209</v>
      </c>
      <c r="C208" s="142">
        <v>2117</v>
      </c>
      <c r="D208" s="46">
        <v>73.5</v>
      </c>
      <c r="E208" s="46">
        <v>811</v>
      </c>
      <c r="F208" s="370">
        <v>9.0628853267570905E-2</v>
      </c>
      <c r="G208" s="372">
        <v>0.79749874579157898</v>
      </c>
      <c r="H208" s="162">
        <v>0</v>
      </c>
      <c r="I208" s="164">
        <v>3</v>
      </c>
      <c r="J208" s="15">
        <v>35</v>
      </c>
      <c r="K208" s="15">
        <v>794.11</v>
      </c>
      <c r="L208" s="179">
        <v>2.6658775232650389</v>
      </c>
      <c r="M208" s="372">
        <v>6.8447958489993841</v>
      </c>
      <c r="N208" s="162">
        <v>1</v>
      </c>
      <c r="O208" s="162">
        <v>0</v>
      </c>
      <c r="P208" s="15">
        <v>450</v>
      </c>
      <c r="Q208" s="15">
        <v>69</v>
      </c>
      <c r="R208" s="167">
        <v>0.15333333333333332</v>
      </c>
      <c r="S208" s="373">
        <v>1.1618184393029611</v>
      </c>
      <c r="T208" s="168">
        <v>112998.24326519294</v>
      </c>
      <c r="U208" s="168">
        <v>0</v>
      </c>
      <c r="V208" s="168">
        <v>0</v>
      </c>
      <c r="W208" s="168">
        <v>58083.549999999996</v>
      </c>
      <c r="X208" s="168">
        <v>581501.06875887094</v>
      </c>
      <c r="Y208" s="168">
        <v>827768.16999999993</v>
      </c>
      <c r="Z208" s="164">
        <v>0</v>
      </c>
      <c r="AA208" s="168">
        <v>67564.377901040018</v>
      </c>
      <c r="AB208" s="183">
        <f>SUM(Muut[[#This Row],[Työttömyysaste]:[Koulutustausta]])</f>
        <v>1647915.4099251039</v>
      </c>
      <c r="AD208" s="67"/>
    </row>
    <row r="209" spans="1:30" s="50" customFormat="1">
      <c r="A209" s="95">
        <v>624</v>
      </c>
      <c r="B209" s="160" t="s">
        <v>210</v>
      </c>
      <c r="C209" s="142">
        <v>5119</v>
      </c>
      <c r="D209" s="46">
        <v>228.5</v>
      </c>
      <c r="E209" s="46">
        <v>2324</v>
      </c>
      <c r="F209" s="370">
        <v>9.8321858864027542E-2</v>
      </c>
      <c r="G209" s="372">
        <v>0.86519421024182896</v>
      </c>
      <c r="H209" s="162">
        <v>1</v>
      </c>
      <c r="I209" s="164">
        <v>353</v>
      </c>
      <c r="J209" s="15">
        <v>223</v>
      </c>
      <c r="K209" s="15">
        <v>324.63</v>
      </c>
      <c r="L209" s="179">
        <v>15.768721313495364</v>
      </c>
      <c r="M209" s="372">
        <v>1.1571887816654234</v>
      </c>
      <c r="N209" s="162">
        <v>3</v>
      </c>
      <c r="O209" s="162">
        <v>188</v>
      </c>
      <c r="P209" s="15">
        <v>1610</v>
      </c>
      <c r="Q209" s="15">
        <v>214</v>
      </c>
      <c r="R209" s="167">
        <v>0.13291925465838508</v>
      </c>
      <c r="S209" s="373">
        <v>1.007111156977089</v>
      </c>
      <c r="T209" s="168">
        <v>296428.22882791486</v>
      </c>
      <c r="U209" s="168">
        <v>101794.3864</v>
      </c>
      <c r="V209" s="168">
        <v>93260.623199999987</v>
      </c>
      <c r="W209" s="168">
        <v>370075.19</v>
      </c>
      <c r="X209" s="168">
        <v>237716.04935234701</v>
      </c>
      <c r="Y209" s="168">
        <v>0</v>
      </c>
      <c r="Z209" s="164">
        <v>53773.639999999992</v>
      </c>
      <c r="AA209" s="168">
        <v>141618.8932851803</v>
      </c>
      <c r="AB209" s="183">
        <f>SUM(Muut[[#This Row],[Työttömyysaste]:[Koulutustausta]])</f>
        <v>1294667.0110654419</v>
      </c>
      <c r="AD209" s="67"/>
    </row>
    <row r="210" spans="1:30" s="50" customFormat="1">
      <c r="A210" s="95">
        <v>625</v>
      </c>
      <c r="B210" s="160" t="s">
        <v>211</v>
      </c>
      <c r="C210" s="142">
        <v>3048</v>
      </c>
      <c r="D210" s="46">
        <v>115.16666666666667</v>
      </c>
      <c r="E210" s="46">
        <v>1252</v>
      </c>
      <c r="F210" s="370">
        <v>9.1986155484558046E-2</v>
      </c>
      <c r="G210" s="372">
        <v>0.8094424786832618</v>
      </c>
      <c r="H210" s="162">
        <v>0</v>
      </c>
      <c r="I210" s="164">
        <v>7</v>
      </c>
      <c r="J210" s="15">
        <v>149</v>
      </c>
      <c r="K210" s="15">
        <v>543.21</v>
      </c>
      <c r="L210" s="179">
        <v>5.6110896338432648</v>
      </c>
      <c r="M210" s="372">
        <v>3.252022084111124</v>
      </c>
      <c r="N210" s="162">
        <v>0</v>
      </c>
      <c r="O210" s="162">
        <v>0</v>
      </c>
      <c r="P210" s="15">
        <v>854</v>
      </c>
      <c r="Q210" s="15">
        <v>103</v>
      </c>
      <c r="R210" s="167">
        <v>0.12060889929742388</v>
      </c>
      <c r="S210" s="373">
        <v>0.85747628052139646</v>
      </c>
      <c r="T210" s="168">
        <v>165128.40257952915</v>
      </c>
      <c r="U210" s="168">
        <v>0</v>
      </c>
      <c r="V210" s="168">
        <v>0</v>
      </c>
      <c r="W210" s="168">
        <v>247269.97</v>
      </c>
      <c r="X210" s="168">
        <v>397775.11372543644</v>
      </c>
      <c r="Y210" s="168">
        <v>0</v>
      </c>
      <c r="Z210" s="164">
        <v>0</v>
      </c>
      <c r="AA210" s="168">
        <v>71795.254202212571</v>
      </c>
      <c r="AB210" s="183">
        <f>SUM(Muut[[#This Row],[Työttömyysaste]:[Koulutustausta]])</f>
        <v>881968.74050717812</v>
      </c>
      <c r="AD210" s="67"/>
    </row>
    <row r="211" spans="1:30" s="50" customFormat="1">
      <c r="A211" s="95">
        <v>626</v>
      </c>
      <c r="B211" s="160" t="s">
        <v>212</v>
      </c>
      <c r="C211" s="142">
        <v>4964</v>
      </c>
      <c r="D211" s="46">
        <v>243.66666666666666</v>
      </c>
      <c r="E211" s="46">
        <v>1900</v>
      </c>
      <c r="F211" s="370">
        <v>0.12824561403508772</v>
      </c>
      <c r="G211" s="372">
        <v>1.1285116456709046</v>
      </c>
      <c r="H211" s="162">
        <v>0</v>
      </c>
      <c r="I211" s="164">
        <v>13</v>
      </c>
      <c r="J211" s="15">
        <v>63</v>
      </c>
      <c r="K211" s="15">
        <v>1310.31</v>
      </c>
      <c r="L211" s="179">
        <v>3.7884164815959585</v>
      </c>
      <c r="M211" s="372">
        <v>4.8166265493328657</v>
      </c>
      <c r="N211" s="162">
        <v>0</v>
      </c>
      <c r="O211" s="162">
        <v>0</v>
      </c>
      <c r="P211" s="15">
        <v>1158</v>
      </c>
      <c r="Q211" s="15">
        <v>160</v>
      </c>
      <c r="R211" s="167">
        <v>0.1381692573402418</v>
      </c>
      <c r="S211" s="373">
        <v>1.0487467331167557</v>
      </c>
      <c r="T211" s="168">
        <v>374937.29598375713</v>
      </c>
      <c r="U211" s="168">
        <v>0</v>
      </c>
      <c r="V211" s="168">
        <v>0</v>
      </c>
      <c r="W211" s="168">
        <v>104550.39</v>
      </c>
      <c r="X211" s="168">
        <v>959497.63308034942</v>
      </c>
      <c r="Y211" s="168">
        <v>0</v>
      </c>
      <c r="Z211" s="164">
        <v>0</v>
      </c>
      <c r="AA211" s="168">
        <v>143008.23717427257</v>
      </c>
      <c r="AB211" s="183">
        <f>SUM(Muut[[#This Row],[Työttömyysaste]:[Koulutustausta]])</f>
        <v>1581993.5562383791</v>
      </c>
      <c r="AD211" s="67"/>
    </row>
    <row r="212" spans="1:30" s="50" customFormat="1">
      <c r="A212" s="95">
        <v>630</v>
      </c>
      <c r="B212" s="160" t="s">
        <v>213</v>
      </c>
      <c r="C212" s="142">
        <v>1631</v>
      </c>
      <c r="D212" s="46">
        <v>43.166666666666664</v>
      </c>
      <c r="E212" s="46">
        <v>636</v>
      </c>
      <c r="F212" s="370">
        <v>6.7872117400419277E-2</v>
      </c>
      <c r="G212" s="372">
        <v>0.59724829951502212</v>
      </c>
      <c r="H212" s="162">
        <v>0</v>
      </c>
      <c r="I212" s="164">
        <v>0</v>
      </c>
      <c r="J212" s="15">
        <v>92</v>
      </c>
      <c r="K212" s="15">
        <v>810.2</v>
      </c>
      <c r="L212" s="179">
        <v>2.0130831893359664</v>
      </c>
      <c r="M212" s="372">
        <v>9.0643980844151617</v>
      </c>
      <c r="N212" s="162">
        <v>0</v>
      </c>
      <c r="O212" s="162">
        <v>0</v>
      </c>
      <c r="P212" s="15">
        <v>373</v>
      </c>
      <c r="Q212" s="15">
        <v>42</v>
      </c>
      <c r="R212" s="167">
        <v>0.1126005361930295</v>
      </c>
      <c r="S212" s="373">
        <v>0.76974660405479811</v>
      </c>
      <c r="T212" s="168">
        <v>65197.314587747453</v>
      </c>
      <c r="U212" s="168">
        <v>0</v>
      </c>
      <c r="V212" s="168">
        <v>0</v>
      </c>
      <c r="W212" s="168">
        <v>152676.76</v>
      </c>
      <c r="X212" s="168">
        <v>593283.25535308372</v>
      </c>
      <c r="Y212" s="168">
        <v>0</v>
      </c>
      <c r="Z212" s="164">
        <v>0</v>
      </c>
      <c r="AA212" s="168">
        <v>34487.395857031428</v>
      </c>
      <c r="AB212" s="183">
        <f>SUM(Muut[[#This Row],[Työttömyysaste]:[Koulutustausta]])</f>
        <v>845644.72579786263</v>
      </c>
      <c r="AD212" s="67"/>
    </row>
    <row r="213" spans="1:30" s="50" customFormat="1">
      <c r="A213" s="95">
        <v>631</v>
      </c>
      <c r="B213" s="160" t="s">
        <v>214</v>
      </c>
      <c r="C213" s="142">
        <v>1985</v>
      </c>
      <c r="D213" s="46">
        <v>79.166666666666671</v>
      </c>
      <c r="E213" s="46">
        <v>910</v>
      </c>
      <c r="F213" s="370">
        <v>8.6996336996337006E-2</v>
      </c>
      <c r="G213" s="372">
        <v>0.76553401197966919</v>
      </c>
      <c r="H213" s="162">
        <v>0</v>
      </c>
      <c r="I213" s="164">
        <v>9</v>
      </c>
      <c r="J213" s="15">
        <v>49</v>
      </c>
      <c r="K213" s="15">
        <v>143.51</v>
      </c>
      <c r="L213" s="179">
        <v>13.831788725524355</v>
      </c>
      <c r="M213" s="372">
        <v>1.3192355498831949</v>
      </c>
      <c r="N213" s="162">
        <v>0</v>
      </c>
      <c r="O213" s="162">
        <v>0</v>
      </c>
      <c r="P213" s="15">
        <v>582</v>
      </c>
      <c r="Q213" s="15">
        <v>79</v>
      </c>
      <c r="R213" s="167">
        <v>0.13573883161512026</v>
      </c>
      <c r="S213" s="373">
        <v>1.0448185815676261</v>
      </c>
      <c r="T213" s="168">
        <v>101705.82497227154</v>
      </c>
      <c r="U213" s="168">
        <v>0</v>
      </c>
      <c r="V213" s="168">
        <v>0</v>
      </c>
      <c r="W213" s="168">
        <v>81316.97</v>
      </c>
      <c r="X213" s="168">
        <v>105087.73139437304</v>
      </c>
      <c r="Y213" s="168">
        <v>0</v>
      </c>
      <c r="Z213" s="164">
        <v>0</v>
      </c>
      <c r="AA213" s="168">
        <v>56971.815374790436</v>
      </c>
      <c r="AB213" s="183">
        <f>SUM(Muut[[#This Row],[Työttömyysaste]:[Koulutustausta]])</f>
        <v>345082.34174143506</v>
      </c>
      <c r="AD213" s="67"/>
    </row>
    <row r="214" spans="1:30" s="50" customFormat="1">
      <c r="A214" s="95">
        <v>635</v>
      </c>
      <c r="B214" s="160" t="s">
        <v>215</v>
      </c>
      <c r="C214" s="142">
        <v>6439</v>
      </c>
      <c r="D214" s="46">
        <v>237.58333333333334</v>
      </c>
      <c r="E214" s="46">
        <v>2823</v>
      </c>
      <c r="F214" s="370">
        <v>8.415987719919707E-2</v>
      </c>
      <c r="G214" s="372">
        <v>0.7405742662789393</v>
      </c>
      <c r="H214" s="162">
        <v>0</v>
      </c>
      <c r="I214" s="164">
        <v>31</v>
      </c>
      <c r="J214" s="15">
        <v>183</v>
      </c>
      <c r="K214" s="15">
        <v>560.72</v>
      </c>
      <c r="L214" s="179">
        <v>11.483449850192608</v>
      </c>
      <c r="M214" s="372">
        <v>1.5890161618008232</v>
      </c>
      <c r="N214" s="162">
        <v>0</v>
      </c>
      <c r="O214" s="162">
        <v>0</v>
      </c>
      <c r="P214" s="15">
        <v>1797</v>
      </c>
      <c r="Q214" s="15">
        <v>233</v>
      </c>
      <c r="R214" s="167">
        <v>0.12966054535336671</v>
      </c>
      <c r="S214" s="373">
        <v>0.95810154104479128</v>
      </c>
      <c r="T214" s="168">
        <v>319159.56689915614</v>
      </c>
      <c r="U214" s="168">
        <v>0</v>
      </c>
      <c r="V214" s="168">
        <v>0</v>
      </c>
      <c r="W214" s="168">
        <v>303693.99</v>
      </c>
      <c r="X214" s="168">
        <v>410597.12039197865</v>
      </c>
      <c r="Y214" s="168">
        <v>0</v>
      </c>
      <c r="Z214" s="164">
        <v>0</v>
      </c>
      <c r="AA214" s="168">
        <v>169468.35865197016</v>
      </c>
      <c r="AB214" s="183">
        <f>SUM(Muut[[#This Row],[Työttömyysaste]:[Koulutustausta]])</f>
        <v>1202919.0359431049</v>
      </c>
      <c r="AD214" s="67"/>
    </row>
    <row r="215" spans="1:30" s="50" customFormat="1">
      <c r="A215" s="95">
        <v>636</v>
      </c>
      <c r="B215" s="160" t="s">
        <v>216</v>
      </c>
      <c r="C215" s="142">
        <v>8222</v>
      </c>
      <c r="D215" s="46">
        <v>305.91666666666669</v>
      </c>
      <c r="E215" s="46">
        <v>3710</v>
      </c>
      <c r="F215" s="370">
        <v>8.2457322551662174E-2</v>
      </c>
      <c r="G215" s="372">
        <v>0.72559244595244787</v>
      </c>
      <c r="H215" s="162">
        <v>0</v>
      </c>
      <c r="I215" s="164">
        <v>52</v>
      </c>
      <c r="J215" s="15">
        <v>361</v>
      </c>
      <c r="K215" s="15">
        <v>749.95</v>
      </c>
      <c r="L215" s="179">
        <v>10.963397559837322</v>
      </c>
      <c r="M215" s="372">
        <v>1.6643916546483477</v>
      </c>
      <c r="N215" s="162">
        <v>0</v>
      </c>
      <c r="O215" s="162">
        <v>0</v>
      </c>
      <c r="P215" s="15">
        <v>2453</v>
      </c>
      <c r="Q215" s="15">
        <v>444</v>
      </c>
      <c r="R215" s="167">
        <v>0.18100285364859356</v>
      </c>
      <c r="S215" s="373">
        <v>1.3473920853726844</v>
      </c>
      <c r="T215" s="168">
        <v>399292.40559526533</v>
      </c>
      <c r="U215" s="168">
        <v>0</v>
      </c>
      <c r="V215" s="168">
        <v>0</v>
      </c>
      <c r="W215" s="168">
        <v>599090.32999999996</v>
      </c>
      <c r="X215" s="168">
        <v>549164.12904473604</v>
      </c>
      <c r="Y215" s="168">
        <v>0</v>
      </c>
      <c r="Z215" s="164">
        <v>0</v>
      </c>
      <c r="AA215" s="168">
        <v>304319.73973141273</v>
      </c>
      <c r="AB215" s="183">
        <f>SUM(Muut[[#This Row],[Työttömyysaste]:[Koulutustausta]])</f>
        <v>1851866.6043714141</v>
      </c>
      <c r="AD215" s="67"/>
    </row>
    <row r="216" spans="1:30" s="50" customFormat="1">
      <c r="A216" s="95">
        <v>638</v>
      </c>
      <c r="B216" s="160" t="s">
        <v>217</v>
      </c>
      <c r="C216" s="142">
        <v>51149</v>
      </c>
      <c r="D216" s="46">
        <v>2813.75</v>
      </c>
      <c r="E216" s="46">
        <v>24699</v>
      </c>
      <c r="F216" s="370">
        <v>0.1139216162597676</v>
      </c>
      <c r="G216" s="372">
        <v>1.002466022796112</v>
      </c>
      <c r="H216" s="162">
        <v>1</v>
      </c>
      <c r="I216" s="164">
        <v>14494</v>
      </c>
      <c r="J216" s="15">
        <v>3857</v>
      </c>
      <c r="K216" s="15">
        <v>654.55999999999995</v>
      </c>
      <c r="L216" s="179">
        <v>78.142569054021024</v>
      </c>
      <c r="M216" s="372">
        <v>0.23351404523916572</v>
      </c>
      <c r="N216" s="162">
        <v>3</v>
      </c>
      <c r="O216" s="162">
        <v>1723</v>
      </c>
      <c r="P216" s="15">
        <v>16385</v>
      </c>
      <c r="Q216" s="15">
        <v>2224</v>
      </c>
      <c r="R216" s="167">
        <v>0.13573390296002441</v>
      </c>
      <c r="S216" s="373">
        <v>1.0028585161278845</v>
      </c>
      <c r="T216" s="168">
        <v>3431844.7587778885</v>
      </c>
      <c r="U216" s="168">
        <v>1017128.5544</v>
      </c>
      <c r="V216" s="168">
        <v>3829233.6335999998</v>
      </c>
      <c r="W216" s="168">
        <v>6400807.21</v>
      </c>
      <c r="X216" s="168">
        <v>479313.11728451552</v>
      </c>
      <c r="Y216" s="168">
        <v>0</v>
      </c>
      <c r="Z216" s="164">
        <v>492829.68999999994</v>
      </c>
      <c r="AA216" s="168">
        <v>1409079.4253319493</v>
      </c>
      <c r="AB216" s="183">
        <f>SUM(Muut[[#This Row],[Työttömyysaste]:[Koulutustausta]])</f>
        <v>17060236.389394354</v>
      </c>
      <c r="AD216" s="67"/>
    </row>
    <row r="217" spans="1:30" s="50" customFormat="1">
      <c r="A217" s="95">
        <v>678</v>
      </c>
      <c r="B217" s="160" t="s">
        <v>218</v>
      </c>
      <c r="C217" s="142">
        <v>24260</v>
      </c>
      <c r="D217" s="46">
        <v>1159.9166666666667</v>
      </c>
      <c r="E217" s="46">
        <v>10122</v>
      </c>
      <c r="F217" s="370">
        <v>0.11459362444839624</v>
      </c>
      <c r="G217" s="372">
        <v>1.0083794341245191</v>
      </c>
      <c r="H217" s="162">
        <v>0</v>
      </c>
      <c r="I217" s="164">
        <v>17</v>
      </c>
      <c r="J217" s="15">
        <v>827</v>
      </c>
      <c r="K217" s="15">
        <v>1015.33</v>
      </c>
      <c r="L217" s="179">
        <v>23.89370943437109</v>
      </c>
      <c r="M217" s="372">
        <v>0.7636900187183342</v>
      </c>
      <c r="N217" s="162">
        <v>0</v>
      </c>
      <c r="O217" s="162">
        <v>0</v>
      </c>
      <c r="P217" s="15">
        <v>6975</v>
      </c>
      <c r="Q217" s="15">
        <v>801</v>
      </c>
      <c r="R217" s="167">
        <v>0.11483870967741935</v>
      </c>
      <c r="S217" s="373">
        <v>0.85685187474166535</v>
      </c>
      <c r="T217" s="168">
        <v>1637327.6698596459</v>
      </c>
      <c r="U217" s="168">
        <v>0</v>
      </c>
      <c r="V217" s="168">
        <v>0</v>
      </c>
      <c r="W217" s="168">
        <v>1372431.31</v>
      </c>
      <c r="X217" s="168">
        <v>743493.31974530534</v>
      </c>
      <c r="Y217" s="168">
        <v>0</v>
      </c>
      <c r="Z217" s="164">
        <v>0</v>
      </c>
      <c r="AA217" s="168">
        <v>571025.11143946508</v>
      </c>
      <c r="AB217" s="183">
        <f>SUM(Muut[[#This Row],[Työttömyysaste]:[Koulutustausta]])</f>
        <v>4324277.4110444169</v>
      </c>
      <c r="AD217" s="67"/>
    </row>
    <row r="218" spans="1:30" s="50" customFormat="1">
      <c r="A218" s="95">
        <v>680</v>
      </c>
      <c r="B218" s="160" t="s">
        <v>219</v>
      </c>
      <c r="C218" s="142">
        <v>24810</v>
      </c>
      <c r="D218" s="46">
        <v>994.16666666666663</v>
      </c>
      <c r="E218" s="46">
        <v>11615</v>
      </c>
      <c r="F218" s="370">
        <v>8.5593341942889936E-2</v>
      </c>
      <c r="G218" s="372">
        <v>0.75318819985543928</v>
      </c>
      <c r="H218" s="162">
        <v>0</v>
      </c>
      <c r="I218" s="164">
        <v>339</v>
      </c>
      <c r="J218" s="15">
        <v>2434</v>
      </c>
      <c r="K218" s="15">
        <v>48.76</v>
      </c>
      <c r="L218" s="179">
        <v>508.81870385561939</v>
      </c>
      <c r="M218" s="372">
        <v>3.5862257552472188E-2</v>
      </c>
      <c r="N218" s="162">
        <v>0</v>
      </c>
      <c r="O218" s="162">
        <v>0</v>
      </c>
      <c r="P218" s="15">
        <v>7765</v>
      </c>
      <c r="Q218" s="15">
        <v>1074</v>
      </c>
      <c r="R218" s="167">
        <v>0.13831294269156472</v>
      </c>
      <c r="S218" s="373">
        <v>1.0065577036814424</v>
      </c>
      <c r="T218" s="168">
        <v>1250694.0870270124</v>
      </c>
      <c r="U218" s="168">
        <v>0</v>
      </c>
      <c r="V218" s="168">
        <v>0</v>
      </c>
      <c r="W218" s="168">
        <v>4039296.02</v>
      </c>
      <c r="X218" s="168">
        <v>35705.370934357394</v>
      </c>
      <c r="Y218" s="168">
        <v>0</v>
      </c>
      <c r="Z218" s="164">
        <v>0</v>
      </c>
      <c r="AA218" s="168">
        <v>685999.97638040595</v>
      </c>
      <c r="AB218" s="183">
        <f>SUM(Muut[[#This Row],[Työttömyysaste]:[Koulutustausta]])</f>
        <v>6011695.4543417757</v>
      </c>
      <c r="AD218" s="67"/>
    </row>
    <row r="219" spans="1:30" s="50" customFormat="1">
      <c r="A219" s="95">
        <v>681</v>
      </c>
      <c r="B219" s="160" t="s">
        <v>220</v>
      </c>
      <c r="C219" s="142">
        <v>3330</v>
      </c>
      <c r="D219" s="46">
        <v>142.91666666666666</v>
      </c>
      <c r="E219" s="46">
        <v>1368</v>
      </c>
      <c r="F219" s="370">
        <v>0.10447124756335283</v>
      </c>
      <c r="G219" s="372">
        <v>0.91930644490310143</v>
      </c>
      <c r="H219" s="162">
        <v>0</v>
      </c>
      <c r="I219" s="164">
        <v>6</v>
      </c>
      <c r="J219" s="15">
        <v>109</v>
      </c>
      <c r="K219" s="15">
        <v>559.30999999999995</v>
      </c>
      <c r="L219" s="179">
        <v>5.9537644597808015</v>
      </c>
      <c r="M219" s="372">
        <v>3.0648487236018584</v>
      </c>
      <c r="N219" s="162">
        <v>0</v>
      </c>
      <c r="O219" s="162">
        <v>0</v>
      </c>
      <c r="P219" s="15">
        <v>800</v>
      </c>
      <c r="Q219" s="15">
        <v>132</v>
      </c>
      <c r="R219" s="167">
        <v>0.16500000000000001</v>
      </c>
      <c r="S219" s="373">
        <v>1.252691947056827</v>
      </c>
      <c r="T219" s="168">
        <v>204892.17059002406</v>
      </c>
      <c r="U219" s="168">
        <v>0</v>
      </c>
      <c r="V219" s="168">
        <v>0</v>
      </c>
      <c r="W219" s="168">
        <v>180888.77</v>
      </c>
      <c r="X219" s="168">
        <v>409564.62299621478</v>
      </c>
      <c r="Y219" s="168">
        <v>0</v>
      </c>
      <c r="Z219" s="164">
        <v>0</v>
      </c>
      <c r="AA219" s="168">
        <v>114590.12112621796</v>
      </c>
      <c r="AB219" s="183">
        <f>SUM(Muut[[#This Row],[Työttömyysaste]:[Koulutustausta]])</f>
        <v>909935.68471245677</v>
      </c>
      <c r="AD219" s="67"/>
    </row>
    <row r="220" spans="1:30" s="50" customFormat="1">
      <c r="A220" s="95">
        <v>683</v>
      </c>
      <c r="B220" s="160" t="s">
        <v>221</v>
      </c>
      <c r="C220" s="142">
        <v>3670</v>
      </c>
      <c r="D220" s="46">
        <v>178</v>
      </c>
      <c r="E220" s="46">
        <v>1451</v>
      </c>
      <c r="F220" s="370">
        <v>0.12267401791867677</v>
      </c>
      <c r="G220" s="372">
        <v>1.0794837615623356</v>
      </c>
      <c r="H220" s="162">
        <v>0</v>
      </c>
      <c r="I220" s="164">
        <v>7</v>
      </c>
      <c r="J220" s="15">
        <v>39</v>
      </c>
      <c r="K220" s="15">
        <v>3453.39</v>
      </c>
      <c r="L220" s="179">
        <v>1.0627238742221412</v>
      </c>
      <c r="M220" s="372">
        <v>17.170393785066171</v>
      </c>
      <c r="N220" s="162">
        <v>0</v>
      </c>
      <c r="O220" s="162">
        <v>0</v>
      </c>
      <c r="P220" s="15">
        <v>805</v>
      </c>
      <c r="Q220" s="15">
        <v>132</v>
      </c>
      <c r="R220" s="167">
        <v>0.1639751552795031</v>
      </c>
      <c r="S220" s="373">
        <v>1.2607117418523253</v>
      </c>
      <c r="T220" s="168">
        <v>265156.94275221735</v>
      </c>
      <c r="U220" s="168">
        <v>0</v>
      </c>
      <c r="V220" s="168">
        <v>0</v>
      </c>
      <c r="W220" s="168">
        <v>64721.67</v>
      </c>
      <c r="X220" s="168">
        <v>2528805.8025225694</v>
      </c>
      <c r="Y220" s="168">
        <v>0</v>
      </c>
      <c r="Z220" s="164">
        <v>0</v>
      </c>
      <c r="AA220" s="168">
        <v>127098.52818366798</v>
      </c>
      <c r="AB220" s="183">
        <f>SUM(Muut[[#This Row],[Työttömyysaste]:[Koulutustausta]])</f>
        <v>2985782.9434584547</v>
      </c>
      <c r="AD220" s="67"/>
    </row>
    <row r="221" spans="1:30" s="50" customFormat="1">
      <c r="A221" s="95">
        <v>684</v>
      </c>
      <c r="B221" s="160" t="s">
        <v>222</v>
      </c>
      <c r="C221" s="142">
        <v>38959</v>
      </c>
      <c r="D221" s="46">
        <v>1744.3333333333333</v>
      </c>
      <c r="E221" s="46">
        <v>18178</v>
      </c>
      <c r="F221" s="370">
        <v>9.5958484615102507E-2</v>
      </c>
      <c r="G221" s="372">
        <v>0.84439743381358467</v>
      </c>
      <c r="H221" s="162">
        <v>0</v>
      </c>
      <c r="I221" s="164">
        <v>119</v>
      </c>
      <c r="J221" s="15">
        <v>2945</v>
      </c>
      <c r="K221" s="15">
        <v>496.35</v>
      </c>
      <c r="L221" s="179">
        <v>78.490984184547187</v>
      </c>
      <c r="M221" s="372">
        <v>0.2324774952787218</v>
      </c>
      <c r="N221" s="162">
        <v>0</v>
      </c>
      <c r="O221" s="162">
        <v>0</v>
      </c>
      <c r="P221" s="15">
        <v>11770</v>
      </c>
      <c r="Q221" s="15">
        <v>1976</v>
      </c>
      <c r="R221" s="167">
        <v>0.16788445199660154</v>
      </c>
      <c r="S221" s="373">
        <v>1.2454077914020125</v>
      </c>
      <c r="T221" s="168">
        <v>2201788.1532305349</v>
      </c>
      <c r="U221" s="168">
        <v>0</v>
      </c>
      <c r="V221" s="168">
        <v>0</v>
      </c>
      <c r="W221" s="168">
        <v>4887315.8499999996</v>
      </c>
      <c r="X221" s="168">
        <v>363461.05133856216</v>
      </c>
      <c r="Y221" s="168">
        <v>0</v>
      </c>
      <c r="Z221" s="164">
        <v>0</v>
      </c>
      <c r="AA221" s="168">
        <v>1332840.0637294957</v>
      </c>
      <c r="AB221" s="183">
        <f>SUM(Muut[[#This Row],[Työttömyysaste]:[Koulutustausta]])</f>
        <v>8785405.118298592</v>
      </c>
      <c r="AD221" s="67"/>
    </row>
    <row r="222" spans="1:30" s="50" customFormat="1">
      <c r="A222" s="95">
        <v>686</v>
      </c>
      <c r="B222" s="160" t="s">
        <v>223</v>
      </c>
      <c r="C222" s="142">
        <v>3033</v>
      </c>
      <c r="D222" s="46">
        <v>108.66666666666667</v>
      </c>
      <c r="E222" s="46">
        <v>1184</v>
      </c>
      <c r="F222" s="370">
        <v>9.1779279279279286E-2</v>
      </c>
      <c r="G222" s="372">
        <v>0.80762204834242057</v>
      </c>
      <c r="H222" s="162">
        <v>0</v>
      </c>
      <c r="I222" s="164">
        <v>3</v>
      </c>
      <c r="J222" s="15">
        <v>72</v>
      </c>
      <c r="K222" s="15">
        <v>538.96</v>
      </c>
      <c r="L222" s="179">
        <v>5.6275048241056842</v>
      </c>
      <c r="M222" s="372">
        <v>3.2425360751396863</v>
      </c>
      <c r="N222" s="162">
        <v>0</v>
      </c>
      <c r="O222" s="162">
        <v>0</v>
      </c>
      <c r="P222" s="15">
        <v>745</v>
      </c>
      <c r="Q222" s="15">
        <v>93</v>
      </c>
      <c r="R222" s="167">
        <v>0.12483221476510067</v>
      </c>
      <c r="S222" s="373">
        <v>0.93744139993816478</v>
      </c>
      <c r="T222" s="168">
        <v>163946.21782862808</v>
      </c>
      <c r="U222" s="168">
        <v>0</v>
      </c>
      <c r="V222" s="168">
        <v>0</v>
      </c>
      <c r="W222" s="168">
        <v>119486.16</v>
      </c>
      <c r="X222" s="168">
        <v>394662.97618501366</v>
      </c>
      <c r="Y222" s="168">
        <v>0</v>
      </c>
      <c r="Z222" s="164">
        <v>0</v>
      </c>
      <c r="AA222" s="168">
        <v>78104.34577236211</v>
      </c>
      <c r="AB222" s="183">
        <f>SUM(Muut[[#This Row],[Työttömyysaste]:[Koulutustausta]])</f>
        <v>756199.6997860038</v>
      </c>
      <c r="AD222" s="67"/>
    </row>
    <row r="223" spans="1:30" s="50" customFormat="1">
      <c r="A223" s="95">
        <v>687</v>
      </c>
      <c r="B223" s="160" t="s">
        <v>224</v>
      </c>
      <c r="C223" s="142">
        <v>1513</v>
      </c>
      <c r="D223" s="46">
        <v>69.75</v>
      </c>
      <c r="E223" s="46">
        <v>526</v>
      </c>
      <c r="F223" s="370">
        <v>0.1326045627376426</v>
      </c>
      <c r="G223" s="372">
        <v>1.1668687030309277</v>
      </c>
      <c r="H223" s="162">
        <v>0</v>
      </c>
      <c r="I223" s="164">
        <v>0</v>
      </c>
      <c r="J223" s="15">
        <v>17</v>
      </c>
      <c r="K223" s="15">
        <v>1150.6400000000001</v>
      </c>
      <c r="L223" s="179">
        <v>1.3149203921295973</v>
      </c>
      <c r="M223" s="372">
        <v>13.877180333048521</v>
      </c>
      <c r="N223" s="162">
        <v>0</v>
      </c>
      <c r="O223" s="162">
        <v>0</v>
      </c>
      <c r="P223" s="15">
        <v>339</v>
      </c>
      <c r="Q223" s="15">
        <v>65</v>
      </c>
      <c r="R223" s="167">
        <v>0.19174041297935104</v>
      </c>
      <c r="S223" s="373">
        <v>1.505741379049814</v>
      </c>
      <c r="T223" s="168">
        <v>118163.06423061018</v>
      </c>
      <c r="U223" s="168">
        <v>0</v>
      </c>
      <c r="V223" s="168">
        <v>0</v>
      </c>
      <c r="W223" s="168">
        <v>28212.01</v>
      </c>
      <c r="X223" s="168">
        <v>842576.45635580388</v>
      </c>
      <c r="Y223" s="168">
        <v>0</v>
      </c>
      <c r="Z223" s="164">
        <v>0</v>
      </c>
      <c r="AA223" s="168">
        <v>62581.788827620061</v>
      </c>
      <c r="AB223" s="183">
        <f>SUM(Muut[[#This Row],[Työttömyysaste]:[Koulutustausta]])</f>
        <v>1051533.319414034</v>
      </c>
      <c r="AD223" s="67"/>
    </row>
    <row r="224" spans="1:30" s="50" customFormat="1">
      <c r="A224" s="95">
        <v>689</v>
      </c>
      <c r="B224" s="160" t="s">
        <v>225</v>
      </c>
      <c r="C224" s="142">
        <v>3092</v>
      </c>
      <c r="D224" s="46">
        <v>176.25</v>
      </c>
      <c r="E224" s="46">
        <v>1206</v>
      </c>
      <c r="F224" s="370">
        <v>0.14614427860696516</v>
      </c>
      <c r="G224" s="372">
        <v>1.2860129494253907</v>
      </c>
      <c r="H224" s="162">
        <v>0</v>
      </c>
      <c r="I224" s="164">
        <v>3</v>
      </c>
      <c r="J224" s="15">
        <v>84</v>
      </c>
      <c r="K224" s="15">
        <v>351.47</v>
      </c>
      <c r="L224" s="179">
        <v>8.7973368993086183</v>
      </c>
      <c r="M224" s="372">
        <v>2.0741944538487957</v>
      </c>
      <c r="N224" s="162">
        <v>0</v>
      </c>
      <c r="O224" s="162">
        <v>0</v>
      </c>
      <c r="P224" s="15">
        <v>704</v>
      </c>
      <c r="Q224" s="15">
        <v>110</v>
      </c>
      <c r="R224" s="167">
        <v>0.15625</v>
      </c>
      <c r="S224" s="373">
        <v>1.1721617504603168</v>
      </c>
      <c r="T224" s="168">
        <v>266137.24201198801</v>
      </c>
      <c r="U224" s="168">
        <v>0</v>
      </c>
      <c r="V224" s="168">
        <v>0</v>
      </c>
      <c r="W224" s="168">
        <v>139400.51999999999</v>
      </c>
      <c r="X224" s="168">
        <v>257370.11325468813</v>
      </c>
      <c r="Y224" s="168">
        <v>0</v>
      </c>
      <c r="Z224" s="164">
        <v>0</v>
      </c>
      <c r="AA224" s="168">
        <v>99560.183917668037</v>
      </c>
      <c r="AB224" s="183">
        <f>SUM(Muut[[#This Row],[Työttömyysaste]:[Koulutustausta]])</f>
        <v>762468.05918434414</v>
      </c>
      <c r="AD224" s="67"/>
    </row>
    <row r="225" spans="1:30" s="50" customFormat="1">
      <c r="A225" s="95">
        <v>691</v>
      </c>
      <c r="B225" s="160" t="s">
        <v>226</v>
      </c>
      <c r="C225" s="142">
        <v>2690</v>
      </c>
      <c r="D225" s="46">
        <v>79.166666666666671</v>
      </c>
      <c r="E225" s="46">
        <v>1077</v>
      </c>
      <c r="F225" s="370">
        <v>7.3506654286598583E-2</v>
      </c>
      <c r="G225" s="372">
        <v>0.64683003797725069</v>
      </c>
      <c r="H225" s="162">
        <v>0</v>
      </c>
      <c r="I225" s="164">
        <v>3</v>
      </c>
      <c r="J225" s="15">
        <v>9</v>
      </c>
      <c r="K225" s="15">
        <v>474.62</v>
      </c>
      <c r="L225" s="179">
        <v>5.6676920483755424</v>
      </c>
      <c r="M225" s="372">
        <v>3.2195446134754815</v>
      </c>
      <c r="N225" s="162">
        <v>0</v>
      </c>
      <c r="O225" s="162">
        <v>0</v>
      </c>
      <c r="P225" s="15">
        <v>675</v>
      </c>
      <c r="Q225" s="15">
        <v>116</v>
      </c>
      <c r="R225" s="167">
        <v>0.17185185185185184</v>
      </c>
      <c r="S225" s="373">
        <v>1.311012866906029</v>
      </c>
      <c r="T225" s="168">
        <v>116456.37964848879</v>
      </c>
      <c r="U225" s="168">
        <v>0</v>
      </c>
      <c r="V225" s="168">
        <v>0</v>
      </c>
      <c r="W225" s="168">
        <v>14935.77</v>
      </c>
      <c r="X225" s="168">
        <v>347548.87516129424</v>
      </c>
      <c r="Y225" s="168">
        <v>0</v>
      </c>
      <c r="Z225" s="164">
        <v>0</v>
      </c>
      <c r="AA225" s="168">
        <v>96876.37809101418</v>
      </c>
      <c r="AB225" s="183">
        <f>SUM(Muut[[#This Row],[Työttömyysaste]:[Koulutustausta]])</f>
        <v>575817.4029007972</v>
      </c>
      <c r="AD225" s="67"/>
    </row>
    <row r="226" spans="1:30" s="50" customFormat="1">
      <c r="A226" s="95">
        <v>694</v>
      </c>
      <c r="B226" s="160" t="s">
        <v>227</v>
      </c>
      <c r="C226" s="142">
        <v>28521</v>
      </c>
      <c r="D226" s="46">
        <v>1401.1666666666667</v>
      </c>
      <c r="E226" s="46">
        <v>13501</v>
      </c>
      <c r="F226" s="370">
        <v>0.10378243586894799</v>
      </c>
      <c r="G226" s="372">
        <v>0.91324516924343258</v>
      </c>
      <c r="H226" s="162">
        <v>0</v>
      </c>
      <c r="I226" s="164">
        <v>106</v>
      </c>
      <c r="J226" s="15">
        <v>1547</v>
      </c>
      <c r="K226" s="15">
        <v>121.01</v>
      </c>
      <c r="L226" s="179">
        <v>235.69126518469548</v>
      </c>
      <c r="M226" s="372">
        <v>7.7420719817028597E-2</v>
      </c>
      <c r="N226" s="162">
        <v>0</v>
      </c>
      <c r="O226" s="162">
        <v>0</v>
      </c>
      <c r="P226" s="15">
        <v>8942</v>
      </c>
      <c r="Q226" s="15">
        <v>1266</v>
      </c>
      <c r="R226" s="167">
        <v>0.14157906508611048</v>
      </c>
      <c r="S226" s="373">
        <v>1.0652409816519843</v>
      </c>
      <c r="T226" s="168">
        <v>1743303.3200404209</v>
      </c>
      <c r="U226" s="168">
        <v>0</v>
      </c>
      <c r="V226" s="168">
        <v>0</v>
      </c>
      <c r="W226" s="168">
        <v>2567292.91</v>
      </c>
      <c r="X226" s="168">
        <v>88611.709121546097</v>
      </c>
      <c r="Y226" s="168">
        <v>0</v>
      </c>
      <c r="Z226" s="164">
        <v>0</v>
      </c>
      <c r="AA226" s="168">
        <v>834586.34389551589</v>
      </c>
      <c r="AB226" s="183">
        <f>SUM(Muut[[#This Row],[Työttömyysaste]:[Koulutustausta]])</f>
        <v>5233794.2830574829</v>
      </c>
      <c r="AD226" s="67"/>
    </row>
    <row r="227" spans="1:30" s="50" customFormat="1">
      <c r="A227" s="95">
        <v>697</v>
      </c>
      <c r="B227" s="160" t="s">
        <v>228</v>
      </c>
      <c r="C227" s="142">
        <v>1210</v>
      </c>
      <c r="D227" s="46">
        <v>51</v>
      </c>
      <c r="E227" s="46">
        <v>507</v>
      </c>
      <c r="F227" s="370">
        <v>0.10059171597633136</v>
      </c>
      <c r="G227" s="372">
        <v>0.88516807215139071</v>
      </c>
      <c r="H227" s="162">
        <v>0</v>
      </c>
      <c r="I227" s="164">
        <v>0</v>
      </c>
      <c r="J227" s="15">
        <v>19</v>
      </c>
      <c r="K227" s="15">
        <v>835.8</v>
      </c>
      <c r="L227" s="179">
        <v>1.4477147642976789</v>
      </c>
      <c r="M227" s="372">
        <v>12.604269746490802</v>
      </c>
      <c r="N227" s="162">
        <v>0</v>
      </c>
      <c r="O227" s="162">
        <v>0</v>
      </c>
      <c r="P227" s="15">
        <v>250</v>
      </c>
      <c r="Q227" s="15">
        <v>26</v>
      </c>
      <c r="R227" s="167">
        <v>0.104</v>
      </c>
      <c r="S227" s="373">
        <v>0.79810489556220587</v>
      </c>
      <c r="T227" s="168">
        <v>71685.60187360202</v>
      </c>
      <c r="U227" s="168">
        <v>0</v>
      </c>
      <c r="V227" s="168">
        <v>0</v>
      </c>
      <c r="W227" s="168">
        <v>31531.07</v>
      </c>
      <c r="X227" s="168">
        <v>612029.30736127787</v>
      </c>
      <c r="Y227" s="168">
        <v>0</v>
      </c>
      <c r="Z227" s="164">
        <v>0</v>
      </c>
      <c r="AA227" s="168">
        <v>26527.969192123492</v>
      </c>
      <c r="AB227" s="183">
        <f>SUM(Muut[[#This Row],[Työttömyysaste]:[Koulutustausta]])</f>
        <v>741773.94842700334</v>
      </c>
      <c r="AD227" s="67"/>
    </row>
    <row r="228" spans="1:30" s="50" customFormat="1">
      <c r="A228" s="95">
        <v>698</v>
      </c>
      <c r="B228" s="160" t="s">
        <v>229</v>
      </c>
      <c r="C228" s="142">
        <v>64180</v>
      </c>
      <c r="D228" s="46">
        <v>3841.1666666666665</v>
      </c>
      <c r="E228" s="46">
        <v>31002</v>
      </c>
      <c r="F228" s="370">
        <v>0.12390060856288841</v>
      </c>
      <c r="G228" s="372">
        <v>1.0902772833281957</v>
      </c>
      <c r="H228" s="162">
        <v>0</v>
      </c>
      <c r="I228" s="164">
        <v>129</v>
      </c>
      <c r="J228" s="15">
        <v>2352</v>
      </c>
      <c r="K228" s="15">
        <v>7581.37</v>
      </c>
      <c r="L228" s="179">
        <v>8.465488427553332</v>
      </c>
      <c r="M228" s="372">
        <v>2.1555032011849429</v>
      </c>
      <c r="N228" s="162">
        <v>0</v>
      </c>
      <c r="O228" s="162">
        <v>0</v>
      </c>
      <c r="P228" s="15">
        <v>19078</v>
      </c>
      <c r="Q228" s="15">
        <v>1751</v>
      </c>
      <c r="R228" s="167">
        <v>9.178110913093615E-2</v>
      </c>
      <c r="S228" s="373">
        <v>0.67065872682423167</v>
      </c>
      <c r="T228" s="168">
        <v>4683359.5552251618</v>
      </c>
      <c r="U228" s="168">
        <v>0</v>
      </c>
      <c r="V228" s="168">
        <v>0</v>
      </c>
      <c r="W228" s="168">
        <v>3903214.56</v>
      </c>
      <c r="X228" s="168">
        <v>5551592.0434907526</v>
      </c>
      <c r="Y228" s="168">
        <v>0</v>
      </c>
      <c r="Z228" s="164">
        <v>0</v>
      </c>
      <c r="AA228" s="168">
        <v>1182387.8335958002</v>
      </c>
      <c r="AB228" s="183">
        <f>SUM(Muut[[#This Row],[Työttömyysaste]:[Koulutustausta]])</f>
        <v>15320553.992311716</v>
      </c>
      <c r="AD228" s="67"/>
    </row>
    <row r="229" spans="1:30" s="50" customFormat="1">
      <c r="A229" s="95">
        <v>700</v>
      </c>
      <c r="B229" s="160" t="s">
        <v>230</v>
      </c>
      <c r="C229" s="142">
        <v>4913</v>
      </c>
      <c r="D229" s="46">
        <v>234.5</v>
      </c>
      <c r="E229" s="46">
        <v>2028</v>
      </c>
      <c r="F229" s="370">
        <v>0.11563116370808678</v>
      </c>
      <c r="G229" s="372">
        <v>1.0175093770563779</v>
      </c>
      <c r="H229" s="162">
        <v>0</v>
      </c>
      <c r="I229" s="164">
        <v>12</v>
      </c>
      <c r="J229" s="15">
        <v>157</v>
      </c>
      <c r="K229" s="15">
        <v>942.1</v>
      </c>
      <c r="L229" s="179">
        <v>5.2149453348901389</v>
      </c>
      <c r="M229" s="372">
        <v>3.4990563147618703</v>
      </c>
      <c r="N229" s="162">
        <v>3</v>
      </c>
      <c r="O229" s="162">
        <v>314</v>
      </c>
      <c r="P229" s="15">
        <v>1329</v>
      </c>
      <c r="Q229" s="15">
        <v>167</v>
      </c>
      <c r="R229" s="167">
        <v>0.1256583897667419</v>
      </c>
      <c r="S229" s="373">
        <v>0.96714927038968823</v>
      </c>
      <c r="T229" s="168">
        <v>334584.64750516153</v>
      </c>
      <c r="U229" s="168">
        <v>0</v>
      </c>
      <c r="V229" s="168">
        <v>0</v>
      </c>
      <c r="W229" s="168">
        <v>260546.21</v>
      </c>
      <c r="X229" s="168">
        <v>689869.35925467801</v>
      </c>
      <c r="Y229" s="168">
        <v>0</v>
      </c>
      <c r="Z229" s="164">
        <v>89813.42</v>
      </c>
      <c r="AA229" s="168">
        <v>130526.57191821207</v>
      </c>
      <c r="AB229" s="183">
        <f>SUM(Muut[[#This Row],[Työttömyysaste]:[Koulutustausta]])</f>
        <v>1505340.2086780516</v>
      </c>
      <c r="AD229" s="67"/>
    </row>
    <row r="230" spans="1:30" s="50" customFormat="1">
      <c r="A230" s="95">
        <v>702</v>
      </c>
      <c r="B230" s="160" t="s">
        <v>231</v>
      </c>
      <c r="C230" s="142">
        <v>4155</v>
      </c>
      <c r="D230" s="46">
        <v>137.33333333333334</v>
      </c>
      <c r="E230" s="46">
        <v>1644</v>
      </c>
      <c r="F230" s="370">
        <v>8.3536090835360913E-2</v>
      </c>
      <c r="G230" s="372">
        <v>0.73508518829918701</v>
      </c>
      <c r="H230" s="162">
        <v>0</v>
      </c>
      <c r="I230" s="164">
        <v>13</v>
      </c>
      <c r="J230" s="15">
        <v>64</v>
      </c>
      <c r="K230" s="15">
        <v>776.99</v>
      </c>
      <c r="L230" s="179">
        <v>5.3475591706456971</v>
      </c>
      <c r="M230" s="372">
        <v>3.4122834031179119</v>
      </c>
      <c r="N230" s="162">
        <v>0</v>
      </c>
      <c r="O230" s="162">
        <v>0</v>
      </c>
      <c r="P230" s="15">
        <v>1013</v>
      </c>
      <c r="Q230" s="15">
        <v>136</v>
      </c>
      <c r="R230" s="167">
        <v>0.13425468904244817</v>
      </c>
      <c r="S230" s="373">
        <v>1.0393982735080305</v>
      </c>
      <c r="T230" s="168">
        <v>204422.89061765236</v>
      </c>
      <c r="U230" s="168">
        <v>0</v>
      </c>
      <c r="V230" s="168">
        <v>0</v>
      </c>
      <c r="W230" s="168">
        <v>106209.92</v>
      </c>
      <c r="X230" s="168">
        <v>568964.64647839114</v>
      </c>
      <c r="Y230" s="168">
        <v>0</v>
      </c>
      <c r="Z230" s="164">
        <v>0</v>
      </c>
      <c r="AA230" s="168">
        <v>118634.68423191854</v>
      </c>
      <c r="AB230" s="183">
        <f>SUM(Muut[[#This Row],[Työttömyysaste]:[Koulutustausta]])</f>
        <v>998232.14132796205</v>
      </c>
      <c r="AD230" s="67"/>
    </row>
    <row r="231" spans="1:30" s="50" customFormat="1">
      <c r="A231" s="95">
        <v>704</v>
      </c>
      <c r="B231" s="160" t="s">
        <v>232</v>
      </c>
      <c r="C231" s="142">
        <v>6379</v>
      </c>
      <c r="D231" s="46">
        <v>159.83333333333334</v>
      </c>
      <c r="E231" s="46">
        <v>3157</v>
      </c>
      <c r="F231" s="370">
        <v>5.0628233555062824E-2</v>
      </c>
      <c r="G231" s="372">
        <v>0.4455088121064551</v>
      </c>
      <c r="H231" s="162">
        <v>0</v>
      </c>
      <c r="I231" s="164">
        <v>104</v>
      </c>
      <c r="J231" s="15">
        <v>181</v>
      </c>
      <c r="K231" s="15">
        <v>127.16</v>
      </c>
      <c r="L231" s="179">
        <v>50.165146272412713</v>
      </c>
      <c r="M231" s="372">
        <v>0.36374632112296007</v>
      </c>
      <c r="N231" s="162">
        <v>0</v>
      </c>
      <c r="O231" s="162">
        <v>0</v>
      </c>
      <c r="P231" s="15">
        <v>2248</v>
      </c>
      <c r="Q231" s="15">
        <v>203</v>
      </c>
      <c r="R231" s="167">
        <v>9.0302491103202848E-2</v>
      </c>
      <c r="S231" s="373">
        <v>0.66793994762967079</v>
      </c>
      <c r="T231" s="168">
        <v>190208.41468274427</v>
      </c>
      <c r="U231" s="168">
        <v>0</v>
      </c>
      <c r="V231" s="168">
        <v>0</v>
      </c>
      <c r="W231" s="168">
        <v>300374.93</v>
      </c>
      <c r="X231" s="168">
        <v>93115.155209452132</v>
      </c>
      <c r="Y231" s="168">
        <v>0</v>
      </c>
      <c r="Z231" s="164">
        <v>0</v>
      </c>
      <c r="AA231" s="168">
        <v>117043.87179528803</v>
      </c>
      <c r="AB231" s="183">
        <f>SUM(Muut[[#This Row],[Työttömyysaste]:[Koulutustausta]])</f>
        <v>700742.37168748444</v>
      </c>
      <c r="AD231" s="67"/>
    </row>
    <row r="232" spans="1:30" s="50" customFormat="1">
      <c r="A232" s="95">
        <v>707</v>
      </c>
      <c r="B232" s="160" t="s">
        <v>233</v>
      </c>
      <c r="C232" s="142">
        <v>2032</v>
      </c>
      <c r="D232" s="46">
        <v>118.16666666666667</v>
      </c>
      <c r="E232" s="46">
        <v>758</v>
      </c>
      <c r="F232" s="370">
        <v>0.15589270008795075</v>
      </c>
      <c r="G232" s="372">
        <v>1.371795276181538</v>
      </c>
      <c r="H232" s="162">
        <v>0</v>
      </c>
      <c r="I232" s="164">
        <v>2</v>
      </c>
      <c r="J232" s="15">
        <v>73</v>
      </c>
      <c r="K232" s="15">
        <v>427.78</v>
      </c>
      <c r="L232" s="179">
        <v>4.7501051942587313</v>
      </c>
      <c r="M232" s="372">
        <v>3.841470169384924</v>
      </c>
      <c r="N232" s="162">
        <v>3</v>
      </c>
      <c r="O232" s="162">
        <v>369</v>
      </c>
      <c r="P232" s="15">
        <v>474</v>
      </c>
      <c r="Q232" s="15">
        <v>81</v>
      </c>
      <c r="R232" s="167">
        <v>0.17088607594936708</v>
      </c>
      <c r="S232" s="373">
        <v>1.3308284191249491</v>
      </c>
      <c r="T232" s="168">
        <v>186566.57192037525</v>
      </c>
      <c r="U232" s="168">
        <v>0</v>
      </c>
      <c r="V232" s="168">
        <v>0</v>
      </c>
      <c r="W232" s="168">
        <v>121145.69</v>
      </c>
      <c r="X232" s="168">
        <v>313249.45812755136</v>
      </c>
      <c r="Y232" s="168">
        <v>0</v>
      </c>
      <c r="Z232" s="164">
        <v>105545.06999999999</v>
      </c>
      <c r="AA232" s="168">
        <v>74285.564760272304</v>
      </c>
      <c r="AB232" s="183">
        <f>SUM(Muut[[#This Row],[Työttömyysaste]:[Koulutustausta]])</f>
        <v>800792.35480819887</v>
      </c>
      <c r="AD232" s="67"/>
    </row>
    <row r="233" spans="1:30" s="50" customFormat="1">
      <c r="A233" s="95">
        <v>710</v>
      </c>
      <c r="B233" s="160" t="s">
        <v>234</v>
      </c>
      <c r="C233" s="142">
        <v>27484</v>
      </c>
      <c r="D233" s="46">
        <v>1373.3333333333333</v>
      </c>
      <c r="E233" s="46">
        <v>12518</v>
      </c>
      <c r="F233" s="370">
        <v>0.10970868615859827</v>
      </c>
      <c r="G233" s="372">
        <v>0.96539387247472697</v>
      </c>
      <c r="H233" s="162">
        <v>3</v>
      </c>
      <c r="I233" s="164">
        <v>17618</v>
      </c>
      <c r="J233" s="15">
        <v>1414</v>
      </c>
      <c r="K233" s="15">
        <v>1148.3399999999999</v>
      </c>
      <c r="L233" s="179">
        <v>23.933678178936553</v>
      </c>
      <c r="M233" s="372">
        <v>0.7624146722773425</v>
      </c>
      <c r="N233" s="162">
        <v>3</v>
      </c>
      <c r="O233" s="162">
        <v>1784</v>
      </c>
      <c r="P233" s="15">
        <v>8161</v>
      </c>
      <c r="Q233" s="15">
        <v>1346</v>
      </c>
      <c r="R233" s="167">
        <v>0.16493076828819997</v>
      </c>
      <c r="S233" s="373">
        <v>1.2308567112281816</v>
      </c>
      <c r="T233" s="168">
        <v>1775846.0058400149</v>
      </c>
      <c r="U233" s="168">
        <v>546535.83039999998</v>
      </c>
      <c r="V233" s="168">
        <v>4654576.9391999999</v>
      </c>
      <c r="W233" s="168">
        <v>2346575.42</v>
      </c>
      <c r="X233" s="168">
        <v>840892.2407456924</v>
      </c>
      <c r="Y233" s="168">
        <v>0</v>
      </c>
      <c r="Z233" s="164">
        <v>510277.51999999996</v>
      </c>
      <c r="AA233" s="168">
        <v>929278.94493782998</v>
      </c>
      <c r="AB233" s="183">
        <f>SUM(Muut[[#This Row],[Työttömyysaste]:[Koulutustausta]])</f>
        <v>11603982.901123537</v>
      </c>
      <c r="AD233" s="67"/>
    </row>
    <row r="234" spans="1:30" s="50" customFormat="1">
      <c r="A234" s="95">
        <v>729</v>
      </c>
      <c r="B234" s="160" t="s">
        <v>235</v>
      </c>
      <c r="C234" s="142">
        <v>9117</v>
      </c>
      <c r="D234" s="46">
        <v>590.66666666666663</v>
      </c>
      <c r="E234" s="46">
        <v>3760</v>
      </c>
      <c r="F234" s="370">
        <v>0.15709219858156026</v>
      </c>
      <c r="G234" s="372">
        <v>1.3823503975335452</v>
      </c>
      <c r="H234" s="162">
        <v>0</v>
      </c>
      <c r="I234" s="164">
        <v>12</v>
      </c>
      <c r="J234" s="15">
        <v>117</v>
      </c>
      <c r="K234" s="15">
        <v>1251.72</v>
      </c>
      <c r="L234" s="179">
        <v>7.2835777969513948</v>
      </c>
      <c r="M234" s="372">
        <v>2.5052780259754899</v>
      </c>
      <c r="N234" s="162">
        <v>0</v>
      </c>
      <c r="O234" s="162">
        <v>0</v>
      </c>
      <c r="P234" s="15">
        <v>2261</v>
      </c>
      <c r="Q234" s="15">
        <v>337</v>
      </c>
      <c r="R234" s="167">
        <v>0.14904909332153915</v>
      </c>
      <c r="S234" s="373">
        <v>1.1410595342449912</v>
      </c>
      <c r="T234" s="168">
        <v>843511.33227879135</v>
      </c>
      <c r="U234" s="168">
        <v>0</v>
      </c>
      <c r="V234" s="168">
        <v>0</v>
      </c>
      <c r="W234" s="168">
        <v>194165.01</v>
      </c>
      <c r="X234" s="168">
        <v>916594.07108190807</v>
      </c>
      <c r="Y234" s="168">
        <v>0</v>
      </c>
      <c r="Z234" s="164">
        <v>0</v>
      </c>
      <c r="AA234" s="168">
        <v>285771.50258385722</v>
      </c>
      <c r="AB234" s="183">
        <f>SUM(Muut[[#This Row],[Työttömyysaste]:[Koulutustausta]])</f>
        <v>2240041.9159445567</v>
      </c>
      <c r="AD234" s="67"/>
    </row>
    <row r="235" spans="1:30" s="50" customFormat="1">
      <c r="A235" s="95">
        <v>732</v>
      </c>
      <c r="B235" s="160" t="s">
        <v>236</v>
      </c>
      <c r="C235" s="142">
        <v>3416</v>
      </c>
      <c r="D235" s="46">
        <v>219.33333333333334</v>
      </c>
      <c r="E235" s="46">
        <v>1348</v>
      </c>
      <c r="F235" s="370">
        <v>0.16271018793273986</v>
      </c>
      <c r="G235" s="372">
        <v>1.4317865241080314</v>
      </c>
      <c r="H235" s="162">
        <v>0</v>
      </c>
      <c r="I235" s="164">
        <v>11</v>
      </c>
      <c r="J235" s="15">
        <v>79</v>
      </c>
      <c r="K235" s="15">
        <v>5729.83</v>
      </c>
      <c r="L235" s="179">
        <v>0.59617824612597581</v>
      </c>
      <c r="M235" s="372">
        <v>20</v>
      </c>
      <c r="N235" s="162">
        <v>0</v>
      </c>
      <c r="O235" s="162">
        <v>0</v>
      </c>
      <c r="P235" s="15">
        <v>734</v>
      </c>
      <c r="Q235" s="15">
        <v>121</v>
      </c>
      <c r="R235" s="167">
        <v>0.16485013623978201</v>
      </c>
      <c r="S235" s="373">
        <v>1.2263105269761467</v>
      </c>
      <c r="T235" s="168">
        <v>327353.47655200871</v>
      </c>
      <c r="U235" s="168">
        <v>0</v>
      </c>
      <c r="V235" s="168">
        <v>0</v>
      </c>
      <c r="W235" s="168">
        <v>131102.87</v>
      </c>
      <c r="X235" s="168">
        <v>2741681.6</v>
      </c>
      <c r="Y235" s="168">
        <v>0</v>
      </c>
      <c r="Z235" s="164">
        <v>0</v>
      </c>
      <c r="AA235" s="168">
        <v>115073.93860133471</v>
      </c>
      <c r="AB235" s="183">
        <f>SUM(Muut[[#This Row],[Työttömyysaste]:[Koulutustausta]])</f>
        <v>3315211.8851533434</v>
      </c>
      <c r="AD235" s="67"/>
    </row>
    <row r="236" spans="1:30" s="50" customFormat="1">
      <c r="A236" s="95">
        <v>734</v>
      </c>
      <c r="B236" s="160" t="s">
        <v>237</v>
      </c>
      <c r="C236" s="142">
        <v>51400</v>
      </c>
      <c r="D236" s="46">
        <v>2634.75</v>
      </c>
      <c r="E236" s="46">
        <v>23319</v>
      </c>
      <c r="F236" s="370">
        <v>0.1129872636047858</v>
      </c>
      <c r="G236" s="372">
        <v>0.99424408195046232</v>
      </c>
      <c r="H236" s="162">
        <v>0</v>
      </c>
      <c r="I236" s="164">
        <v>592</v>
      </c>
      <c r="J236" s="15">
        <v>3422</v>
      </c>
      <c r="K236" s="15">
        <v>1987.47</v>
      </c>
      <c r="L236" s="179">
        <v>25.862025590323377</v>
      </c>
      <c r="M236" s="372">
        <v>0.70556682969228834</v>
      </c>
      <c r="N236" s="162">
        <v>3</v>
      </c>
      <c r="O236" s="162">
        <v>585</v>
      </c>
      <c r="P236" s="15">
        <v>15540</v>
      </c>
      <c r="Q236" s="15">
        <v>2280</v>
      </c>
      <c r="R236" s="167">
        <v>0.14671814671814673</v>
      </c>
      <c r="S236" s="373">
        <v>1.1039206411520102</v>
      </c>
      <c r="T236" s="168">
        <v>3420400.4792141449</v>
      </c>
      <c r="U236" s="168">
        <v>0</v>
      </c>
      <c r="V236" s="168">
        <v>0</v>
      </c>
      <c r="W236" s="168">
        <v>5678911.6600000001</v>
      </c>
      <c r="X236" s="168">
        <v>1455359.9994033487</v>
      </c>
      <c r="Y236" s="168">
        <v>0</v>
      </c>
      <c r="Z236" s="164">
        <v>167327.54999999999</v>
      </c>
      <c r="AA236" s="168">
        <v>1558689.58063971</v>
      </c>
      <c r="AB236" s="183">
        <f>SUM(Muut[[#This Row],[Työttömyysaste]:[Koulutustausta]])</f>
        <v>12280689.269257205</v>
      </c>
      <c r="AD236" s="67"/>
    </row>
    <row r="237" spans="1:30" s="50" customFormat="1">
      <c r="A237" s="95">
        <v>738</v>
      </c>
      <c r="B237" s="160" t="s">
        <v>238</v>
      </c>
      <c r="C237" s="142">
        <v>2959</v>
      </c>
      <c r="D237" s="46">
        <v>68.083333333333329</v>
      </c>
      <c r="E237" s="46">
        <v>1327</v>
      </c>
      <c r="F237" s="370">
        <v>5.1306204471238376E-2</v>
      </c>
      <c r="G237" s="372">
        <v>0.45147469312380478</v>
      </c>
      <c r="H237" s="162">
        <v>0</v>
      </c>
      <c r="I237" s="164">
        <v>80</v>
      </c>
      <c r="J237" s="15">
        <v>105</v>
      </c>
      <c r="K237" s="15">
        <v>252.74</v>
      </c>
      <c r="L237" s="179">
        <v>11.707683785708634</v>
      </c>
      <c r="M237" s="372">
        <v>1.558582187491224</v>
      </c>
      <c r="N237" s="162">
        <v>0</v>
      </c>
      <c r="O237" s="162">
        <v>0</v>
      </c>
      <c r="P237" s="15">
        <v>910</v>
      </c>
      <c r="Q237" s="15">
        <v>126</v>
      </c>
      <c r="R237" s="167">
        <v>0.13846153846153847</v>
      </c>
      <c r="S237" s="373">
        <v>1.0536553851467583</v>
      </c>
      <c r="T237" s="168">
        <v>89412.69838268694</v>
      </c>
      <c r="U237" s="168">
        <v>0</v>
      </c>
      <c r="V237" s="168">
        <v>0</v>
      </c>
      <c r="W237" s="168">
        <v>174250.65</v>
      </c>
      <c r="X237" s="168">
        <v>185073.32752152352</v>
      </c>
      <c r="Y237" s="168">
        <v>0</v>
      </c>
      <c r="Z237" s="164">
        <v>0</v>
      </c>
      <c r="AA237" s="168">
        <v>85645.039839315097</v>
      </c>
      <c r="AB237" s="183">
        <f>SUM(Muut[[#This Row],[Työttömyysaste]:[Koulutustausta]])</f>
        <v>534381.71574352554</v>
      </c>
      <c r="AD237" s="67"/>
    </row>
    <row r="238" spans="1:30" s="50" customFormat="1">
      <c r="A238" s="95">
        <v>739</v>
      </c>
      <c r="B238" s="160" t="s">
        <v>239</v>
      </c>
      <c r="C238" s="142">
        <v>3261</v>
      </c>
      <c r="D238" s="46">
        <v>133.08333333333334</v>
      </c>
      <c r="E238" s="46">
        <v>1348</v>
      </c>
      <c r="F238" s="370">
        <v>9.8726508407517316E-2</v>
      </c>
      <c r="G238" s="372">
        <v>0.86875496922512396</v>
      </c>
      <c r="H238" s="162">
        <v>0</v>
      </c>
      <c r="I238" s="164">
        <v>7</v>
      </c>
      <c r="J238" s="15">
        <v>44</v>
      </c>
      <c r="K238" s="15">
        <v>539.12</v>
      </c>
      <c r="L238" s="179">
        <v>6.0487461047633175</v>
      </c>
      <c r="M238" s="372">
        <v>3.016722323791321</v>
      </c>
      <c r="N238" s="162">
        <v>0</v>
      </c>
      <c r="O238" s="162">
        <v>0</v>
      </c>
      <c r="P238" s="15">
        <v>762</v>
      </c>
      <c r="Q238" s="15">
        <v>112</v>
      </c>
      <c r="R238" s="167">
        <v>0.14698162729658792</v>
      </c>
      <c r="S238" s="373">
        <v>1.1168872294128442</v>
      </c>
      <c r="T238" s="168">
        <v>189613.35626426464</v>
      </c>
      <c r="U238" s="168">
        <v>0</v>
      </c>
      <c r="V238" s="168">
        <v>0</v>
      </c>
      <c r="W238" s="168">
        <v>73019.319999999992</v>
      </c>
      <c r="X238" s="168">
        <v>394780.13901006477</v>
      </c>
      <c r="Y238" s="168">
        <v>0</v>
      </c>
      <c r="Z238" s="164">
        <v>0</v>
      </c>
      <c r="AA238" s="168">
        <v>100050.38943801688</v>
      </c>
      <c r="AB238" s="183">
        <f>SUM(Muut[[#This Row],[Työttömyysaste]:[Koulutustausta]])</f>
        <v>757463.20471234631</v>
      </c>
      <c r="AD238" s="67"/>
    </row>
    <row r="239" spans="1:30" s="50" customFormat="1">
      <c r="A239" s="95">
        <v>740</v>
      </c>
      <c r="B239" s="160" t="s">
        <v>240</v>
      </c>
      <c r="C239" s="142">
        <v>32547</v>
      </c>
      <c r="D239" s="46">
        <v>1766.1666666666667</v>
      </c>
      <c r="E239" s="46">
        <v>13834</v>
      </c>
      <c r="F239" s="370">
        <v>0.12766854609416414</v>
      </c>
      <c r="G239" s="372">
        <v>1.1234336716865669</v>
      </c>
      <c r="H239" s="162">
        <v>0</v>
      </c>
      <c r="I239" s="164">
        <v>44</v>
      </c>
      <c r="J239" s="15">
        <v>1318</v>
      </c>
      <c r="K239" s="15">
        <v>2238.11</v>
      </c>
      <c r="L239" s="179">
        <v>14.542180679233818</v>
      </c>
      <c r="M239" s="372">
        <v>1.2547903101797175</v>
      </c>
      <c r="N239" s="162">
        <v>3</v>
      </c>
      <c r="O239" s="162">
        <v>4858</v>
      </c>
      <c r="P239" s="15">
        <v>8436</v>
      </c>
      <c r="Q239" s="15">
        <v>1017</v>
      </c>
      <c r="R239" s="167">
        <v>0.1205547652916074</v>
      </c>
      <c r="S239" s="373">
        <v>0.91651778768405268</v>
      </c>
      <c r="T239" s="168">
        <v>2447255.0050297743</v>
      </c>
      <c r="U239" s="168">
        <v>0</v>
      </c>
      <c r="V239" s="168">
        <v>0</v>
      </c>
      <c r="W239" s="168">
        <v>2187260.54</v>
      </c>
      <c r="X239" s="168">
        <v>1638895.5648460754</v>
      </c>
      <c r="Y239" s="168">
        <v>0</v>
      </c>
      <c r="Z239" s="164">
        <v>1389533.7399999998</v>
      </c>
      <c r="AA239" s="168">
        <v>819427.47485013108</v>
      </c>
      <c r="AB239" s="183">
        <f>SUM(Muut[[#This Row],[Työttömyysaste]:[Koulutustausta]])</f>
        <v>8482372.3247259799</v>
      </c>
      <c r="AD239" s="67"/>
    </row>
    <row r="240" spans="1:30" s="50" customFormat="1">
      <c r="A240" s="95">
        <v>742</v>
      </c>
      <c r="B240" s="160" t="s">
        <v>241</v>
      </c>
      <c r="C240" s="142">
        <v>1009</v>
      </c>
      <c r="D240" s="46">
        <v>78.75</v>
      </c>
      <c r="E240" s="46">
        <v>447</v>
      </c>
      <c r="F240" s="370">
        <v>0.1761744966442953</v>
      </c>
      <c r="G240" s="372">
        <v>1.5502672167712621</v>
      </c>
      <c r="H240" s="162">
        <v>0</v>
      </c>
      <c r="I240" s="164">
        <v>3</v>
      </c>
      <c r="J240" s="15">
        <v>7</v>
      </c>
      <c r="K240" s="15">
        <v>6440.01</v>
      </c>
      <c r="L240" s="179">
        <v>0.15667677534662214</v>
      </c>
      <c r="M240" s="372">
        <v>20</v>
      </c>
      <c r="N240" s="162">
        <v>0</v>
      </c>
      <c r="O240" s="162">
        <v>0</v>
      </c>
      <c r="P240" s="15">
        <v>247</v>
      </c>
      <c r="Q240" s="15">
        <v>32</v>
      </c>
      <c r="R240" s="167">
        <v>0.12955465587044535</v>
      </c>
      <c r="S240" s="373">
        <v>0.98228294838425356</v>
      </c>
      <c r="T240" s="168">
        <v>104693.21928186709</v>
      </c>
      <c r="U240" s="168">
        <v>0</v>
      </c>
      <c r="V240" s="168">
        <v>0</v>
      </c>
      <c r="W240" s="168">
        <v>11616.71</v>
      </c>
      <c r="X240" s="168">
        <v>809823.4</v>
      </c>
      <c r="Y240" s="168">
        <v>0</v>
      </c>
      <c r="Z240" s="164">
        <v>0</v>
      </c>
      <c r="AA240" s="168">
        <v>27226.16240544448</v>
      </c>
      <c r="AB240" s="183">
        <f>SUM(Muut[[#This Row],[Työttömyysaste]:[Koulutustausta]])</f>
        <v>953359.49168731156</v>
      </c>
      <c r="AD240" s="67"/>
    </row>
    <row r="241" spans="1:30" s="50" customFormat="1">
      <c r="A241" s="95">
        <v>743</v>
      </c>
      <c r="B241" s="160" t="s">
        <v>242</v>
      </c>
      <c r="C241" s="142">
        <v>64736</v>
      </c>
      <c r="D241" s="46">
        <v>2486.6666666666665</v>
      </c>
      <c r="E241" s="46">
        <v>31294</v>
      </c>
      <c r="F241" s="370">
        <v>7.9461451609467201E-2</v>
      </c>
      <c r="G241" s="372">
        <v>0.69922994402494265</v>
      </c>
      <c r="H241" s="162">
        <v>0</v>
      </c>
      <c r="I241" s="164">
        <v>147</v>
      </c>
      <c r="J241" s="15">
        <v>2007</v>
      </c>
      <c r="K241" s="15">
        <v>1431.77</v>
      </c>
      <c r="L241" s="179">
        <v>45.2139659302821</v>
      </c>
      <c r="M241" s="372">
        <v>0.40357856316612317</v>
      </c>
      <c r="N241" s="162">
        <v>0</v>
      </c>
      <c r="O241" s="162">
        <v>0</v>
      </c>
      <c r="P241" s="15">
        <v>19583</v>
      </c>
      <c r="Q241" s="15">
        <v>1667</v>
      </c>
      <c r="R241" s="167">
        <v>8.5124853188990449E-2</v>
      </c>
      <c r="S241" s="373">
        <v>0.62768828718835457</v>
      </c>
      <c r="T241" s="168">
        <v>3029609.8525027647</v>
      </c>
      <c r="U241" s="168">
        <v>0</v>
      </c>
      <c r="V241" s="168">
        <v>0</v>
      </c>
      <c r="W241" s="168">
        <v>3330676.71</v>
      </c>
      <c r="X241" s="168">
        <v>1048438.8626473519</v>
      </c>
      <c r="Y241" s="168">
        <v>0</v>
      </c>
      <c r="Z241" s="164">
        <v>0</v>
      </c>
      <c r="AA241" s="168">
        <v>1116216.7755154134</v>
      </c>
      <c r="AB241" s="183">
        <f>SUM(Muut[[#This Row],[Työttömyysaste]:[Koulutustausta]])</f>
        <v>8524942.2006655298</v>
      </c>
      <c r="AD241" s="67"/>
    </row>
    <row r="242" spans="1:30" s="50" customFormat="1">
      <c r="A242" s="95">
        <v>746</v>
      </c>
      <c r="B242" s="160" t="s">
        <v>243</v>
      </c>
      <c r="C242" s="142">
        <v>4781</v>
      </c>
      <c r="D242" s="46">
        <v>163.66666666666666</v>
      </c>
      <c r="E242" s="46">
        <v>1923</v>
      </c>
      <c r="F242" s="370">
        <v>8.5110071069509435E-2</v>
      </c>
      <c r="G242" s="372">
        <v>0.7489356036732866</v>
      </c>
      <c r="H242" s="162">
        <v>0</v>
      </c>
      <c r="I242" s="164">
        <v>9</v>
      </c>
      <c r="J242" s="15">
        <v>95</v>
      </c>
      <c r="K242" s="15">
        <v>786.4</v>
      </c>
      <c r="L242" s="179">
        <v>6.0796032553407935</v>
      </c>
      <c r="M242" s="372">
        <v>3.0014108879811165</v>
      </c>
      <c r="N242" s="162">
        <v>0</v>
      </c>
      <c r="O242" s="162">
        <v>0</v>
      </c>
      <c r="P242" s="15">
        <v>1277</v>
      </c>
      <c r="Q242" s="15">
        <v>152</v>
      </c>
      <c r="R242" s="167">
        <v>0.11902897415818324</v>
      </c>
      <c r="S242" s="373">
        <v>0.88027957544450663</v>
      </c>
      <c r="T242" s="168">
        <v>239653.64883937154</v>
      </c>
      <c r="U242" s="168">
        <v>0</v>
      </c>
      <c r="V242" s="168">
        <v>0</v>
      </c>
      <c r="W242" s="168">
        <v>157655.35</v>
      </c>
      <c r="X242" s="168">
        <v>575855.28512671567</v>
      </c>
      <c r="Y242" s="168">
        <v>0</v>
      </c>
      <c r="Z242" s="164">
        <v>0</v>
      </c>
      <c r="AA242" s="168">
        <v>115610.69938099911</v>
      </c>
      <c r="AB242" s="183">
        <f>SUM(Muut[[#This Row],[Työttömyysaste]:[Koulutustausta]])</f>
        <v>1088774.9833470865</v>
      </c>
      <c r="AD242" s="67"/>
    </row>
    <row r="243" spans="1:30" s="50" customFormat="1">
      <c r="A243" s="95">
        <v>747</v>
      </c>
      <c r="B243" s="160" t="s">
        <v>244</v>
      </c>
      <c r="C243" s="142">
        <v>1352</v>
      </c>
      <c r="D243" s="46">
        <v>60.083333333333336</v>
      </c>
      <c r="E243" s="46">
        <v>551</v>
      </c>
      <c r="F243" s="370">
        <v>0.10904416212946159</v>
      </c>
      <c r="G243" s="372">
        <v>0.95954631884608033</v>
      </c>
      <c r="H243" s="162">
        <v>0</v>
      </c>
      <c r="I243" s="164">
        <v>3</v>
      </c>
      <c r="J243" s="15">
        <v>17</v>
      </c>
      <c r="K243" s="15">
        <v>463.3</v>
      </c>
      <c r="L243" s="179">
        <v>2.9181955536369522</v>
      </c>
      <c r="M243" s="372">
        <v>6.2529693674721516</v>
      </c>
      <c r="N243" s="162">
        <v>0</v>
      </c>
      <c r="O243" s="162">
        <v>0</v>
      </c>
      <c r="P243" s="15">
        <v>342</v>
      </c>
      <c r="Q243" s="15">
        <v>54</v>
      </c>
      <c r="R243" s="167">
        <v>0.15789473684210525</v>
      </c>
      <c r="S243" s="373">
        <v>1.3120436531655306</v>
      </c>
      <c r="T243" s="168">
        <v>86828.732282737765</v>
      </c>
      <c r="U243" s="168">
        <v>0</v>
      </c>
      <c r="V243" s="168">
        <v>0</v>
      </c>
      <c r="W243" s="168">
        <v>28212.01</v>
      </c>
      <c r="X243" s="168">
        <v>339259.60528892092</v>
      </c>
      <c r="Y243" s="168">
        <v>0</v>
      </c>
      <c r="Z243" s="164">
        <v>0</v>
      </c>
      <c r="AA243" s="168">
        <v>48728.56653412203</v>
      </c>
      <c r="AB243" s="183">
        <f>SUM(Muut[[#This Row],[Työttömyysaste]:[Koulutustausta]])</f>
        <v>503028.91410578071</v>
      </c>
      <c r="AD243" s="67"/>
    </row>
    <row r="244" spans="1:30" s="50" customFormat="1">
      <c r="A244" s="95">
        <v>748</v>
      </c>
      <c r="B244" s="160" t="s">
        <v>245</v>
      </c>
      <c r="C244" s="142">
        <v>5028</v>
      </c>
      <c r="D244" s="46">
        <v>207.91666666666666</v>
      </c>
      <c r="E244" s="46">
        <v>2047</v>
      </c>
      <c r="F244" s="370">
        <v>0.10157140530858166</v>
      </c>
      <c r="G244" s="372">
        <v>0.89378895816688853</v>
      </c>
      <c r="H244" s="162">
        <v>0</v>
      </c>
      <c r="I244" s="164">
        <v>3</v>
      </c>
      <c r="J244" s="15">
        <v>83</v>
      </c>
      <c r="K244" s="15">
        <v>1053.8900000000001</v>
      </c>
      <c r="L244" s="179">
        <v>4.7708963933617357</v>
      </c>
      <c r="M244" s="372">
        <v>3.8247293381962479</v>
      </c>
      <c r="N244" s="162">
        <v>0</v>
      </c>
      <c r="O244" s="162">
        <v>0</v>
      </c>
      <c r="P244" s="15">
        <v>1331</v>
      </c>
      <c r="Q244" s="15">
        <v>167</v>
      </c>
      <c r="R244" s="167">
        <v>0.12546957175056347</v>
      </c>
      <c r="S244" s="373">
        <v>0.93100766835718862</v>
      </c>
      <c r="T244" s="168">
        <v>300781.47110971238</v>
      </c>
      <c r="U244" s="168">
        <v>0</v>
      </c>
      <c r="V244" s="168">
        <v>0</v>
      </c>
      <c r="W244" s="168">
        <v>137740.99</v>
      </c>
      <c r="X244" s="168">
        <v>771729.56058264803</v>
      </c>
      <c r="Y244" s="168">
        <v>0</v>
      </c>
      <c r="Z244" s="164">
        <v>0</v>
      </c>
      <c r="AA244" s="168">
        <v>128589.99710705347</v>
      </c>
      <c r="AB244" s="183">
        <f>SUM(Muut[[#This Row],[Työttömyysaste]:[Koulutustausta]])</f>
        <v>1338842.0187994137</v>
      </c>
      <c r="AD244" s="67"/>
    </row>
    <row r="245" spans="1:30" s="50" customFormat="1">
      <c r="A245" s="95">
        <v>749</v>
      </c>
      <c r="B245" s="160" t="s">
        <v>246</v>
      </c>
      <c r="C245" s="142">
        <v>21293</v>
      </c>
      <c r="D245" s="46">
        <v>730.58333333333337</v>
      </c>
      <c r="E245" s="46">
        <v>10039</v>
      </c>
      <c r="F245" s="370">
        <v>7.2774512733672012E-2</v>
      </c>
      <c r="G245" s="372">
        <v>0.64038747637408222</v>
      </c>
      <c r="H245" s="162">
        <v>0</v>
      </c>
      <c r="I245" s="164">
        <v>16</v>
      </c>
      <c r="J245" s="15">
        <v>340</v>
      </c>
      <c r="K245" s="15">
        <v>400.97</v>
      </c>
      <c r="L245" s="179">
        <v>53.10372347058383</v>
      </c>
      <c r="M245" s="372">
        <v>0.34361785224520497</v>
      </c>
      <c r="N245" s="162">
        <v>0</v>
      </c>
      <c r="O245" s="162">
        <v>0</v>
      </c>
      <c r="P245" s="15">
        <v>6817</v>
      </c>
      <c r="Q245" s="15">
        <v>486</v>
      </c>
      <c r="R245" s="167">
        <v>7.1292357341939269E-2</v>
      </c>
      <c r="S245" s="373">
        <v>0.53131710592061576</v>
      </c>
      <c r="T245" s="168">
        <v>912642.12186962308</v>
      </c>
      <c r="U245" s="168">
        <v>0</v>
      </c>
      <c r="V245" s="168">
        <v>0</v>
      </c>
      <c r="W245" s="168">
        <v>564240.19999999995</v>
      </c>
      <c r="X245" s="168">
        <v>293617.36225490744</v>
      </c>
      <c r="Y245" s="168">
        <v>0</v>
      </c>
      <c r="Z245" s="164">
        <v>0</v>
      </c>
      <c r="AA245" s="168">
        <v>310777.31619601994</v>
      </c>
      <c r="AB245" s="183">
        <f>SUM(Muut[[#This Row],[Työttömyysaste]:[Koulutustausta]])</f>
        <v>2081277.0003205503</v>
      </c>
      <c r="AD245" s="67"/>
    </row>
    <row r="246" spans="1:30" s="50" customFormat="1">
      <c r="A246" s="95">
        <v>751</v>
      </c>
      <c r="B246" s="160" t="s">
        <v>247</v>
      </c>
      <c r="C246" s="142">
        <v>2904</v>
      </c>
      <c r="D246" s="46">
        <v>105.58333333333333</v>
      </c>
      <c r="E246" s="46">
        <v>1128</v>
      </c>
      <c r="F246" s="370">
        <v>9.3602245862884154E-2</v>
      </c>
      <c r="G246" s="372">
        <v>0.82366344698786764</v>
      </c>
      <c r="H246" s="162">
        <v>0</v>
      </c>
      <c r="I246" s="164">
        <v>3</v>
      </c>
      <c r="J246" s="15">
        <v>25</v>
      </c>
      <c r="K246" s="15">
        <v>1446.59</v>
      </c>
      <c r="L246" s="179">
        <v>2.007479659060273</v>
      </c>
      <c r="M246" s="372">
        <v>9.0896997749541999</v>
      </c>
      <c r="N246" s="162">
        <v>0</v>
      </c>
      <c r="O246" s="162">
        <v>0</v>
      </c>
      <c r="P246" s="15">
        <v>707</v>
      </c>
      <c r="Q246" s="15">
        <v>64</v>
      </c>
      <c r="R246" s="167">
        <v>9.0523338048090526E-2</v>
      </c>
      <c r="S246" s="373">
        <v>0.67427897304342821</v>
      </c>
      <c r="T246" s="168">
        <v>160091.11524803177</v>
      </c>
      <c r="U246" s="168">
        <v>0</v>
      </c>
      <c r="V246" s="168">
        <v>0</v>
      </c>
      <c r="W246" s="168">
        <v>41488.25</v>
      </c>
      <c r="X246" s="168">
        <v>1059291.0693177206</v>
      </c>
      <c r="Y246" s="168">
        <v>0</v>
      </c>
      <c r="Z246" s="164">
        <v>0</v>
      </c>
      <c r="AA246" s="168">
        <v>53789.17560311663</v>
      </c>
      <c r="AB246" s="183">
        <f>SUM(Muut[[#This Row],[Työttömyysaste]:[Koulutustausta]])</f>
        <v>1314659.6101688689</v>
      </c>
      <c r="AD246" s="67"/>
    </row>
    <row r="247" spans="1:30" s="50" customFormat="1">
      <c r="A247" s="95">
        <v>753</v>
      </c>
      <c r="B247" s="160" t="s">
        <v>248</v>
      </c>
      <c r="C247" s="142">
        <v>22190</v>
      </c>
      <c r="D247" s="46">
        <v>979.58333333333337</v>
      </c>
      <c r="E247" s="46">
        <v>10988</v>
      </c>
      <c r="F247" s="370">
        <v>8.9150285159568021E-2</v>
      </c>
      <c r="G247" s="372">
        <v>0.78448792010874258</v>
      </c>
      <c r="H247" s="162">
        <v>1</v>
      </c>
      <c r="I247" s="164">
        <v>6471</v>
      </c>
      <c r="J247" s="15">
        <v>1358</v>
      </c>
      <c r="K247" s="15">
        <v>339.67</v>
      </c>
      <c r="L247" s="179">
        <v>65.328112579856921</v>
      </c>
      <c r="M247" s="372">
        <v>0.27931906624241953</v>
      </c>
      <c r="N247" s="162">
        <v>3</v>
      </c>
      <c r="O247" s="162">
        <v>194</v>
      </c>
      <c r="P247" s="15">
        <v>7485</v>
      </c>
      <c r="Q247" s="15">
        <v>945</v>
      </c>
      <c r="R247" s="167">
        <v>0.12625250501002003</v>
      </c>
      <c r="S247" s="373">
        <v>0.92010893181462139</v>
      </c>
      <c r="T247" s="168">
        <v>1165103.180376966</v>
      </c>
      <c r="U247" s="168">
        <v>441261.46399999998</v>
      </c>
      <c r="V247" s="168">
        <v>1709601.9623999998</v>
      </c>
      <c r="W247" s="168">
        <v>2253641.7399999998</v>
      </c>
      <c r="X247" s="168">
        <v>248729.35490716112</v>
      </c>
      <c r="Y247" s="168">
        <v>0</v>
      </c>
      <c r="Z247" s="164">
        <v>55489.819999999992</v>
      </c>
      <c r="AA247" s="168">
        <v>560860.95640066836</v>
      </c>
      <c r="AB247" s="183">
        <f>SUM(Muut[[#This Row],[Työttömyysaste]:[Koulutustausta]])</f>
        <v>6434688.4780847961</v>
      </c>
      <c r="AD247" s="67"/>
    </row>
    <row r="248" spans="1:30" s="50" customFormat="1">
      <c r="A248" s="95">
        <v>755</v>
      </c>
      <c r="B248" s="160" t="s">
        <v>249</v>
      </c>
      <c r="C248" s="142">
        <v>6198</v>
      </c>
      <c r="D248" s="46">
        <v>226.41666666666666</v>
      </c>
      <c r="E248" s="46">
        <v>3100</v>
      </c>
      <c r="F248" s="370">
        <v>7.3037634408602142E-2</v>
      </c>
      <c r="G248" s="372">
        <v>0.64270284502525377</v>
      </c>
      <c r="H248" s="162">
        <v>1</v>
      </c>
      <c r="I248" s="164">
        <v>1664</v>
      </c>
      <c r="J248" s="15">
        <v>451</v>
      </c>
      <c r="K248" s="15">
        <v>241.11</v>
      </c>
      <c r="L248" s="179">
        <v>25.706109244743061</v>
      </c>
      <c r="M248" s="372">
        <v>0.70984633385999152</v>
      </c>
      <c r="N248" s="162">
        <v>0</v>
      </c>
      <c r="O248" s="162">
        <v>0</v>
      </c>
      <c r="P248" s="15">
        <v>2156</v>
      </c>
      <c r="Q248" s="15">
        <v>334</v>
      </c>
      <c r="R248" s="167">
        <v>0.15491651205936921</v>
      </c>
      <c r="S248" s="373">
        <v>1.1396964869733928</v>
      </c>
      <c r="T248" s="168">
        <v>266613.79658591439</v>
      </c>
      <c r="U248" s="168">
        <v>123250.9488</v>
      </c>
      <c r="V248" s="168">
        <v>439619.48159999994</v>
      </c>
      <c r="W248" s="168">
        <v>748448.03</v>
      </c>
      <c r="X248" s="168">
        <v>176557.05467561347</v>
      </c>
      <c r="Y248" s="168">
        <v>0</v>
      </c>
      <c r="Z248" s="164">
        <v>0</v>
      </c>
      <c r="AA248" s="168">
        <v>194043.65255739211</v>
      </c>
      <c r="AB248" s="183">
        <f>SUM(Muut[[#This Row],[Työttömyysaste]:[Koulutustausta]])</f>
        <v>1948532.9642189201</v>
      </c>
      <c r="AD248" s="67"/>
    </row>
    <row r="249" spans="1:30" s="50" customFormat="1">
      <c r="A249" s="95">
        <v>758</v>
      </c>
      <c r="B249" s="160" t="s">
        <v>250</v>
      </c>
      <c r="C249" s="142">
        <v>8187</v>
      </c>
      <c r="D249" s="46">
        <v>356.83333333333331</v>
      </c>
      <c r="E249" s="46">
        <v>3904</v>
      </c>
      <c r="F249" s="370">
        <v>9.1401980874316932E-2</v>
      </c>
      <c r="G249" s="372">
        <v>0.8043019687662365</v>
      </c>
      <c r="H249" s="162">
        <v>0</v>
      </c>
      <c r="I249" s="164">
        <v>15</v>
      </c>
      <c r="J249" s="15">
        <v>140</v>
      </c>
      <c r="K249" s="15">
        <v>11692.96</v>
      </c>
      <c r="L249" s="179">
        <v>0.70016488553796474</v>
      </c>
      <c r="M249" s="372">
        <v>20</v>
      </c>
      <c r="N249" s="162">
        <v>0</v>
      </c>
      <c r="O249" s="162">
        <v>0</v>
      </c>
      <c r="P249" s="15">
        <v>2294</v>
      </c>
      <c r="Q249" s="15">
        <v>246</v>
      </c>
      <c r="R249" s="167">
        <v>0.10723626852659111</v>
      </c>
      <c r="S249" s="373">
        <v>0.81013948797618518</v>
      </c>
      <c r="T249" s="168">
        <v>440722.01721009472</v>
      </c>
      <c r="U249" s="168">
        <v>0</v>
      </c>
      <c r="V249" s="168">
        <v>0</v>
      </c>
      <c r="W249" s="168">
        <v>232334.19999999998</v>
      </c>
      <c r="X249" s="168">
        <v>6570886.2000000002</v>
      </c>
      <c r="Y249" s="168">
        <v>0</v>
      </c>
      <c r="Z249" s="164">
        <v>0</v>
      </c>
      <c r="AA249" s="168">
        <v>182197.85131203642</v>
      </c>
      <c r="AB249" s="183">
        <f>SUM(Muut[[#This Row],[Työttömyysaste]:[Koulutustausta]])</f>
        <v>7426140.2685221313</v>
      </c>
      <c r="AD249" s="67"/>
    </row>
    <row r="250" spans="1:30" s="50" customFormat="1">
      <c r="A250" s="95">
        <v>759</v>
      </c>
      <c r="B250" s="160" t="s">
        <v>251</v>
      </c>
      <c r="C250" s="142">
        <v>1997</v>
      </c>
      <c r="D250" s="46">
        <v>59.166666666666664</v>
      </c>
      <c r="E250" s="46">
        <v>811</v>
      </c>
      <c r="F250" s="370">
        <v>7.2955199342375668E-2</v>
      </c>
      <c r="G250" s="372">
        <v>0.64197744842632776</v>
      </c>
      <c r="H250" s="162">
        <v>0</v>
      </c>
      <c r="I250" s="164">
        <v>2</v>
      </c>
      <c r="J250" s="15">
        <v>28</v>
      </c>
      <c r="K250" s="15">
        <v>551.95000000000005</v>
      </c>
      <c r="L250" s="179">
        <v>3.6180813479481833</v>
      </c>
      <c r="M250" s="372">
        <v>5.0433878208773288</v>
      </c>
      <c r="N250" s="162">
        <v>0</v>
      </c>
      <c r="O250" s="162">
        <v>0</v>
      </c>
      <c r="P250" s="15">
        <v>477</v>
      </c>
      <c r="Q250" s="15">
        <v>63</v>
      </c>
      <c r="R250" s="167">
        <v>0.13207547169811321</v>
      </c>
      <c r="S250" s="373">
        <v>1.0019835858751689</v>
      </c>
      <c r="T250" s="168">
        <v>85806.19859447873</v>
      </c>
      <c r="U250" s="168">
        <v>0</v>
      </c>
      <c r="V250" s="168">
        <v>0</v>
      </c>
      <c r="W250" s="168">
        <v>46466.84</v>
      </c>
      <c r="X250" s="168">
        <v>404175.13304385904</v>
      </c>
      <c r="Y250" s="168">
        <v>0</v>
      </c>
      <c r="Z250" s="164">
        <v>0</v>
      </c>
      <c r="AA250" s="168">
        <v>54966.404740669801</v>
      </c>
      <c r="AB250" s="183">
        <f>SUM(Muut[[#This Row],[Työttömyysaste]:[Koulutustausta]])</f>
        <v>591414.57637900754</v>
      </c>
      <c r="AD250" s="67"/>
    </row>
    <row r="251" spans="1:30" s="50" customFormat="1">
      <c r="A251" s="95">
        <v>761</v>
      </c>
      <c r="B251" s="160" t="s">
        <v>252</v>
      </c>
      <c r="C251" s="142">
        <v>8563</v>
      </c>
      <c r="D251" s="46">
        <v>287.16666666666669</v>
      </c>
      <c r="E251" s="46">
        <v>3610</v>
      </c>
      <c r="F251" s="370">
        <v>7.9547553093259477E-2</v>
      </c>
      <c r="G251" s="372">
        <v>0.69998760367591939</v>
      </c>
      <c r="H251" s="162">
        <v>0</v>
      </c>
      <c r="I251" s="164">
        <v>46</v>
      </c>
      <c r="J251" s="15">
        <v>313</v>
      </c>
      <c r="K251" s="15">
        <v>667.98</v>
      </c>
      <c r="L251" s="179">
        <v>12.819246085212132</v>
      </c>
      <c r="M251" s="372">
        <v>1.4234368607866021</v>
      </c>
      <c r="N251" s="162">
        <v>0</v>
      </c>
      <c r="O251" s="162">
        <v>0</v>
      </c>
      <c r="P251" s="15">
        <v>2290</v>
      </c>
      <c r="Q251" s="15">
        <v>405</v>
      </c>
      <c r="R251" s="167">
        <v>0.17685589519650655</v>
      </c>
      <c r="S251" s="373">
        <v>1.3361258343271272</v>
      </c>
      <c r="T251" s="168">
        <v>401178.00839903281</v>
      </c>
      <c r="U251" s="168">
        <v>0</v>
      </c>
      <c r="V251" s="168">
        <v>0</v>
      </c>
      <c r="W251" s="168">
        <v>519432.89</v>
      </c>
      <c r="X251" s="168">
        <v>489140.14923568605</v>
      </c>
      <c r="Y251" s="168">
        <v>0</v>
      </c>
      <c r="Z251" s="164">
        <v>0</v>
      </c>
      <c r="AA251" s="168">
        <v>314291.01441635744</v>
      </c>
      <c r="AB251" s="183">
        <f>SUM(Muut[[#This Row],[Työttömyysaste]:[Koulutustausta]])</f>
        <v>1724042.0620510764</v>
      </c>
      <c r="AD251" s="67"/>
    </row>
    <row r="252" spans="1:30" s="50" customFormat="1">
      <c r="A252" s="95">
        <v>762</v>
      </c>
      <c r="B252" s="160" t="s">
        <v>253</v>
      </c>
      <c r="C252" s="142">
        <v>3777</v>
      </c>
      <c r="D252" s="46">
        <v>194.91666666666666</v>
      </c>
      <c r="E252" s="46">
        <v>1586</v>
      </c>
      <c r="F252" s="370">
        <v>0.12289827658680118</v>
      </c>
      <c r="G252" s="372">
        <v>1.081457150832021</v>
      </c>
      <c r="H252" s="162">
        <v>0</v>
      </c>
      <c r="I252" s="164">
        <v>4</v>
      </c>
      <c r="J252" s="15">
        <v>33</v>
      </c>
      <c r="K252" s="15">
        <v>1465.93</v>
      </c>
      <c r="L252" s="179">
        <v>2.5765213891522785</v>
      </c>
      <c r="M252" s="372">
        <v>7.0821796714014527</v>
      </c>
      <c r="N252" s="162">
        <v>0</v>
      </c>
      <c r="O252" s="162">
        <v>0</v>
      </c>
      <c r="P252" s="15">
        <v>930</v>
      </c>
      <c r="Q252" s="15">
        <v>129</v>
      </c>
      <c r="R252" s="167">
        <v>0.13870967741935483</v>
      </c>
      <c r="S252" s="373">
        <v>1.0644228285052957</v>
      </c>
      <c r="T252" s="168">
        <v>273386.53867629194</v>
      </c>
      <c r="U252" s="168">
        <v>0</v>
      </c>
      <c r="V252" s="168">
        <v>0</v>
      </c>
      <c r="W252" s="168">
        <v>54764.49</v>
      </c>
      <c r="X252" s="168">
        <v>1073453.1257957865</v>
      </c>
      <c r="Y252" s="168">
        <v>0</v>
      </c>
      <c r="Z252" s="164">
        <v>0</v>
      </c>
      <c r="AA252" s="168">
        <v>110438.32838907586</v>
      </c>
      <c r="AB252" s="183">
        <f>SUM(Muut[[#This Row],[Työttömyysaste]:[Koulutustausta]])</f>
        <v>1512042.4828611542</v>
      </c>
      <c r="AD252" s="67"/>
    </row>
    <row r="253" spans="1:30" s="50" customFormat="1">
      <c r="A253" s="95">
        <v>765</v>
      </c>
      <c r="B253" s="160" t="s">
        <v>254</v>
      </c>
      <c r="C253" s="142">
        <v>10348</v>
      </c>
      <c r="D253" s="46">
        <v>348.75</v>
      </c>
      <c r="E253" s="46">
        <v>4628</v>
      </c>
      <c r="F253" s="370">
        <v>7.5356525496974941E-2</v>
      </c>
      <c r="G253" s="372">
        <v>0.66310818689959816</v>
      </c>
      <c r="H253" s="162">
        <v>0</v>
      </c>
      <c r="I253" s="164">
        <v>15</v>
      </c>
      <c r="J253" s="15">
        <v>389</v>
      </c>
      <c r="K253" s="15">
        <v>2648.97</v>
      </c>
      <c r="L253" s="179">
        <v>3.9064240063118874</v>
      </c>
      <c r="M253" s="372">
        <v>4.6711230976723712</v>
      </c>
      <c r="N253" s="162">
        <v>0</v>
      </c>
      <c r="O253" s="162">
        <v>0</v>
      </c>
      <c r="P253" s="15">
        <v>2986</v>
      </c>
      <c r="Q253" s="15">
        <v>301</v>
      </c>
      <c r="R253" s="167">
        <v>0.10080375083724046</v>
      </c>
      <c r="S253" s="373">
        <v>0.74741096968281306</v>
      </c>
      <c r="T253" s="168">
        <v>459263.18666221923</v>
      </c>
      <c r="U253" s="168">
        <v>0</v>
      </c>
      <c r="V253" s="168">
        <v>0</v>
      </c>
      <c r="W253" s="168">
        <v>645557.17000000004</v>
      </c>
      <c r="X253" s="168">
        <v>1939755.0542244609</v>
      </c>
      <c r="Y253" s="168">
        <v>0</v>
      </c>
      <c r="Z253" s="164">
        <v>0</v>
      </c>
      <c r="AA253" s="168">
        <v>212458.71338120979</v>
      </c>
      <c r="AB253" s="183">
        <f>SUM(Muut[[#This Row],[Työttömyysaste]:[Koulutustausta]])</f>
        <v>3257034.1242678901</v>
      </c>
      <c r="AD253" s="67"/>
    </row>
    <row r="254" spans="1:30" s="50" customFormat="1">
      <c r="A254" s="95">
        <v>768</v>
      </c>
      <c r="B254" s="160" t="s">
        <v>255</v>
      </c>
      <c r="C254" s="142">
        <v>2430</v>
      </c>
      <c r="D254" s="46">
        <v>120.58333333333333</v>
      </c>
      <c r="E254" s="46">
        <v>940</v>
      </c>
      <c r="F254" s="370">
        <v>0.12828014184397163</v>
      </c>
      <c r="G254" s="372">
        <v>1.1288154769926864</v>
      </c>
      <c r="H254" s="162">
        <v>0</v>
      </c>
      <c r="I254" s="164">
        <v>4</v>
      </c>
      <c r="J254" s="15">
        <v>68</v>
      </c>
      <c r="K254" s="15">
        <v>584.47</v>
      </c>
      <c r="L254" s="179">
        <v>4.1576128800451686</v>
      </c>
      <c r="M254" s="372">
        <v>4.3889096776578818</v>
      </c>
      <c r="N254" s="162">
        <v>1</v>
      </c>
      <c r="O254" s="162">
        <v>0</v>
      </c>
      <c r="P254" s="15">
        <v>535</v>
      </c>
      <c r="Q254" s="15">
        <v>82</v>
      </c>
      <c r="R254" s="167">
        <v>0.15327102803738318</v>
      </c>
      <c r="S254" s="373">
        <v>1.1672811324847707</v>
      </c>
      <c r="T254" s="168">
        <v>183590.43629654284</v>
      </c>
      <c r="U254" s="168">
        <v>0</v>
      </c>
      <c r="V254" s="168">
        <v>0</v>
      </c>
      <c r="W254" s="168">
        <v>112848.04</v>
      </c>
      <c r="X254" s="168">
        <v>427988.47723551822</v>
      </c>
      <c r="Y254" s="168">
        <v>950154.29999999993</v>
      </c>
      <c r="Z254" s="164">
        <v>0</v>
      </c>
      <c r="AA254" s="168">
        <v>77918.466883736663</v>
      </c>
      <c r="AB254" s="183">
        <f>SUM(Muut[[#This Row],[Työttömyysaste]:[Koulutustausta]])</f>
        <v>1752499.7204157976</v>
      </c>
      <c r="AD254" s="67"/>
    </row>
    <row r="255" spans="1:30" s="50" customFormat="1">
      <c r="A255" s="95">
        <v>777</v>
      </c>
      <c r="B255" s="160" t="s">
        <v>256</v>
      </c>
      <c r="C255" s="142">
        <v>7508</v>
      </c>
      <c r="D255" s="46">
        <v>382.58333333333331</v>
      </c>
      <c r="E255" s="46">
        <v>2969</v>
      </c>
      <c r="F255" s="370">
        <v>0.12885932412709106</v>
      </c>
      <c r="G255" s="372">
        <v>1.1339120563680067</v>
      </c>
      <c r="H255" s="162">
        <v>0</v>
      </c>
      <c r="I255" s="164">
        <v>4</v>
      </c>
      <c r="J255" s="15">
        <v>236</v>
      </c>
      <c r="K255" s="15">
        <v>5270.43</v>
      </c>
      <c r="L255" s="179">
        <v>1.4245516969203651</v>
      </c>
      <c r="M255" s="372">
        <v>12.809213905422316</v>
      </c>
      <c r="N255" s="162">
        <v>0</v>
      </c>
      <c r="O255" s="162">
        <v>0</v>
      </c>
      <c r="P255" s="15">
        <v>1797</v>
      </c>
      <c r="Q255" s="15">
        <v>230</v>
      </c>
      <c r="R255" s="167">
        <v>0.12799109627156371</v>
      </c>
      <c r="S255" s="373">
        <v>0.97756043420932914</v>
      </c>
      <c r="T255" s="168">
        <v>569802.64636679192</v>
      </c>
      <c r="U255" s="168">
        <v>0</v>
      </c>
      <c r="V255" s="168">
        <v>0</v>
      </c>
      <c r="W255" s="168">
        <v>391649.08</v>
      </c>
      <c r="X255" s="168">
        <v>3859365.4252166785</v>
      </c>
      <c r="Y255" s="168">
        <v>0</v>
      </c>
      <c r="Z255" s="164">
        <v>0</v>
      </c>
      <c r="AA255" s="168">
        <v>201616.71713899888</v>
      </c>
      <c r="AB255" s="183">
        <f>SUM(Muut[[#This Row],[Työttömyysaste]:[Koulutustausta]])</f>
        <v>5022433.8687224695</v>
      </c>
      <c r="AD255" s="67"/>
    </row>
    <row r="256" spans="1:30" s="109" customFormat="1">
      <c r="A256" s="95">
        <v>778</v>
      </c>
      <c r="B256" s="160" t="s">
        <v>257</v>
      </c>
      <c r="C256" s="142">
        <v>6891</v>
      </c>
      <c r="D256" s="46">
        <v>236.83333333333334</v>
      </c>
      <c r="E256" s="46">
        <v>2865</v>
      </c>
      <c r="F256" s="370">
        <v>8.2664339732402559E-2</v>
      </c>
      <c r="G256" s="372">
        <v>0.72741411682265444</v>
      </c>
      <c r="H256" s="162">
        <v>0</v>
      </c>
      <c r="I256" s="164">
        <v>4</v>
      </c>
      <c r="J256" s="15">
        <v>158</v>
      </c>
      <c r="K256" s="15">
        <v>713.56</v>
      </c>
      <c r="L256" s="179">
        <v>9.6572117271147491</v>
      </c>
      <c r="M256" s="372">
        <v>1.8895088893983485</v>
      </c>
      <c r="N256" s="162">
        <v>0</v>
      </c>
      <c r="O256" s="162">
        <v>0</v>
      </c>
      <c r="P256" s="15">
        <v>1880</v>
      </c>
      <c r="Q256" s="15">
        <v>247</v>
      </c>
      <c r="R256" s="167">
        <v>0.13138297872340426</v>
      </c>
      <c r="S256" s="373">
        <v>0.99055115666954419</v>
      </c>
      <c r="T256" s="168">
        <v>335494.03274713742</v>
      </c>
      <c r="U256" s="168">
        <v>0</v>
      </c>
      <c r="V256" s="168">
        <v>0</v>
      </c>
      <c r="W256" s="168">
        <v>262205.74</v>
      </c>
      <c r="X256" s="168">
        <v>522516.9090221505</v>
      </c>
      <c r="Y256" s="168">
        <v>0</v>
      </c>
      <c r="Z256" s="164">
        <v>0</v>
      </c>
      <c r="AA256" s="168">
        <v>187507.143926152</v>
      </c>
      <c r="AB256" s="183">
        <f>SUM(Muut[[#This Row],[Työttömyysaste]:[Koulutustausta]])</f>
        <v>1307723.8256954399</v>
      </c>
      <c r="AD256" s="397"/>
    </row>
    <row r="257" spans="1:30" s="50" customFormat="1">
      <c r="A257" s="95">
        <v>781</v>
      </c>
      <c r="B257" s="160" t="s">
        <v>258</v>
      </c>
      <c r="C257" s="142">
        <v>3584</v>
      </c>
      <c r="D257" s="46">
        <v>133.5</v>
      </c>
      <c r="E257" s="46">
        <v>1308</v>
      </c>
      <c r="F257" s="370">
        <v>0.10206422018348624</v>
      </c>
      <c r="G257" s="372">
        <v>0.89812553785948912</v>
      </c>
      <c r="H257" s="162">
        <v>0</v>
      </c>
      <c r="I257" s="164">
        <v>7</v>
      </c>
      <c r="J257" s="15">
        <v>88</v>
      </c>
      <c r="K257" s="15">
        <v>666.22</v>
      </c>
      <c r="L257" s="179">
        <v>5.3796043349043856</v>
      </c>
      <c r="M257" s="372">
        <v>3.3919571532038364</v>
      </c>
      <c r="N257" s="162">
        <v>0</v>
      </c>
      <c r="O257" s="162">
        <v>0</v>
      </c>
      <c r="P257" s="15">
        <v>755</v>
      </c>
      <c r="Q257" s="15">
        <v>136</v>
      </c>
      <c r="R257" s="167">
        <v>0.18013245033112582</v>
      </c>
      <c r="S257" s="373">
        <v>1.3877602119614743</v>
      </c>
      <c r="T257" s="168">
        <v>215439.76742018524</v>
      </c>
      <c r="U257" s="168">
        <v>0</v>
      </c>
      <c r="V257" s="168">
        <v>0</v>
      </c>
      <c r="W257" s="168">
        <v>146038.63999999998</v>
      </c>
      <c r="X257" s="168">
        <v>487851.35816012276</v>
      </c>
      <c r="Y257" s="168">
        <v>0</v>
      </c>
      <c r="Z257" s="164">
        <v>0</v>
      </c>
      <c r="AA257" s="168">
        <v>136628.43451293278</v>
      </c>
      <c r="AB257" s="183">
        <f>SUM(Muut[[#This Row],[Työttömyysaste]:[Koulutustausta]])</f>
        <v>985958.20009324071</v>
      </c>
      <c r="AD257" s="67"/>
    </row>
    <row r="258" spans="1:30" s="50" customFormat="1">
      <c r="A258" s="160">
        <v>783</v>
      </c>
      <c r="B258" s="160" t="s">
        <v>259</v>
      </c>
      <c r="C258" s="142">
        <v>6588</v>
      </c>
      <c r="D258" s="46">
        <v>209.66666666666666</v>
      </c>
      <c r="E258" s="46">
        <v>2979</v>
      </c>
      <c r="F258" s="370">
        <v>7.0381559807541683E-2</v>
      </c>
      <c r="G258" s="372">
        <v>0.61933041906262121</v>
      </c>
      <c r="H258" s="162">
        <v>0</v>
      </c>
      <c r="I258" s="164">
        <v>16</v>
      </c>
      <c r="J258" s="15">
        <v>191</v>
      </c>
      <c r="K258" s="15">
        <v>406.85</v>
      </c>
      <c r="L258" s="179">
        <v>16.192700012289542</v>
      </c>
      <c r="M258" s="372">
        <v>1.1268897337279353</v>
      </c>
      <c r="N258" s="162">
        <v>0</v>
      </c>
      <c r="O258" s="162">
        <v>0</v>
      </c>
      <c r="P258" s="15">
        <v>1821</v>
      </c>
      <c r="Q258" s="15">
        <v>285</v>
      </c>
      <c r="R258" s="167">
        <v>0.15650741350906094</v>
      </c>
      <c r="S258" s="373">
        <v>1.2044618553532485</v>
      </c>
      <c r="T258" s="168">
        <v>273084.35923650983</v>
      </c>
      <c r="U258" s="168">
        <v>0</v>
      </c>
      <c r="V258" s="168">
        <v>0</v>
      </c>
      <c r="W258" s="168">
        <v>316970.23</v>
      </c>
      <c r="X258" s="168">
        <v>297923.09607553948</v>
      </c>
      <c r="Y258" s="168">
        <v>0</v>
      </c>
      <c r="Z258" s="164">
        <v>0</v>
      </c>
      <c r="AA258" s="168">
        <v>217974.304493256</v>
      </c>
      <c r="AB258" s="183">
        <f>SUM(Muut[[#This Row],[Työttömyysaste]:[Koulutustausta]])</f>
        <v>1105951.9898053051</v>
      </c>
      <c r="AD258" s="67"/>
    </row>
    <row r="259" spans="1:30" s="50" customFormat="1">
      <c r="A259" s="95">
        <v>785</v>
      </c>
      <c r="B259" s="160" t="s">
        <v>260</v>
      </c>
      <c r="C259" s="142">
        <v>2673</v>
      </c>
      <c r="D259" s="46">
        <v>147.41666666666666</v>
      </c>
      <c r="E259" s="46">
        <v>998</v>
      </c>
      <c r="F259" s="370">
        <v>0.1477120908483634</v>
      </c>
      <c r="G259" s="372">
        <v>1.2998090888563987</v>
      </c>
      <c r="H259" s="162">
        <v>0</v>
      </c>
      <c r="I259" s="164">
        <v>0</v>
      </c>
      <c r="J259" s="15">
        <v>30</v>
      </c>
      <c r="K259" s="15">
        <v>1302.3800000000001</v>
      </c>
      <c r="L259" s="179">
        <v>2.0523963820083231</v>
      </c>
      <c r="M259" s="372">
        <v>8.8907715708062955</v>
      </c>
      <c r="N259" s="162">
        <v>3</v>
      </c>
      <c r="O259" s="162">
        <v>83</v>
      </c>
      <c r="P259" s="15">
        <v>583</v>
      </c>
      <c r="Q259" s="15">
        <v>64</v>
      </c>
      <c r="R259" s="167">
        <v>0.10977701543739279</v>
      </c>
      <c r="S259" s="373">
        <v>0.83605869161952218</v>
      </c>
      <c r="T259" s="168">
        <v>232540.90225376538</v>
      </c>
      <c r="U259" s="168">
        <v>0</v>
      </c>
      <c r="V259" s="168">
        <v>0</v>
      </c>
      <c r="W259" s="168">
        <v>49785.9</v>
      </c>
      <c r="X259" s="168">
        <v>953690.75056374876</v>
      </c>
      <c r="Y259" s="168">
        <v>0</v>
      </c>
      <c r="Z259" s="164">
        <v>23740.489999999998</v>
      </c>
      <c r="AA259" s="168">
        <v>61389.540727741063</v>
      </c>
      <c r="AB259" s="183">
        <f>SUM(Muut[[#This Row],[Työttömyysaste]:[Koulutustausta]])</f>
        <v>1321147.5835452552</v>
      </c>
      <c r="AD259" s="67"/>
    </row>
    <row r="260" spans="1:30" s="50" customFormat="1">
      <c r="A260" s="95">
        <v>790</v>
      </c>
      <c r="B260" s="160" t="s">
        <v>261</v>
      </c>
      <c r="C260" s="142">
        <v>23998</v>
      </c>
      <c r="D260" s="46">
        <v>786.5</v>
      </c>
      <c r="E260" s="46">
        <v>10121</v>
      </c>
      <c r="F260" s="370">
        <v>7.7709712479004045E-2</v>
      </c>
      <c r="G260" s="372">
        <v>0.68381531933170181</v>
      </c>
      <c r="H260" s="162">
        <v>0</v>
      </c>
      <c r="I260" s="164">
        <v>39</v>
      </c>
      <c r="J260" s="15">
        <v>659</v>
      </c>
      <c r="K260" s="15">
        <v>1429.15</v>
      </c>
      <c r="L260" s="179">
        <v>16.791799321274883</v>
      </c>
      <c r="M260" s="372">
        <v>1.0866844616268259</v>
      </c>
      <c r="N260" s="162">
        <v>0</v>
      </c>
      <c r="O260" s="162">
        <v>0</v>
      </c>
      <c r="P260" s="15">
        <v>6699</v>
      </c>
      <c r="Q260" s="15">
        <v>925</v>
      </c>
      <c r="R260" s="167">
        <v>0.1380803104941036</v>
      </c>
      <c r="S260" s="373">
        <v>1.0454197430069627</v>
      </c>
      <c r="T260" s="168">
        <v>1098334.6882302535</v>
      </c>
      <c r="U260" s="168">
        <v>0</v>
      </c>
      <c r="V260" s="168">
        <v>0</v>
      </c>
      <c r="W260" s="168">
        <v>1093630.27</v>
      </c>
      <c r="X260" s="168">
        <v>1046520.3213871385</v>
      </c>
      <c r="Y260" s="168">
        <v>0</v>
      </c>
      <c r="Z260" s="164">
        <v>0</v>
      </c>
      <c r="AA260" s="168">
        <v>689166.89280894957</v>
      </c>
      <c r="AB260" s="183">
        <f>SUM(Muut[[#This Row],[Työttömyysaste]:[Koulutustausta]])</f>
        <v>3927652.1724263411</v>
      </c>
      <c r="AD260" s="67"/>
    </row>
    <row r="261" spans="1:30" s="50" customFormat="1">
      <c r="A261" s="95">
        <v>791</v>
      </c>
      <c r="B261" s="160" t="s">
        <v>262</v>
      </c>
      <c r="C261" s="142">
        <v>5131</v>
      </c>
      <c r="D261" s="46">
        <v>210.91666666666666</v>
      </c>
      <c r="E261" s="46">
        <v>2157</v>
      </c>
      <c r="F261" s="370">
        <v>9.7782413846391594E-2</v>
      </c>
      <c r="G261" s="372">
        <v>0.86044730338515663</v>
      </c>
      <c r="H261" s="162">
        <v>0</v>
      </c>
      <c r="I261" s="164">
        <v>4</v>
      </c>
      <c r="J261" s="15">
        <v>65</v>
      </c>
      <c r="K261" s="15">
        <v>2173.27</v>
      </c>
      <c r="L261" s="179">
        <v>2.3609583714862858</v>
      </c>
      <c r="M261" s="372">
        <v>7.7288052282336865</v>
      </c>
      <c r="N261" s="162">
        <v>0</v>
      </c>
      <c r="O261" s="162">
        <v>0</v>
      </c>
      <c r="P261" s="15">
        <v>1352</v>
      </c>
      <c r="Q261" s="15">
        <v>162</v>
      </c>
      <c r="R261" s="167">
        <v>0.11982248520710059</v>
      </c>
      <c r="S261" s="373">
        <v>0.92810461180142378</v>
      </c>
      <c r="T261" s="168">
        <v>295492.94575788215</v>
      </c>
      <c r="U261" s="168">
        <v>0</v>
      </c>
      <c r="V261" s="168">
        <v>0</v>
      </c>
      <c r="W261" s="168">
        <v>107869.45</v>
      </c>
      <c r="X261" s="168">
        <v>1591415.3299940706</v>
      </c>
      <c r="Y261" s="168">
        <v>0</v>
      </c>
      <c r="Z261" s="164">
        <v>0</v>
      </c>
      <c r="AA261" s="168">
        <v>130815.0178438158</v>
      </c>
      <c r="AB261" s="183">
        <f>SUM(Muut[[#This Row],[Työttömyysaste]:[Koulutustausta]])</f>
        <v>2125592.7435957687</v>
      </c>
      <c r="AD261" s="67"/>
    </row>
    <row r="262" spans="1:30" s="50" customFormat="1">
      <c r="A262" s="95">
        <v>831</v>
      </c>
      <c r="B262" s="160" t="s">
        <v>263</v>
      </c>
      <c r="C262" s="142">
        <v>4595</v>
      </c>
      <c r="D262" s="46">
        <v>196.41666666666666</v>
      </c>
      <c r="E262" s="46">
        <v>2112</v>
      </c>
      <c r="F262" s="370">
        <v>9.3000315656565649E-2</v>
      </c>
      <c r="G262" s="372">
        <v>0.81836669471433054</v>
      </c>
      <c r="H262" s="162">
        <v>0</v>
      </c>
      <c r="I262" s="164">
        <v>8</v>
      </c>
      <c r="J262" s="15">
        <v>230</v>
      </c>
      <c r="K262" s="15">
        <v>344.69</v>
      </c>
      <c r="L262" s="179">
        <v>13.330818996779715</v>
      </c>
      <c r="M262" s="372">
        <v>1.3688121794762393</v>
      </c>
      <c r="N262" s="162">
        <v>3</v>
      </c>
      <c r="O262" s="162">
        <v>2086</v>
      </c>
      <c r="P262" s="15">
        <v>1338</v>
      </c>
      <c r="Q262" s="15">
        <v>116</v>
      </c>
      <c r="R262" s="167">
        <v>8.6696562032884908E-2</v>
      </c>
      <c r="S262" s="373">
        <v>0.65254034099395108</v>
      </c>
      <c r="T262" s="168">
        <v>251683.23482087255</v>
      </c>
      <c r="U262" s="168">
        <v>0</v>
      </c>
      <c r="V262" s="168">
        <v>0</v>
      </c>
      <c r="W262" s="168">
        <v>381691.89999999997</v>
      </c>
      <c r="X262" s="168">
        <v>252405.33854314295</v>
      </c>
      <c r="Y262" s="168">
        <v>0</v>
      </c>
      <c r="Z262" s="164">
        <v>596658.57999999996</v>
      </c>
      <c r="AA262" s="168">
        <v>82366.676152842134</v>
      </c>
      <c r="AB262" s="183">
        <f>SUM(Muut[[#This Row],[Työttömyysaste]:[Koulutustausta]])</f>
        <v>1564805.7295168573</v>
      </c>
      <c r="AD262" s="67"/>
    </row>
    <row r="263" spans="1:30" s="50" customFormat="1">
      <c r="A263" s="95">
        <v>832</v>
      </c>
      <c r="B263" s="160" t="s">
        <v>264</v>
      </c>
      <c r="C263" s="142">
        <v>3913</v>
      </c>
      <c r="D263" s="46">
        <v>220.5</v>
      </c>
      <c r="E263" s="46">
        <v>1601</v>
      </c>
      <c r="F263" s="370">
        <v>0.1377264209868832</v>
      </c>
      <c r="G263" s="372">
        <v>1.2119390684015687</v>
      </c>
      <c r="H263" s="162">
        <v>0</v>
      </c>
      <c r="I263" s="164">
        <v>3</v>
      </c>
      <c r="J263" s="15">
        <v>81</v>
      </c>
      <c r="K263" s="15">
        <v>2438.21</v>
      </c>
      <c r="L263" s="179">
        <v>1.6048658647122274</v>
      </c>
      <c r="M263" s="372">
        <v>11.370038958649845</v>
      </c>
      <c r="N263" s="162">
        <v>0</v>
      </c>
      <c r="O263" s="162">
        <v>0</v>
      </c>
      <c r="P263" s="15">
        <v>937</v>
      </c>
      <c r="Q263" s="15">
        <v>125</v>
      </c>
      <c r="R263" s="167">
        <v>0.13340448239060831</v>
      </c>
      <c r="S263" s="373">
        <v>0.98666814011811166</v>
      </c>
      <c r="T263" s="168">
        <v>317403.31527168181</v>
      </c>
      <c r="U263" s="168">
        <v>0</v>
      </c>
      <c r="V263" s="168">
        <v>0</v>
      </c>
      <c r="W263" s="168">
        <v>134421.93</v>
      </c>
      <c r="X263" s="168">
        <v>1785422.3229257492</v>
      </c>
      <c r="Y263" s="168">
        <v>0</v>
      </c>
      <c r="Z263" s="164">
        <v>0</v>
      </c>
      <c r="AA263" s="168">
        <v>106057.06691479123</v>
      </c>
      <c r="AB263" s="183">
        <f>SUM(Muut[[#This Row],[Työttömyysaste]:[Koulutustausta]])</f>
        <v>2343304.6351122223</v>
      </c>
      <c r="AD263" s="67"/>
    </row>
    <row r="264" spans="1:30" s="50" customFormat="1">
      <c r="A264" s="95">
        <v>833</v>
      </c>
      <c r="B264" s="160" t="s">
        <v>265</v>
      </c>
      <c r="C264" s="142">
        <v>1677</v>
      </c>
      <c r="D264" s="46">
        <v>55.25</v>
      </c>
      <c r="E264" s="46">
        <v>685</v>
      </c>
      <c r="F264" s="370">
        <v>8.0656934306569339E-2</v>
      </c>
      <c r="G264" s="372">
        <v>0.70974972792576829</v>
      </c>
      <c r="H264" s="162">
        <v>0</v>
      </c>
      <c r="I264" s="164">
        <v>12</v>
      </c>
      <c r="J264" s="15">
        <v>89</v>
      </c>
      <c r="K264" s="15">
        <v>140.33000000000001</v>
      </c>
      <c r="L264" s="179">
        <v>11.950402622390079</v>
      </c>
      <c r="M264" s="372">
        <v>1.5269265799461258</v>
      </c>
      <c r="N264" s="162">
        <v>3</v>
      </c>
      <c r="O264" s="162">
        <v>184</v>
      </c>
      <c r="P264" s="15">
        <v>448</v>
      </c>
      <c r="Q264" s="15">
        <v>86</v>
      </c>
      <c r="R264" s="167">
        <v>0.19196428571428573</v>
      </c>
      <c r="S264" s="373">
        <v>1.4448021576107917</v>
      </c>
      <c r="T264" s="168">
        <v>79663.4521594502</v>
      </c>
      <c r="U264" s="168">
        <v>0</v>
      </c>
      <c r="V264" s="168">
        <v>0</v>
      </c>
      <c r="W264" s="168">
        <v>147698.16999999998</v>
      </c>
      <c r="X264" s="168">
        <v>102759.12024648018</v>
      </c>
      <c r="Y264" s="168">
        <v>0</v>
      </c>
      <c r="Z264" s="164">
        <v>52629.52</v>
      </c>
      <c r="AA264" s="168">
        <v>66557.975507066294</v>
      </c>
      <c r="AB264" s="183">
        <f>SUM(Muut[[#This Row],[Työttömyysaste]:[Koulutustausta]])</f>
        <v>449308.23791299667</v>
      </c>
      <c r="AD264" s="67"/>
    </row>
    <row r="265" spans="1:30" s="50" customFormat="1">
      <c r="A265" s="95">
        <v>834</v>
      </c>
      <c r="B265" s="160" t="s">
        <v>266</v>
      </c>
      <c r="C265" s="142">
        <v>5967</v>
      </c>
      <c r="D265" s="46">
        <v>211.66666666666666</v>
      </c>
      <c r="E265" s="46">
        <v>2746</v>
      </c>
      <c r="F265" s="370">
        <v>7.7081815974751153E-2</v>
      </c>
      <c r="G265" s="372">
        <v>0.67829007371096994</v>
      </c>
      <c r="H265" s="162">
        <v>0</v>
      </c>
      <c r="I265" s="164">
        <v>15</v>
      </c>
      <c r="J265" s="15">
        <v>123</v>
      </c>
      <c r="K265" s="15">
        <v>640.61</v>
      </c>
      <c r="L265" s="179">
        <v>9.3145595604189761</v>
      </c>
      <c r="M265" s="372">
        <v>1.9590177385010479</v>
      </c>
      <c r="N265" s="162">
        <v>0</v>
      </c>
      <c r="O265" s="162">
        <v>0</v>
      </c>
      <c r="P265" s="15">
        <v>1693</v>
      </c>
      <c r="Q265" s="15">
        <v>212</v>
      </c>
      <c r="R265" s="167">
        <v>0.12522150029533372</v>
      </c>
      <c r="S265" s="373">
        <v>0.94465517415179223</v>
      </c>
      <c r="T265" s="168">
        <v>270889.59529794665</v>
      </c>
      <c r="U265" s="168">
        <v>0</v>
      </c>
      <c r="V265" s="168">
        <v>0</v>
      </c>
      <c r="W265" s="168">
        <v>204122.19</v>
      </c>
      <c r="X265" s="168">
        <v>469097.98347536277</v>
      </c>
      <c r="Y265" s="168">
        <v>0</v>
      </c>
      <c r="Z265" s="164">
        <v>0</v>
      </c>
      <c r="AA265" s="168">
        <v>154841.72644177804</v>
      </c>
      <c r="AB265" s="183">
        <f>SUM(Muut[[#This Row],[Työttömyysaste]:[Koulutustausta]])</f>
        <v>1098951.4952150874</v>
      </c>
      <c r="AD265" s="67"/>
    </row>
    <row r="266" spans="1:30" s="50" customFormat="1">
      <c r="A266" s="95">
        <v>837</v>
      </c>
      <c r="B266" s="160" t="s">
        <v>267</v>
      </c>
      <c r="C266" s="142">
        <v>244223</v>
      </c>
      <c r="D266" s="46">
        <v>15305.833333333334</v>
      </c>
      <c r="E266" s="46">
        <v>119898</v>
      </c>
      <c r="F266" s="370">
        <v>0.12765711966282453</v>
      </c>
      <c r="G266" s="372">
        <v>1.1233331235241035</v>
      </c>
      <c r="H266" s="162">
        <v>0</v>
      </c>
      <c r="I266" s="164">
        <v>1321</v>
      </c>
      <c r="J266" s="15">
        <v>20793</v>
      </c>
      <c r="K266" s="15">
        <v>524.89</v>
      </c>
      <c r="L266" s="179">
        <v>465.28415477528625</v>
      </c>
      <c r="M266" s="372">
        <v>3.9217727958086299E-2</v>
      </c>
      <c r="N266" s="162">
        <v>0</v>
      </c>
      <c r="O266" s="162">
        <v>0</v>
      </c>
      <c r="P266" s="15">
        <v>77800</v>
      </c>
      <c r="Q266" s="15">
        <v>8551</v>
      </c>
      <c r="R266" s="167">
        <v>0.10991002570694088</v>
      </c>
      <c r="S266" s="373">
        <v>0.80493323471553613</v>
      </c>
      <c r="T266" s="168">
        <v>18361829.55859077</v>
      </c>
      <c r="U266" s="168">
        <v>0</v>
      </c>
      <c r="V266" s="168">
        <v>0</v>
      </c>
      <c r="W266" s="168">
        <v>34506607.289999999</v>
      </c>
      <c r="X266" s="168">
        <v>384359.97025707242</v>
      </c>
      <c r="Y266" s="168">
        <v>0</v>
      </c>
      <c r="Z266" s="164">
        <v>0</v>
      </c>
      <c r="AA266" s="168">
        <v>5400140.7617216827</v>
      </c>
      <c r="AB266" s="183">
        <f>SUM(Muut[[#This Row],[Työttömyysaste]:[Koulutustausta]])</f>
        <v>58652937.580569528</v>
      </c>
      <c r="AD266" s="67"/>
    </row>
    <row r="267" spans="1:30" s="50" customFormat="1">
      <c r="A267" s="95">
        <v>844</v>
      </c>
      <c r="B267" s="160" t="s">
        <v>268</v>
      </c>
      <c r="C267" s="142">
        <v>1479</v>
      </c>
      <c r="D267" s="46">
        <v>62.166666666666664</v>
      </c>
      <c r="E267" s="46">
        <v>599</v>
      </c>
      <c r="F267" s="370">
        <v>0.10378408458542014</v>
      </c>
      <c r="G267" s="372">
        <v>0.91325967730870428</v>
      </c>
      <c r="H267" s="162">
        <v>0</v>
      </c>
      <c r="I267" s="164">
        <v>2</v>
      </c>
      <c r="J267" s="15">
        <v>24</v>
      </c>
      <c r="K267" s="15">
        <v>347.75</v>
      </c>
      <c r="L267" s="179">
        <v>4.253055355859094</v>
      </c>
      <c r="M267" s="372">
        <v>4.2904185058507016</v>
      </c>
      <c r="N267" s="162">
        <v>3</v>
      </c>
      <c r="O267" s="162">
        <v>173</v>
      </c>
      <c r="P267" s="15">
        <v>338</v>
      </c>
      <c r="Q267" s="15">
        <v>46</v>
      </c>
      <c r="R267" s="167">
        <v>0.13609467455621302</v>
      </c>
      <c r="S267" s="373">
        <v>1.0273165042139956</v>
      </c>
      <c r="T267" s="168">
        <v>90403.091429159671</v>
      </c>
      <c r="U267" s="168">
        <v>0</v>
      </c>
      <c r="V267" s="168">
        <v>0</v>
      </c>
      <c r="W267" s="168">
        <v>39828.720000000001</v>
      </c>
      <c r="X267" s="168">
        <v>254646.07757224742</v>
      </c>
      <c r="Y267" s="168">
        <v>0</v>
      </c>
      <c r="Z267" s="164">
        <v>49483.189999999995</v>
      </c>
      <c r="AA267" s="168">
        <v>41737.948484351757</v>
      </c>
      <c r="AB267" s="183">
        <f>SUM(Muut[[#This Row],[Työttömyysaste]:[Koulutustausta]])</f>
        <v>476099.02748575882</v>
      </c>
      <c r="AD267" s="67"/>
    </row>
    <row r="268" spans="1:30" s="50" customFormat="1">
      <c r="A268" s="95">
        <v>845</v>
      </c>
      <c r="B268" s="160" t="s">
        <v>269</v>
      </c>
      <c r="C268" s="142">
        <v>2882</v>
      </c>
      <c r="D268" s="46">
        <v>143.25</v>
      </c>
      <c r="E268" s="46">
        <v>1259</v>
      </c>
      <c r="F268" s="370">
        <v>0.11378077839555202</v>
      </c>
      <c r="G268" s="372">
        <v>1.0012267042345024</v>
      </c>
      <c r="H268" s="162">
        <v>0</v>
      </c>
      <c r="I268" s="164">
        <v>4</v>
      </c>
      <c r="J268" s="15">
        <v>65</v>
      </c>
      <c r="K268" s="15">
        <v>1559.71</v>
      </c>
      <c r="L268" s="179">
        <v>1.8477793948875112</v>
      </c>
      <c r="M268" s="372">
        <v>9.8753062490428718</v>
      </c>
      <c r="N268" s="162">
        <v>0</v>
      </c>
      <c r="O268" s="162">
        <v>0</v>
      </c>
      <c r="P268" s="15">
        <v>691</v>
      </c>
      <c r="Q268" s="15">
        <v>85</v>
      </c>
      <c r="R268" s="167">
        <v>0.12301013024602026</v>
      </c>
      <c r="S268" s="373">
        <v>0.89679341844398675</v>
      </c>
      <c r="T268" s="168">
        <v>193128.88175214475</v>
      </c>
      <c r="U268" s="168">
        <v>0</v>
      </c>
      <c r="V268" s="168">
        <v>0</v>
      </c>
      <c r="W268" s="168">
        <v>107869.45</v>
      </c>
      <c r="X268" s="168">
        <v>1142125.1866289286</v>
      </c>
      <c r="Y268" s="168">
        <v>0</v>
      </c>
      <c r="Z268" s="164">
        <v>0</v>
      </c>
      <c r="AA268" s="168">
        <v>70997.825619819487</v>
      </c>
      <c r="AB268" s="183">
        <f>SUM(Muut[[#This Row],[Työttömyysaste]:[Koulutustausta]])</f>
        <v>1514121.3440008929</v>
      </c>
      <c r="AD268" s="67"/>
    </row>
    <row r="269" spans="1:30" s="50" customFormat="1">
      <c r="A269" s="95">
        <v>846</v>
      </c>
      <c r="B269" s="160" t="s">
        <v>270</v>
      </c>
      <c r="C269" s="142">
        <v>4952</v>
      </c>
      <c r="D269" s="46">
        <v>138.41666666666666</v>
      </c>
      <c r="E269" s="46">
        <v>2012</v>
      </c>
      <c r="F269" s="370">
        <v>6.8795559973492376E-2</v>
      </c>
      <c r="G269" s="372">
        <v>0.60537423587286265</v>
      </c>
      <c r="H269" s="162">
        <v>0</v>
      </c>
      <c r="I269" s="164">
        <v>36</v>
      </c>
      <c r="J269" s="15">
        <v>80</v>
      </c>
      <c r="K269" s="15">
        <v>554.73</v>
      </c>
      <c r="L269" s="179">
        <v>8.9268653218682967</v>
      </c>
      <c r="M269" s="372">
        <v>2.0440979836992001</v>
      </c>
      <c r="N269" s="162">
        <v>0</v>
      </c>
      <c r="O269" s="162">
        <v>0</v>
      </c>
      <c r="P269" s="15">
        <v>1205</v>
      </c>
      <c r="Q269" s="15">
        <v>179</v>
      </c>
      <c r="R269" s="167">
        <v>0.14854771784232365</v>
      </c>
      <c r="S269" s="373">
        <v>1.1248515534401293</v>
      </c>
      <c r="T269" s="168">
        <v>200643.63854971892</v>
      </c>
      <c r="U269" s="168">
        <v>0</v>
      </c>
      <c r="V269" s="168">
        <v>0</v>
      </c>
      <c r="W269" s="168">
        <v>132762.4</v>
      </c>
      <c r="X269" s="168">
        <v>406210.8371291238</v>
      </c>
      <c r="Y269" s="168">
        <v>0</v>
      </c>
      <c r="Z269" s="164">
        <v>0</v>
      </c>
      <c r="AA269" s="168">
        <v>153015.17660069774</v>
      </c>
      <c r="AB269" s="183">
        <f>SUM(Muut[[#This Row],[Työttömyysaste]:[Koulutustausta]])</f>
        <v>892632.05227954034</v>
      </c>
      <c r="AD269" s="67"/>
    </row>
    <row r="270" spans="1:30" s="50" customFormat="1">
      <c r="A270" s="95">
        <v>848</v>
      </c>
      <c r="B270" s="160" t="s">
        <v>271</v>
      </c>
      <c r="C270" s="142">
        <v>4241</v>
      </c>
      <c r="D270" s="46">
        <v>279.41666666666669</v>
      </c>
      <c r="E270" s="46">
        <v>1760</v>
      </c>
      <c r="F270" s="370">
        <v>0.15875946969696972</v>
      </c>
      <c r="G270" s="372">
        <v>1.3970217364669415</v>
      </c>
      <c r="H270" s="162">
        <v>0</v>
      </c>
      <c r="I270" s="164">
        <v>11</v>
      </c>
      <c r="J270" s="15">
        <v>219</v>
      </c>
      <c r="K270" s="15">
        <v>837.75</v>
      </c>
      <c r="L270" s="179">
        <v>5.0623694419576246</v>
      </c>
      <c r="M270" s="372">
        <v>3.6045151612105593</v>
      </c>
      <c r="N270" s="162">
        <v>0</v>
      </c>
      <c r="O270" s="162">
        <v>0</v>
      </c>
      <c r="P270" s="15">
        <v>1114</v>
      </c>
      <c r="Q270" s="15">
        <v>168</v>
      </c>
      <c r="R270" s="167">
        <v>0.15080789946140036</v>
      </c>
      <c r="S270" s="373">
        <v>1.1635538267420718</v>
      </c>
      <c r="T270" s="168">
        <v>396544.80150896707</v>
      </c>
      <c r="U270" s="168">
        <v>0</v>
      </c>
      <c r="V270" s="168">
        <v>0</v>
      </c>
      <c r="W270" s="168">
        <v>363437.07</v>
      </c>
      <c r="X270" s="168">
        <v>613457.22929158946</v>
      </c>
      <c r="Y270" s="168">
        <v>0</v>
      </c>
      <c r="Z270" s="164">
        <v>0</v>
      </c>
      <c r="AA270" s="168">
        <v>135554.33497498458</v>
      </c>
      <c r="AB270" s="183">
        <f>SUM(Muut[[#This Row],[Työttömyysaste]:[Koulutustausta]])</f>
        <v>1508993.4357755412</v>
      </c>
      <c r="AD270" s="67"/>
    </row>
    <row r="271" spans="1:30" s="50" customFormat="1">
      <c r="A271" s="95">
        <v>849</v>
      </c>
      <c r="B271" s="160" t="s">
        <v>272</v>
      </c>
      <c r="C271" s="142">
        <v>2938</v>
      </c>
      <c r="D271" s="46">
        <v>93.5</v>
      </c>
      <c r="E271" s="46">
        <v>1190</v>
      </c>
      <c r="F271" s="370">
        <v>7.857142857142857E-2</v>
      </c>
      <c r="G271" s="372">
        <v>0.69139808660900637</v>
      </c>
      <c r="H271" s="162">
        <v>0</v>
      </c>
      <c r="I271" s="164">
        <v>5</v>
      </c>
      <c r="J271" s="15">
        <v>56</v>
      </c>
      <c r="K271" s="15">
        <v>608.98</v>
      </c>
      <c r="L271" s="179">
        <v>4.8244605734178458</v>
      </c>
      <c r="M271" s="372">
        <v>3.782264799867169</v>
      </c>
      <c r="N271" s="162">
        <v>0</v>
      </c>
      <c r="O271" s="162">
        <v>0</v>
      </c>
      <c r="P271" s="15">
        <v>747</v>
      </c>
      <c r="Q271" s="15">
        <v>87</v>
      </c>
      <c r="R271" s="167">
        <v>0.11646586345381527</v>
      </c>
      <c r="S271" s="373">
        <v>0.89758142340039349</v>
      </c>
      <c r="T271" s="168">
        <v>135956.75482614449</v>
      </c>
      <c r="U271" s="168">
        <v>0</v>
      </c>
      <c r="V271" s="168">
        <v>0</v>
      </c>
      <c r="W271" s="168">
        <v>92933.68</v>
      </c>
      <c r="X271" s="168">
        <v>445936.35749805096</v>
      </c>
      <c r="Y271" s="168">
        <v>0</v>
      </c>
      <c r="Z271" s="164">
        <v>0</v>
      </c>
      <c r="AA271" s="168">
        <v>72440.978276976268</v>
      </c>
      <c r="AB271" s="183">
        <f>SUM(Muut[[#This Row],[Työttömyysaste]:[Koulutustausta]])</f>
        <v>747267.77060117165</v>
      </c>
      <c r="AD271" s="67"/>
    </row>
    <row r="272" spans="1:30" s="50" customFormat="1">
      <c r="A272" s="95">
        <v>850</v>
      </c>
      <c r="B272" s="160" t="s">
        <v>273</v>
      </c>
      <c r="C272" s="142">
        <v>2387</v>
      </c>
      <c r="D272" s="46">
        <v>100.66666666666667</v>
      </c>
      <c r="E272" s="46">
        <v>997</v>
      </c>
      <c r="F272" s="370">
        <v>0.10096957539284521</v>
      </c>
      <c r="G272" s="372">
        <v>0.88849308841156172</v>
      </c>
      <c r="H272" s="162">
        <v>0</v>
      </c>
      <c r="I272" s="164">
        <v>1</v>
      </c>
      <c r="J272" s="15">
        <v>25</v>
      </c>
      <c r="K272" s="15">
        <v>361.46</v>
      </c>
      <c r="L272" s="179">
        <v>6.6037735849056611</v>
      </c>
      <c r="M272" s="372">
        <v>2.7631758070709163</v>
      </c>
      <c r="N272" s="162">
        <v>0</v>
      </c>
      <c r="O272" s="162">
        <v>0</v>
      </c>
      <c r="P272" s="15">
        <v>697</v>
      </c>
      <c r="Q272" s="15">
        <v>73</v>
      </c>
      <c r="R272" s="167">
        <v>0.10473457675753228</v>
      </c>
      <c r="S272" s="373">
        <v>0.79260904391322196</v>
      </c>
      <c r="T272" s="168">
        <v>141947.35282642997</v>
      </c>
      <c r="U272" s="168">
        <v>0</v>
      </c>
      <c r="V272" s="168">
        <v>0</v>
      </c>
      <c r="W272" s="168">
        <v>41488.25</v>
      </c>
      <c r="X272" s="168">
        <v>264685.46714382328</v>
      </c>
      <c r="Y272" s="168">
        <v>0</v>
      </c>
      <c r="Z272" s="164">
        <v>0</v>
      </c>
      <c r="AA272" s="168">
        <v>51972.080431439048</v>
      </c>
      <c r="AB272" s="183">
        <f>SUM(Muut[[#This Row],[Työttömyysaste]:[Koulutustausta]])</f>
        <v>500093.15040169231</v>
      </c>
      <c r="AD272" s="67"/>
    </row>
    <row r="273" spans="1:30" s="50" customFormat="1">
      <c r="A273" s="95">
        <v>851</v>
      </c>
      <c r="B273" s="160" t="s">
        <v>274</v>
      </c>
      <c r="C273" s="142">
        <v>21333</v>
      </c>
      <c r="D273" s="46">
        <v>1020.75</v>
      </c>
      <c r="E273" s="46">
        <v>9717</v>
      </c>
      <c r="F273" s="370">
        <v>0.10504785427601111</v>
      </c>
      <c r="G273" s="372">
        <v>0.9243803602576558</v>
      </c>
      <c r="H273" s="162">
        <v>0</v>
      </c>
      <c r="I273" s="164">
        <v>118</v>
      </c>
      <c r="J273" s="15">
        <v>586</v>
      </c>
      <c r="K273" s="15">
        <v>1188.7</v>
      </c>
      <c r="L273" s="179">
        <v>17.946496172289056</v>
      </c>
      <c r="M273" s="372">
        <v>1.0167660154944809</v>
      </c>
      <c r="N273" s="162">
        <v>0</v>
      </c>
      <c r="O273" s="162">
        <v>0</v>
      </c>
      <c r="P273" s="15">
        <v>6121</v>
      </c>
      <c r="Q273" s="15">
        <v>678</v>
      </c>
      <c r="R273" s="167">
        <v>0.11076621467080543</v>
      </c>
      <c r="S273" s="373">
        <v>0.82367184893169432</v>
      </c>
      <c r="T273" s="168">
        <v>1319846.6306644541</v>
      </c>
      <c r="U273" s="168">
        <v>0</v>
      </c>
      <c r="V273" s="168">
        <v>0</v>
      </c>
      <c r="W273" s="168">
        <v>972484.58</v>
      </c>
      <c r="X273" s="168">
        <v>870446.56336486107</v>
      </c>
      <c r="Y273" s="168">
        <v>0</v>
      </c>
      <c r="Z273" s="164">
        <v>0</v>
      </c>
      <c r="AA273" s="168">
        <v>482686.12596804771</v>
      </c>
      <c r="AB273" s="183">
        <f>SUM(Muut[[#This Row],[Työttömyysaste]:[Koulutustausta]])</f>
        <v>3645463.8999973629</v>
      </c>
      <c r="AD273" s="67"/>
    </row>
    <row r="274" spans="1:30" s="50" customFormat="1">
      <c r="A274" s="95">
        <v>853</v>
      </c>
      <c r="B274" s="160" t="s">
        <v>275</v>
      </c>
      <c r="C274" s="142">
        <v>195137</v>
      </c>
      <c r="D274" s="46">
        <v>13266</v>
      </c>
      <c r="E274" s="46">
        <v>95968</v>
      </c>
      <c r="F274" s="370">
        <v>0.13823357785928642</v>
      </c>
      <c r="G274" s="372">
        <v>1.2164018521076259</v>
      </c>
      <c r="H274" s="162">
        <v>1</v>
      </c>
      <c r="I274" s="164">
        <v>10710</v>
      </c>
      <c r="J274" s="15">
        <v>25131</v>
      </c>
      <c r="K274" s="15">
        <v>245.63</v>
      </c>
      <c r="L274" s="179">
        <v>794.43471888612953</v>
      </c>
      <c r="M274" s="372">
        <v>2.2969020577008278E-2</v>
      </c>
      <c r="N274" s="162">
        <v>0</v>
      </c>
      <c r="O274" s="162">
        <v>0</v>
      </c>
      <c r="P274" s="15">
        <v>60225</v>
      </c>
      <c r="Q274" s="15">
        <v>8936</v>
      </c>
      <c r="R274" s="167">
        <v>0.14837691988376919</v>
      </c>
      <c r="S274" s="373">
        <v>1.0943638067367436</v>
      </c>
      <c r="T274" s="168">
        <v>15886839.999811599</v>
      </c>
      <c r="U274" s="168">
        <v>3880416.3272000002</v>
      </c>
      <c r="V274" s="168">
        <v>2829522.0239999997</v>
      </c>
      <c r="W274" s="168">
        <v>41705648.43</v>
      </c>
      <c r="X274" s="168">
        <v>179866.90448331021</v>
      </c>
      <c r="Y274" s="168">
        <v>0</v>
      </c>
      <c r="Z274" s="164">
        <v>0</v>
      </c>
      <c r="AA274" s="168">
        <v>5866242.4031630121</v>
      </c>
      <c r="AB274" s="183">
        <f>SUM(Muut[[#This Row],[Työttömyysaste]:[Koulutustausta]])</f>
        <v>70348536.088657916</v>
      </c>
      <c r="AD274" s="67"/>
    </row>
    <row r="275" spans="1:30" s="50" customFormat="1">
      <c r="A275" s="95">
        <v>854</v>
      </c>
      <c r="B275" s="160" t="s">
        <v>276</v>
      </c>
      <c r="C275" s="142">
        <v>3296</v>
      </c>
      <c r="D275" s="46">
        <v>150.75</v>
      </c>
      <c r="E275" s="46">
        <v>1275</v>
      </c>
      <c r="F275" s="370">
        <v>0.11823529411764706</v>
      </c>
      <c r="G275" s="372">
        <v>1.0404247142875638</v>
      </c>
      <c r="H275" s="162">
        <v>0</v>
      </c>
      <c r="I275" s="164">
        <v>18</v>
      </c>
      <c r="J275" s="15">
        <v>39</v>
      </c>
      <c r="K275" s="15">
        <v>1737.73</v>
      </c>
      <c r="L275" s="179">
        <v>1.8967273396902855</v>
      </c>
      <c r="M275" s="372">
        <v>9.6204588942999543</v>
      </c>
      <c r="N275" s="162">
        <v>0</v>
      </c>
      <c r="O275" s="162">
        <v>0</v>
      </c>
      <c r="P275" s="15">
        <v>657</v>
      </c>
      <c r="Q275" s="15">
        <v>117</v>
      </c>
      <c r="R275" s="167">
        <v>0.17808219178082191</v>
      </c>
      <c r="S275" s="373">
        <v>1.3183197935004112</v>
      </c>
      <c r="T275" s="168">
        <v>229519.02371547089</v>
      </c>
      <c r="U275" s="168">
        <v>0</v>
      </c>
      <c r="V275" s="168">
        <v>0</v>
      </c>
      <c r="W275" s="168">
        <v>64721.67</v>
      </c>
      <c r="X275" s="168">
        <v>1272483.4748515356</v>
      </c>
      <c r="Y275" s="168">
        <v>0</v>
      </c>
      <c r="Z275" s="164">
        <v>0</v>
      </c>
      <c r="AA275" s="168">
        <v>119362.15062169594</v>
      </c>
      <c r="AB275" s="183">
        <f>SUM(Muut[[#This Row],[Työttömyysaste]:[Koulutustausta]])</f>
        <v>1686086.3191887024</v>
      </c>
      <c r="AD275" s="67"/>
    </row>
    <row r="276" spans="1:30" s="50" customFormat="1">
      <c r="A276" s="95">
        <v>857</v>
      </c>
      <c r="B276" s="160" t="s">
        <v>277</v>
      </c>
      <c r="C276" s="142">
        <v>2420</v>
      </c>
      <c r="D276" s="46">
        <v>121.58333333333333</v>
      </c>
      <c r="E276" s="46">
        <v>925</v>
      </c>
      <c r="F276" s="370">
        <v>0.13144144144144143</v>
      </c>
      <c r="G276" s="372">
        <v>1.1566336869021756</v>
      </c>
      <c r="H276" s="162">
        <v>0</v>
      </c>
      <c r="I276" s="164">
        <v>2</v>
      </c>
      <c r="J276" s="15">
        <v>53</v>
      </c>
      <c r="K276" s="15">
        <v>543.17999999999995</v>
      </c>
      <c r="L276" s="179">
        <v>4.4552450384771163</v>
      </c>
      <c r="M276" s="372">
        <v>4.0957090457638632</v>
      </c>
      <c r="N276" s="162">
        <v>0</v>
      </c>
      <c r="O276" s="162">
        <v>0</v>
      </c>
      <c r="P276" s="15">
        <v>577</v>
      </c>
      <c r="Q276" s="15">
        <v>107</v>
      </c>
      <c r="R276" s="167">
        <v>0.18544194107452339</v>
      </c>
      <c r="S276" s="373">
        <v>1.3953419438887114</v>
      </c>
      <c r="T276" s="168">
        <v>187340.65224775753</v>
      </c>
      <c r="U276" s="168">
        <v>0</v>
      </c>
      <c r="V276" s="168">
        <v>0</v>
      </c>
      <c r="W276" s="168">
        <v>87955.09</v>
      </c>
      <c r="X276" s="168">
        <v>397753.14569573931</v>
      </c>
      <c r="Y276" s="168">
        <v>0</v>
      </c>
      <c r="Z276" s="164">
        <v>0</v>
      </c>
      <c r="AA276" s="168">
        <v>92758.704540667415</v>
      </c>
      <c r="AB276" s="183">
        <f>SUM(Muut[[#This Row],[Työttömyysaste]:[Koulutustausta]])</f>
        <v>765807.59248416428</v>
      </c>
      <c r="AD276" s="67"/>
    </row>
    <row r="277" spans="1:30" s="50" customFormat="1">
      <c r="A277" s="95">
        <v>858</v>
      </c>
      <c r="B277" s="160" t="s">
        <v>278</v>
      </c>
      <c r="C277" s="142">
        <v>39718</v>
      </c>
      <c r="D277" s="46">
        <v>1710.6666666666667</v>
      </c>
      <c r="E277" s="46">
        <v>19614</v>
      </c>
      <c r="F277" s="370">
        <v>8.7216613983209276E-2</v>
      </c>
      <c r="G277" s="372">
        <v>0.76747236399918262</v>
      </c>
      <c r="H277" s="162">
        <v>0</v>
      </c>
      <c r="I277" s="164">
        <v>572</v>
      </c>
      <c r="J277" s="15">
        <v>2776</v>
      </c>
      <c r="K277" s="15">
        <v>219.53</v>
      </c>
      <c r="L277" s="179">
        <v>180.92288069967657</v>
      </c>
      <c r="M277" s="372">
        <v>0.10085726766353614</v>
      </c>
      <c r="N277" s="162">
        <v>0</v>
      </c>
      <c r="O277" s="162">
        <v>0</v>
      </c>
      <c r="P277" s="15">
        <v>13731</v>
      </c>
      <c r="Q277" s="15">
        <v>1993</v>
      </c>
      <c r="R277" s="167">
        <v>0.14514601995484669</v>
      </c>
      <c r="S277" s="373">
        <v>1.0693574881751402</v>
      </c>
      <c r="T277" s="168">
        <v>2040191.5399576765</v>
      </c>
      <c r="U277" s="168">
        <v>0</v>
      </c>
      <c r="V277" s="168">
        <v>0</v>
      </c>
      <c r="W277" s="168">
        <v>4606855.28</v>
      </c>
      <c r="X277" s="168">
        <v>160754.718646831</v>
      </c>
      <c r="Y277" s="168">
        <v>0</v>
      </c>
      <c r="Z277" s="164">
        <v>0</v>
      </c>
      <c r="AA277" s="168">
        <v>1166726.1874503957</v>
      </c>
      <c r="AB277" s="183">
        <f>SUM(Muut[[#This Row],[Työttömyysaste]:[Koulutustausta]])</f>
        <v>7974527.7260549041</v>
      </c>
      <c r="AD277" s="67"/>
    </row>
    <row r="278" spans="1:30" s="50" customFormat="1">
      <c r="A278" s="95">
        <v>859</v>
      </c>
      <c r="B278" s="160" t="s">
        <v>279</v>
      </c>
      <c r="C278" s="142">
        <v>6593</v>
      </c>
      <c r="D278" s="46">
        <v>234</v>
      </c>
      <c r="E278" s="46">
        <v>2775</v>
      </c>
      <c r="F278" s="370">
        <v>8.4324324324324323E-2</v>
      </c>
      <c r="G278" s="372">
        <v>0.74202133717644714</v>
      </c>
      <c r="H278" s="162">
        <v>0</v>
      </c>
      <c r="I278" s="164">
        <v>17</v>
      </c>
      <c r="J278" s="15">
        <v>45</v>
      </c>
      <c r="K278" s="15">
        <v>491.82</v>
      </c>
      <c r="L278" s="179">
        <v>13.40531088609654</v>
      </c>
      <c r="M278" s="372">
        <v>1.3612058355252892</v>
      </c>
      <c r="N278" s="162">
        <v>0</v>
      </c>
      <c r="O278" s="162">
        <v>0</v>
      </c>
      <c r="P278" s="15">
        <v>1972</v>
      </c>
      <c r="Q278" s="15">
        <v>156</v>
      </c>
      <c r="R278" s="167">
        <v>7.9107505070993914E-2</v>
      </c>
      <c r="S278" s="373">
        <v>0.58533045157429386</v>
      </c>
      <c r="T278" s="168">
        <v>327431.37702496891</v>
      </c>
      <c r="U278" s="168">
        <v>0</v>
      </c>
      <c r="V278" s="168">
        <v>0</v>
      </c>
      <c r="W278" s="168">
        <v>74678.850000000006</v>
      </c>
      <c r="X278" s="168">
        <v>360143.87885429966</v>
      </c>
      <c r="Y278" s="168">
        <v>0</v>
      </c>
      <c r="Z278" s="164">
        <v>0</v>
      </c>
      <c r="AA278" s="168">
        <v>106009.0283387894</v>
      </c>
      <c r="AB278" s="183">
        <f>SUM(Muut[[#This Row],[Työttömyysaste]:[Koulutustausta]])</f>
        <v>868263.13421805797</v>
      </c>
      <c r="AD278" s="67"/>
    </row>
    <row r="279" spans="1:30" s="50" customFormat="1">
      <c r="A279" s="95">
        <v>886</v>
      </c>
      <c r="B279" s="160" t="s">
        <v>280</v>
      </c>
      <c r="C279" s="142">
        <v>12669</v>
      </c>
      <c r="D279" s="46">
        <v>506.25</v>
      </c>
      <c r="E279" s="46">
        <v>5788</v>
      </c>
      <c r="F279" s="370">
        <v>8.7465445749827231E-2</v>
      </c>
      <c r="G279" s="372">
        <v>0.76966198700152877</v>
      </c>
      <c r="H279" s="162">
        <v>0</v>
      </c>
      <c r="I279" s="164">
        <v>37</v>
      </c>
      <c r="J279" s="15">
        <v>256</v>
      </c>
      <c r="K279" s="15">
        <v>400.82</v>
      </c>
      <c r="L279" s="179">
        <v>31.607704206376926</v>
      </c>
      <c r="M279" s="372">
        <v>0.57730821846604874</v>
      </c>
      <c r="N279" s="162">
        <v>0</v>
      </c>
      <c r="O279" s="162">
        <v>0</v>
      </c>
      <c r="P279" s="15">
        <v>3801</v>
      </c>
      <c r="Q279" s="15">
        <v>327</v>
      </c>
      <c r="R279" s="167">
        <v>8.6029992107340178E-2</v>
      </c>
      <c r="S279" s="373">
        <v>0.64682101366979217</v>
      </c>
      <c r="T279" s="168">
        <v>652624.23745266616</v>
      </c>
      <c r="U279" s="168">
        <v>0</v>
      </c>
      <c r="V279" s="168">
        <v>0</v>
      </c>
      <c r="W279" s="168">
        <v>424839.67999999999</v>
      </c>
      <c r="X279" s="168">
        <v>293507.52210642194</v>
      </c>
      <c r="Y279" s="168">
        <v>0</v>
      </c>
      <c r="Z279" s="164">
        <v>0</v>
      </c>
      <c r="AA279" s="168">
        <v>225104.98684735593</v>
      </c>
      <c r="AB279" s="183">
        <f>SUM(Muut[[#This Row],[Työttömyysaste]:[Koulutustausta]])</f>
        <v>1596076.4264064441</v>
      </c>
      <c r="AD279" s="67"/>
    </row>
    <row r="280" spans="1:30" s="50" customFormat="1">
      <c r="A280" s="95">
        <v>887</v>
      </c>
      <c r="B280" s="160" t="s">
        <v>281</v>
      </c>
      <c r="C280" s="142">
        <v>4669</v>
      </c>
      <c r="D280" s="46">
        <v>214.16666666666666</v>
      </c>
      <c r="E280" s="46">
        <v>1937</v>
      </c>
      <c r="F280" s="370">
        <v>0.11056616761314747</v>
      </c>
      <c r="G280" s="372">
        <v>0.97293937658171992</v>
      </c>
      <c r="H280" s="162">
        <v>0</v>
      </c>
      <c r="I280" s="164">
        <v>12</v>
      </c>
      <c r="J280" s="15">
        <v>125</v>
      </c>
      <c r="K280" s="15">
        <v>475.53</v>
      </c>
      <c r="L280" s="179">
        <v>9.8185182848611028</v>
      </c>
      <c r="M280" s="372">
        <v>1.8584665094854924</v>
      </c>
      <c r="N280" s="162">
        <v>0</v>
      </c>
      <c r="O280" s="162">
        <v>0</v>
      </c>
      <c r="P280" s="15">
        <v>1288</v>
      </c>
      <c r="Q280" s="15">
        <v>226</v>
      </c>
      <c r="R280" s="167">
        <v>0.17546583850931677</v>
      </c>
      <c r="S280" s="373">
        <v>1.3007574980557106</v>
      </c>
      <c r="T280" s="168">
        <v>304039.82882397523</v>
      </c>
      <c r="U280" s="168">
        <v>0</v>
      </c>
      <c r="V280" s="168">
        <v>0</v>
      </c>
      <c r="W280" s="168">
        <v>207441.25</v>
      </c>
      <c r="X280" s="168">
        <v>348215.23872877297</v>
      </c>
      <c r="Y280" s="168">
        <v>0</v>
      </c>
      <c r="Z280" s="164">
        <v>0</v>
      </c>
      <c r="AA280" s="168">
        <v>166831.81375385544</v>
      </c>
      <c r="AB280" s="183">
        <f>SUM(Muut[[#This Row],[Työttömyysaste]:[Koulutustausta]])</f>
        <v>1026528.1313066036</v>
      </c>
      <c r="AD280" s="67"/>
    </row>
    <row r="281" spans="1:30" s="50" customFormat="1">
      <c r="A281" s="95">
        <v>889</v>
      </c>
      <c r="B281" s="160" t="s">
        <v>282</v>
      </c>
      <c r="C281" s="142">
        <v>2568</v>
      </c>
      <c r="D281" s="46">
        <v>122.16666666666667</v>
      </c>
      <c r="E281" s="46">
        <v>1004</v>
      </c>
      <c r="F281" s="370">
        <v>0.12167994687915007</v>
      </c>
      <c r="G281" s="372">
        <v>1.0707363221027442</v>
      </c>
      <c r="H281" s="162">
        <v>0</v>
      </c>
      <c r="I281" s="164">
        <v>0</v>
      </c>
      <c r="J281" s="15">
        <v>57</v>
      </c>
      <c r="K281" s="15">
        <v>1669.47</v>
      </c>
      <c r="L281" s="179">
        <v>1.5382127261945409</v>
      </c>
      <c r="M281" s="372">
        <v>11.862720347092949</v>
      </c>
      <c r="N281" s="162">
        <v>0</v>
      </c>
      <c r="O281" s="162">
        <v>0</v>
      </c>
      <c r="P281" s="15">
        <v>616</v>
      </c>
      <c r="Q281" s="15">
        <v>73</v>
      </c>
      <c r="R281" s="167">
        <v>0.1185064935064935</v>
      </c>
      <c r="S281" s="373">
        <v>0.91362821001406624</v>
      </c>
      <c r="T281" s="168">
        <v>184034.13307444859</v>
      </c>
      <c r="U281" s="168">
        <v>0</v>
      </c>
      <c r="V281" s="168">
        <v>0</v>
      </c>
      <c r="W281" s="168">
        <v>94593.209999999992</v>
      </c>
      <c r="X281" s="168">
        <v>1222498.8846140613</v>
      </c>
      <c r="Y281" s="168">
        <v>0</v>
      </c>
      <c r="Z281" s="164">
        <v>0</v>
      </c>
      <c r="AA281" s="168">
        <v>64450.038273893879</v>
      </c>
      <c r="AB281" s="183">
        <f>SUM(Muut[[#This Row],[Työttömyysaste]:[Koulutustausta]])</f>
        <v>1565576.2659624037</v>
      </c>
      <c r="AD281" s="67"/>
    </row>
    <row r="282" spans="1:30" s="50" customFormat="1">
      <c r="A282" s="95">
        <v>890</v>
      </c>
      <c r="B282" s="160" t="s">
        <v>283</v>
      </c>
      <c r="C282" s="142">
        <v>1176</v>
      </c>
      <c r="D282" s="46">
        <v>62.416666666666664</v>
      </c>
      <c r="E282" s="46">
        <v>541</v>
      </c>
      <c r="F282" s="370">
        <v>0.11537276648182378</v>
      </c>
      <c r="G282" s="372">
        <v>1.0152355817204448</v>
      </c>
      <c r="H282" s="162">
        <v>0</v>
      </c>
      <c r="I282" s="164">
        <v>3</v>
      </c>
      <c r="J282" s="15">
        <v>50</v>
      </c>
      <c r="K282" s="15">
        <v>5146.08</v>
      </c>
      <c r="L282" s="179">
        <v>0.22852345863259024</v>
      </c>
      <c r="M282" s="372">
        <v>20</v>
      </c>
      <c r="N282" s="162">
        <v>0</v>
      </c>
      <c r="O282" s="162">
        <v>0</v>
      </c>
      <c r="P282" s="15">
        <v>343</v>
      </c>
      <c r="Q282" s="15">
        <v>67</v>
      </c>
      <c r="R282" s="167">
        <v>0.19533527696793002</v>
      </c>
      <c r="S282" s="373">
        <v>1.505322729917548</v>
      </c>
      <c r="T282" s="168">
        <v>79908.867761830072</v>
      </c>
      <c r="U282" s="168">
        <v>0</v>
      </c>
      <c r="V282" s="168">
        <v>0</v>
      </c>
      <c r="W282" s="168">
        <v>82976.5</v>
      </c>
      <c r="X282" s="168">
        <v>943857.60000000009</v>
      </c>
      <c r="Y282" s="168">
        <v>0</v>
      </c>
      <c r="Z282" s="164">
        <v>0</v>
      </c>
      <c r="AA282" s="168">
        <v>48629.029299622009</v>
      </c>
      <c r="AB282" s="183">
        <f>SUM(Muut[[#This Row],[Työttömyysaste]:[Koulutustausta]])</f>
        <v>1155371.9970614521</v>
      </c>
      <c r="AD282" s="67"/>
    </row>
    <row r="283" spans="1:30" s="50" customFormat="1">
      <c r="A283" s="95">
        <v>892</v>
      </c>
      <c r="B283" s="160" t="s">
        <v>284</v>
      </c>
      <c r="C283" s="142">
        <v>3634</v>
      </c>
      <c r="D283" s="46">
        <v>159.83333333333334</v>
      </c>
      <c r="E283" s="46">
        <v>1554</v>
      </c>
      <c r="F283" s="370">
        <v>0.10285285285285285</v>
      </c>
      <c r="G283" s="372">
        <v>0.90506519936942009</v>
      </c>
      <c r="H283" s="162">
        <v>0</v>
      </c>
      <c r="I283" s="164">
        <v>4</v>
      </c>
      <c r="J283" s="15">
        <v>43</v>
      </c>
      <c r="K283" s="15">
        <v>347.98</v>
      </c>
      <c r="L283" s="179">
        <v>10.44312891545491</v>
      </c>
      <c r="M283" s="372">
        <v>1.7473103657832638</v>
      </c>
      <c r="N283" s="162">
        <v>0</v>
      </c>
      <c r="O283" s="162">
        <v>0</v>
      </c>
      <c r="P283" s="15">
        <v>1145</v>
      </c>
      <c r="Q283" s="15">
        <v>104</v>
      </c>
      <c r="R283" s="167">
        <v>9.0829694323144111E-2</v>
      </c>
      <c r="S283" s="373">
        <v>0.6822849239106985</v>
      </c>
      <c r="T283" s="168">
        <v>220133.2341266521</v>
      </c>
      <c r="U283" s="168">
        <v>0</v>
      </c>
      <c r="V283" s="168">
        <v>0</v>
      </c>
      <c r="W283" s="168">
        <v>71359.789999999994</v>
      </c>
      <c r="X283" s="168">
        <v>254814.49913325859</v>
      </c>
      <c r="Y283" s="168">
        <v>0</v>
      </c>
      <c r="Z283" s="164">
        <v>0</v>
      </c>
      <c r="AA283" s="168">
        <v>68109.761168610901</v>
      </c>
      <c r="AB283" s="183">
        <f>SUM(Muut[[#This Row],[Työttömyysaste]:[Koulutustausta]])</f>
        <v>614417.28442852164</v>
      </c>
      <c r="AD283" s="67"/>
    </row>
    <row r="284" spans="1:30" s="50" customFormat="1">
      <c r="A284" s="95">
        <v>893</v>
      </c>
      <c r="B284" s="160" t="s">
        <v>285</v>
      </c>
      <c r="C284" s="142">
        <v>7497</v>
      </c>
      <c r="D284" s="46">
        <v>143.66666666666666</v>
      </c>
      <c r="E284" s="46">
        <v>3400</v>
      </c>
      <c r="F284" s="370">
        <v>4.2254901960784311E-2</v>
      </c>
      <c r="G284" s="372">
        <v>0.37182674283411271</v>
      </c>
      <c r="H284" s="162">
        <v>3</v>
      </c>
      <c r="I284" s="164">
        <v>6393</v>
      </c>
      <c r="J284" s="15">
        <v>603</v>
      </c>
      <c r="K284" s="15">
        <v>732.71</v>
      </c>
      <c r="L284" s="179">
        <v>10.231878915259788</v>
      </c>
      <c r="M284" s="372">
        <v>1.7833857844008696</v>
      </c>
      <c r="N284" s="162">
        <v>0</v>
      </c>
      <c r="O284" s="162">
        <v>0</v>
      </c>
      <c r="P284" s="15">
        <v>2253</v>
      </c>
      <c r="Q284" s="15">
        <v>347</v>
      </c>
      <c r="R284" s="167">
        <v>0.15401686640035508</v>
      </c>
      <c r="S284" s="373">
        <v>1.1312702208630441</v>
      </c>
      <c r="T284" s="168">
        <v>186573.07014246008</v>
      </c>
      <c r="U284" s="168">
        <v>149082.3432</v>
      </c>
      <c r="V284" s="168">
        <v>1688994.7991999998</v>
      </c>
      <c r="W284" s="168">
        <v>1000696.59</v>
      </c>
      <c r="X284" s="168">
        <v>536539.83464546769</v>
      </c>
      <c r="Y284" s="168">
        <v>0</v>
      </c>
      <c r="Z284" s="164">
        <v>0</v>
      </c>
      <c r="AA284" s="168">
        <v>232976.71927440734</v>
      </c>
      <c r="AB284" s="183">
        <f>SUM(Muut[[#This Row],[Työttömyysaste]:[Koulutustausta]])</f>
        <v>3794863.3564623347</v>
      </c>
      <c r="AD284" s="67"/>
    </row>
    <row r="285" spans="1:30" s="50" customFormat="1">
      <c r="A285" s="95">
        <v>895</v>
      </c>
      <c r="B285" s="160" t="s">
        <v>286</v>
      </c>
      <c r="C285" s="142">
        <v>15463</v>
      </c>
      <c r="D285" s="46">
        <v>585.75</v>
      </c>
      <c r="E285" s="46">
        <v>7271</v>
      </c>
      <c r="F285" s="370">
        <v>8.0559757942511342E-2</v>
      </c>
      <c r="G285" s="372">
        <v>0.70889461362538064</v>
      </c>
      <c r="H285" s="162">
        <v>0</v>
      </c>
      <c r="I285" s="164">
        <v>60</v>
      </c>
      <c r="J285" s="15">
        <v>1207</v>
      </c>
      <c r="K285" s="15">
        <v>503.2</v>
      </c>
      <c r="L285" s="179">
        <v>30.72933227344992</v>
      </c>
      <c r="M285" s="372">
        <v>0.59381008486640641</v>
      </c>
      <c r="N285" s="162">
        <v>3</v>
      </c>
      <c r="O285" s="162">
        <v>661</v>
      </c>
      <c r="P285" s="15">
        <v>4439</v>
      </c>
      <c r="Q285" s="15">
        <v>710</v>
      </c>
      <c r="R285" s="167">
        <v>0.15994593376886687</v>
      </c>
      <c r="S285" s="373">
        <v>1.1748092078300747</v>
      </c>
      <c r="T285" s="168">
        <v>733662.39188404626</v>
      </c>
      <c r="U285" s="168">
        <v>0</v>
      </c>
      <c r="V285" s="168">
        <v>0</v>
      </c>
      <c r="W285" s="168">
        <v>2003052.71</v>
      </c>
      <c r="X285" s="168">
        <v>368477.08478606731</v>
      </c>
      <c r="Y285" s="168">
        <v>0</v>
      </c>
      <c r="Z285" s="164">
        <v>189065.83</v>
      </c>
      <c r="AA285" s="168">
        <v>499022.07422518195</v>
      </c>
      <c r="AB285" s="183">
        <f>SUM(Muut[[#This Row],[Työttömyysaste]:[Koulutustausta]])</f>
        <v>3793280.0908952951</v>
      </c>
      <c r="AD285" s="67"/>
    </row>
    <row r="286" spans="1:30" s="50" customFormat="1">
      <c r="A286" s="95">
        <v>905</v>
      </c>
      <c r="B286" s="160" t="s">
        <v>287</v>
      </c>
      <c r="C286" s="142">
        <v>67615</v>
      </c>
      <c r="D286" s="46">
        <v>3024.3333333333335</v>
      </c>
      <c r="E286" s="46">
        <v>32687</v>
      </c>
      <c r="F286" s="370">
        <v>9.2524041158054682E-2</v>
      </c>
      <c r="G286" s="372">
        <v>0.81417566391651597</v>
      </c>
      <c r="H286" s="162">
        <v>1</v>
      </c>
      <c r="I286" s="164">
        <v>15823</v>
      </c>
      <c r="J286" s="15">
        <v>6552</v>
      </c>
      <c r="K286" s="15">
        <v>364.73</v>
      </c>
      <c r="L286" s="179">
        <v>185.38370849669619</v>
      </c>
      <c r="M286" s="372">
        <v>9.8430372081538611E-2</v>
      </c>
      <c r="N286" s="162">
        <v>0</v>
      </c>
      <c r="O286" s="162">
        <v>0</v>
      </c>
      <c r="P286" s="15">
        <v>20601</v>
      </c>
      <c r="Q286" s="15">
        <v>2343</v>
      </c>
      <c r="R286" s="167">
        <v>0.11373234309014126</v>
      </c>
      <c r="S286" s="373">
        <v>0.84613564267070074</v>
      </c>
      <c r="T286" s="168">
        <v>3684529.1294268202</v>
      </c>
      <c r="U286" s="168">
        <v>1344564.844</v>
      </c>
      <c r="V286" s="168">
        <v>4180347.9911999996</v>
      </c>
      <c r="W286" s="168">
        <v>10873240.560000001</v>
      </c>
      <c r="X286" s="168">
        <v>267079.98238080746</v>
      </c>
      <c r="Y286" s="168">
        <v>0</v>
      </c>
      <c r="Z286" s="164">
        <v>0</v>
      </c>
      <c r="AA286" s="168">
        <v>1571598.8468330589</v>
      </c>
      <c r="AB286" s="183">
        <f>SUM(Muut[[#This Row],[Työttömyysaste]:[Koulutustausta]])</f>
        <v>21921361.353840686</v>
      </c>
      <c r="AD286" s="67"/>
    </row>
    <row r="287" spans="1:30" s="50" customFormat="1">
      <c r="A287" s="95">
        <v>908</v>
      </c>
      <c r="B287" s="160" t="s">
        <v>288</v>
      </c>
      <c r="C287" s="142">
        <v>20695</v>
      </c>
      <c r="D287" s="46">
        <v>951.91666666666663</v>
      </c>
      <c r="E287" s="46">
        <v>9117</v>
      </c>
      <c r="F287" s="370">
        <v>0.10441117326605974</v>
      </c>
      <c r="G287" s="372">
        <v>0.91877781439506545</v>
      </c>
      <c r="H287" s="162">
        <v>0</v>
      </c>
      <c r="I287" s="164">
        <v>40</v>
      </c>
      <c r="J287" s="15">
        <v>752</v>
      </c>
      <c r="K287" s="15">
        <v>272.05</v>
      </c>
      <c r="L287" s="179">
        <v>76.070575261900387</v>
      </c>
      <c r="M287" s="372">
        <v>0.23987445004013819</v>
      </c>
      <c r="N287" s="162">
        <v>0</v>
      </c>
      <c r="O287" s="162">
        <v>0</v>
      </c>
      <c r="P287" s="15">
        <v>6278</v>
      </c>
      <c r="Q287" s="15">
        <v>584</v>
      </c>
      <c r="R287" s="167">
        <v>9.3023255813953487E-2</v>
      </c>
      <c r="S287" s="373">
        <v>0.69576414396215747</v>
      </c>
      <c r="T287" s="168">
        <v>1272614.1727358706</v>
      </c>
      <c r="U287" s="168">
        <v>0</v>
      </c>
      <c r="V287" s="168">
        <v>0</v>
      </c>
      <c r="W287" s="168">
        <v>1247966.56</v>
      </c>
      <c r="X287" s="168">
        <v>199213.41596989191</v>
      </c>
      <c r="Y287" s="168">
        <v>0</v>
      </c>
      <c r="Z287" s="164">
        <v>0</v>
      </c>
      <c r="AA287" s="168">
        <v>395536.10621188441</v>
      </c>
      <c r="AB287" s="183">
        <f>SUM(Muut[[#This Row],[Työttömyysaste]:[Koulutustausta]])</f>
        <v>3115330.2549176468</v>
      </c>
      <c r="AD287" s="67"/>
    </row>
    <row r="288" spans="1:30" s="50" customFormat="1">
      <c r="A288" s="95">
        <v>915</v>
      </c>
      <c r="B288" s="160" t="s">
        <v>289</v>
      </c>
      <c r="C288" s="142">
        <v>19973</v>
      </c>
      <c r="D288" s="46">
        <v>1106.3333333333333</v>
      </c>
      <c r="E288" s="46">
        <v>8497</v>
      </c>
      <c r="F288" s="370">
        <v>0.13020281668039699</v>
      </c>
      <c r="G288" s="372">
        <v>1.1457342695772872</v>
      </c>
      <c r="H288" s="162">
        <v>0</v>
      </c>
      <c r="I288" s="164">
        <v>41</v>
      </c>
      <c r="J288" s="15">
        <v>677</v>
      </c>
      <c r="K288" s="15">
        <v>385.62</v>
      </c>
      <c r="L288" s="179">
        <v>51.794512732742078</v>
      </c>
      <c r="M288" s="372">
        <v>0.35230348626583657</v>
      </c>
      <c r="N288" s="162">
        <v>0</v>
      </c>
      <c r="O288" s="162">
        <v>0</v>
      </c>
      <c r="P288" s="15">
        <v>5297</v>
      </c>
      <c r="Q288" s="15">
        <v>720</v>
      </c>
      <c r="R288" s="167">
        <v>0.13592599584670567</v>
      </c>
      <c r="S288" s="373">
        <v>1.0308314818216711</v>
      </c>
      <c r="T288" s="168">
        <v>1531609.4254002611</v>
      </c>
      <c r="U288" s="168">
        <v>0</v>
      </c>
      <c r="V288" s="168">
        <v>0</v>
      </c>
      <c r="W288" s="168">
        <v>1123501.81</v>
      </c>
      <c r="X288" s="168">
        <v>282377.05372655654</v>
      </c>
      <c r="Y288" s="168">
        <v>0</v>
      </c>
      <c r="Z288" s="164">
        <v>0</v>
      </c>
      <c r="AA288" s="168">
        <v>565574.25871107378</v>
      </c>
      <c r="AB288" s="183">
        <f>SUM(Muut[[#This Row],[Työttömyysaste]:[Koulutustausta]])</f>
        <v>3503062.5478378916</v>
      </c>
      <c r="AD288" s="67"/>
    </row>
    <row r="289" spans="1:30" s="50" customFormat="1">
      <c r="A289" s="95">
        <v>918</v>
      </c>
      <c r="B289" s="160" t="s">
        <v>290</v>
      </c>
      <c r="C289" s="142">
        <v>2271</v>
      </c>
      <c r="D289" s="46">
        <v>63.25</v>
      </c>
      <c r="E289" s="46">
        <v>1045</v>
      </c>
      <c r="F289" s="370">
        <v>6.0526315789473685E-2</v>
      </c>
      <c r="G289" s="372">
        <v>0.53260809542607668</v>
      </c>
      <c r="H289" s="162">
        <v>0</v>
      </c>
      <c r="I289" s="164">
        <v>13</v>
      </c>
      <c r="J289" s="15">
        <v>78</v>
      </c>
      <c r="K289" s="15">
        <v>188.88</v>
      </c>
      <c r="L289" s="179">
        <v>12.023506988564169</v>
      </c>
      <c r="M289" s="372">
        <v>1.5176426829992948</v>
      </c>
      <c r="N289" s="162">
        <v>0</v>
      </c>
      <c r="O289" s="162">
        <v>0</v>
      </c>
      <c r="P289" s="15">
        <v>656</v>
      </c>
      <c r="Q289" s="15">
        <v>110</v>
      </c>
      <c r="R289" s="167">
        <v>0.1676829268292683</v>
      </c>
      <c r="S289" s="373">
        <v>1.2565286758380119</v>
      </c>
      <c r="T289" s="168">
        <v>80955.381266815675</v>
      </c>
      <c r="U289" s="168">
        <v>0</v>
      </c>
      <c r="V289" s="168">
        <v>0</v>
      </c>
      <c r="W289" s="168">
        <v>129443.34</v>
      </c>
      <c r="X289" s="168">
        <v>138310.71497295782</v>
      </c>
      <c r="Y289" s="168">
        <v>0</v>
      </c>
      <c r="Z289" s="164">
        <v>0</v>
      </c>
      <c r="AA289" s="168">
        <v>78387.749829088585</v>
      </c>
      <c r="AB289" s="183">
        <f>SUM(Muut[[#This Row],[Työttömyysaste]:[Koulutustausta]])</f>
        <v>427097.18606886209</v>
      </c>
      <c r="AD289" s="67"/>
    </row>
    <row r="290" spans="1:30" s="50" customFormat="1">
      <c r="A290" s="95">
        <v>921</v>
      </c>
      <c r="B290" s="160" t="s">
        <v>291</v>
      </c>
      <c r="C290" s="142">
        <v>1941</v>
      </c>
      <c r="D290" s="46">
        <v>72.416666666666671</v>
      </c>
      <c r="E290" s="46">
        <v>753</v>
      </c>
      <c r="F290" s="370">
        <v>9.6170872067286417E-2</v>
      </c>
      <c r="G290" s="372">
        <v>0.84626636098889019</v>
      </c>
      <c r="H290" s="162">
        <v>0</v>
      </c>
      <c r="I290" s="164">
        <v>3</v>
      </c>
      <c r="J290" s="15">
        <v>29</v>
      </c>
      <c r="K290" s="15">
        <v>422.63</v>
      </c>
      <c r="L290" s="179">
        <v>4.5926697110948114</v>
      </c>
      <c r="M290" s="372">
        <v>3.973154734185194</v>
      </c>
      <c r="N290" s="162">
        <v>0</v>
      </c>
      <c r="O290" s="162">
        <v>0</v>
      </c>
      <c r="P290" s="15">
        <v>426</v>
      </c>
      <c r="Q290" s="15">
        <v>64</v>
      </c>
      <c r="R290" s="167">
        <v>0.15023474178403756</v>
      </c>
      <c r="S290" s="373">
        <v>1.1700723355753606</v>
      </c>
      <c r="T290" s="168">
        <v>109939.41923705465</v>
      </c>
      <c r="U290" s="168">
        <v>0</v>
      </c>
      <c r="V290" s="168">
        <v>0</v>
      </c>
      <c r="W290" s="168">
        <v>48126.37</v>
      </c>
      <c r="X290" s="168">
        <v>309478.27969621541</v>
      </c>
      <c r="Y290" s="168">
        <v>0</v>
      </c>
      <c r="Z290" s="164">
        <v>0</v>
      </c>
      <c r="AA290" s="168">
        <v>62387.402780073258</v>
      </c>
      <c r="AB290" s="183">
        <f>SUM(Muut[[#This Row],[Työttömyysaste]:[Koulutustausta]])</f>
        <v>529931.47171334329</v>
      </c>
      <c r="AD290" s="67"/>
    </row>
    <row r="291" spans="1:30" s="50" customFormat="1">
      <c r="A291" s="95">
        <v>922</v>
      </c>
      <c r="B291" s="160" t="s">
        <v>292</v>
      </c>
      <c r="C291" s="142">
        <v>4444</v>
      </c>
      <c r="D291" s="46">
        <v>137.58333333333334</v>
      </c>
      <c r="E291" s="46">
        <v>2059</v>
      </c>
      <c r="F291" s="370">
        <v>6.6820463007932651E-2</v>
      </c>
      <c r="G291" s="372">
        <v>0.58799414889106849</v>
      </c>
      <c r="H291" s="162">
        <v>0</v>
      </c>
      <c r="I291" s="164">
        <v>17</v>
      </c>
      <c r="J291" s="15">
        <v>83</v>
      </c>
      <c r="K291" s="15">
        <v>301.04000000000002</v>
      </c>
      <c r="L291" s="179">
        <v>14.762157852777039</v>
      </c>
      <c r="M291" s="372">
        <v>1.2360921477175928</v>
      </c>
      <c r="N291" s="162">
        <v>0</v>
      </c>
      <c r="O291" s="162">
        <v>0</v>
      </c>
      <c r="P291" s="15">
        <v>1487</v>
      </c>
      <c r="Q291" s="15">
        <v>114</v>
      </c>
      <c r="R291" s="167">
        <v>7.6664425016812379E-2</v>
      </c>
      <c r="S291" s="373">
        <v>0.5624008398673237</v>
      </c>
      <c r="T291" s="168">
        <v>174891.16862418086</v>
      </c>
      <c r="U291" s="168">
        <v>0</v>
      </c>
      <c r="V291" s="168">
        <v>0</v>
      </c>
      <c r="W291" s="168">
        <v>137740.99</v>
      </c>
      <c r="X291" s="168">
        <v>220441.85533385872</v>
      </c>
      <c r="Y291" s="168">
        <v>0</v>
      </c>
      <c r="Z291" s="164">
        <v>0</v>
      </c>
      <c r="AA291" s="168">
        <v>68656.027360214517</v>
      </c>
      <c r="AB291" s="183">
        <f>SUM(Muut[[#This Row],[Työttömyysaste]:[Koulutustausta]])</f>
        <v>601730.04131825408</v>
      </c>
      <c r="AD291" s="67"/>
    </row>
    <row r="292" spans="1:30" s="50" customFormat="1">
      <c r="A292" s="95">
        <v>924</v>
      </c>
      <c r="B292" s="160" t="s">
        <v>293</v>
      </c>
      <c r="C292" s="142">
        <v>3004</v>
      </c>
      <c r="D292" s="46">
        <v>91.833333333333329</v>
      </c>
      <c r="E292" s="46">
        <v>1313</v>
      </c>
      <c r="F292" s="370">
        <v>6.9941609545569938E-2</v>
      </c>
      <c r="G292" s="372">
        <v>0.61545902745296166</v>
      </c>
      <c r="H292" s="162">
        <v>0</v>
      </c>
      <c r="I292" s="164">
        <v>50</v>
      </c>
      <c r="J292" s="15">
        <v>69</v>
      </c>
      <c r="K292" s="15">
        <v>502.13</v>
      </c>
      <c r="L292" s="179">
        <v>5.9825144882799277</v>
      </c>
      <c r="M292" s="372">
        <v>3.0501200525185395</v>
      </c>
      <c r="N292" s="162">
        <v>0</v>
      </c>
      <c r="O292" s="162">
        <v>0</v>
      </c>
      <c r="P292" s="15">
        <v>788</v>
      </c>
      <c r="Q292" s="15">
        <v>76</v>
      </c>
      <c r="R292" s="167">
        <v>9.6446700507614211E-2</v>
      </c>
      <c r="S292" s="373">
        <v>0.74007838979929796</v>
      </c>
      <c r="T292" s="168">
        <v>123742.7888131099</v>
      </c>
      <c r="U292" s="168">
        <v>0</v>
      </c>
      <c r="V292" s="168">
        <v>0</v>
      </c>
      <c r="W292" s="168">
        <v>114507.56999999999</v>
      </c>
      <c r="X292" s="168">
        <v>367693.5583935373</v>
      </c>
      <c r="Y292" s="168">
        <v>0</v>
      </c>
      <c r="Z292" s="164">
        <v>0</v>
      </c>
      <c r="AA292" s="168">
        <v>61071.179916831286</v>
      </c>
      <c r="AB292" s="183">
        <f>SUM(Muut[[#This Row],[Työttömyysaste]:[Koulutustausta]])</f>
        <v>667015.09712347854</v>
      </c>
      <c r="AD292" s="67"/>
    </row>
    <row r="293" spans="1:30" s="50" customFormat="1">
      <c r="A293" s="95">
        <v>925</v>
      </c>
      <c r="B293" s="160" t="s">
        <v>294</v>
      </c>
      <c r="C293" s="142">
        <v>3490</v>
      </c>
      <c r="D293" s="46">
        <v>142.75</v>
      </c>
      <c r="E293" s="46">
        <v>1667</v>
      </c>
      <c r="F293" s="370">
        <v>8.5632873425314934E-2</v>
      </c>
      <c r="G293" s="372">
        <v>0.75353606156301423</v>
      </c>
      <c r="H293" s="162">
        <v>0</v>
      </c>
      <c r="I293" s="164">
        <v>4</v>
      </c>
      <c r="J293" s="15">
        <v>126</v>
      </c>
      <c r="K293" s="15">
        <v>925.28</v>
      </c>
      <c r="L293" s="179">
        <v>3.7718312294656755</v>
      </c>
      <c r="M293" s="372">
        <v>4.8378059078137108</v>
      </c>
      <c r="N293" s="162">
        <v>0</v>
      </c>
      <c r="O293" s="162">
        <v>0</v>
      </c>
      <c r="P293" s="15">
        <v>1004</v>
      </c>
      <c r="Q293" s="15">
        <v>142</v>
      </c>
      <c r="R293" s="167">
        <v>0.14143426294820718</v>
      </c>
      <c r="S293" s="373">
        <v>1.0518450663153875</v>
      </c>
      <c r="T293" s="168">
        <v>176015.24841543977</v>
      </c>
      <c r="U293" s="168">
        <v>0</v>
      </c>
      <c r="V293" s="168">
        <v>0</v>
      </c>
      <c r="W293" s="168">
        <v>209100.78</v>
      </c>
      <c r="X293" s="168">
        <v>677552.61727116921</v>
      </c>
      <c r="Y293" s="168">
        <v>0</v>
      </c>
      <c r="Z293" s="164">
        <v>0</v>
      </c>
      <c r="AA293" s="168">
        <v>100840.7020611761</v>
      </c>
      <c r="AB293" s="183">
        <f>SUM(Muut[[#This Row],[Työttömyysaste]:[Koulutustausta]])</f>
        <v>1163509.347747785</v>
      </c>
      <c r="AD293" s="67"/>
    </row>
    <row r="294" spans="1:30" s="50" customFormat="1">
      <c r="A294" s="95">
        <v>927</v>
      </c>
      <c r="B294" s="160" t="s">
        <v>295</v>
      </c>
      <c r="C294" s="142">
        <v>29239</v>
      </c>
      <c r="D294" s="46">
        <v>1324.75</v>
      </c>
      <c r="E294" s="46">
        <v>14499</v>
      </c>
      <c r="F294" s="370">
        <v>9.1368370232429816E-2</v>
      </c>
      <c r="G294" s="372">
        <v>0.80400620815817625</v>
      </c>
      <c r="H294" s="162">
        <v>0</v>
      </c>
      <c r="I294" s="164">
        <v>490</v>
      </c>
      <c r="J294" s="15">
        <v>1835</v>
      </c>
      <c r="K294" s="15">
        <v>522.01</v>
      </c>
      <c r="L294" s="179">
        <v>56.012336928411337</v>
      </c>
      <c r="M294" s="372">
        <v>0.32577443480901452</v>
      </c>
      <c r="N294" s="162">
        <v>0</v>
      </c>
      <c r="O294" s="162">
        <v>0</v>
      </c>
      <c r="P294" s="15">
        <v>9964</v>
      </c>
      <c r="Q294" s="15">
        <v>1463</v>
      </c>
      <c r="R294" s="167">
        <v>0.14682858289843437</v>
      </c>
      <c r="S294" s="373">
        <v>1.1003050914282666</v>
      </c>
      <c r="T294" s="168">
        <v>1573413.0302361499</v>
      </c>
      <c r="U294" s="168">
        <v>0</v>
      </c>
      <c r="V294" s="168">
        <v>0</v>
      </c>
      <c r="W294" s="168">
        <v>3045237.55</v>
      </c>
      <c r="X294" s="168">
        <v>382251.03940615058</v>
      </c>
      <c r="Y294" s="168">
        <v>0</v>
      </c>
      <c r="Z294" s="164">
        <v>0</v>
      </c>
      <c r="AA294" s="168">
        <v>883759.91101040668</v>
      </c>
      <c r="AB294" s="183">
        <f>SUM(Muut[[#This Row],[Työttömyysaste]:[Koulutustausta]])</f>
        <v>5884661.5306527074</v>
      </c>
      <c r="AD294" s="67"/>
    </row>
    <row r="295" spans="1:30" s="50" customFormat="1">
      <c r="A295" s="95">
        <v>931</v>
      </c>
      <c r="B295" s="160" t="s">
        <v>296</v>
      </c>
      <c r="C295" s="142">
        <v>6070</v>
      </c>
      <c r="D295" s="46">
        <v>277.75</v>
      </c>
      <c r="E295" s="46">
        <v>2450</v>
      </c>
      <c r="F295" s="370">
        <v>0.11336734693877551</v>
      </c>
      <c r="G295" s="372">
        <v>0.99758866782156641</v>
      </c>
      <c r="H295" s="162">
        <v>0</v>
      </c>
      <c r="I295" s="164">
        <v>10</v>
      </c>
      <c r="J295" s="15">
        <v>105</v>
      </c>
      <c r="K295" s="15">
        <v>1248.54</v>
      </c>
      <c r="L295" s="179">
        <v>4.8616784404184088</v>
      </c>
      <c r="M295" s="372">
        <v>3.7533102258435007</v>
      </c>
      <c r="N295" s="162">
        <v>0</v>
      </c>
      <c r="O295" s="162">
        <v>0</v>
      </c>
      <c r="P295" s="15">
        <v>1389</v>
      </c>
      <c r="Q295" s="15">
        <v>203</v>
      </c>
      <c r="R295" s="167">
        <v>0.14614830813534918</v>
      </c>
      <c r="S295" s="373">
        <v>1.0917230434581568</v>
      </c>
      <c r="T295" s="168">
        <v>405285.45989139547</v>
      </c>
      <c r="U295" s="168">
        <v>0</v>
      </c>
      <c r="V295" s="168">
        <v>0</v>
      </c>
      <c r="W295" s="168">
        <v>174250.65</v>
      </c>
      <c r="X295" s="168">
        <v>914265.45993401518</v>
      </c>
      <c r="Y295" s="168">
        <v>0</v>
      </c>
      <c r="Z295" s="164">
        <v>0</v>
      </c>
      <c r="AA295" s="168">
        <v>182037.0662630391</v>
      </c>
      <c r="AB295" s="183">
        <f>SUM(Muut[[#This Row],[Työttömyysaste]:[Koulutustausta]])</f>
        <v>1675838.6360884497</v>
      </c>
      <c r="AD295" s="67"/>
    </row>
    <row r="296" spans="1:30" s="50" customFormat="1">
      <c r="A296" s="95">
        <v>934</v>
      </c>
      <c r="B296" s="160" t="s">
        <v>297</v>
      </c>
      <c r="C296" s="142">
        <v>2756</v>
      </c>
      <c r="D296" s="46">
        <v>70.75</v>
      </c>
      <c r="E296" s="46">
        <v>1179</v>
      </c>
      <c r="F296" s="370">
        <v>6.0008481764206957E-2</v>
      </c>
      <c r="G296" s="372">
        <v>0.52805135691743454</v>
      </c>
      <c r="H296" s="162">
        <v>0</v>
      </c>
      <c r="I296" s="164">
        <v>4</v>
      </c>
      <c r="J296" s="15">
        <v>48</v>
      </c>
      <c r="K296" s="15">
        <v>287.32</v>
      </c>
      <c r="L296" s="179">
        <v>9.5920924404844783</v>
      </c>
      <c r="M296" s="372">
        <v>1.9023364837655439</v>
      </c>
      <c r="N296" s="162">
        <v>0</v>
      </c>
      <c r="O296" s="162">
        <v>0</v>
      </c>
      <c r="P296" s="15">
        <v>730</v>
      </c>
      <c r="Q296" s="15">
        <v>77</v>
      </c>
      <c r="R296" s="167">
        <v>0.10547945205479452</v>
      </c>
      <c r="S296" s="373">
        <v>0.79441114484862407</v>
      </c>
      <c r="T296" s="168">
        <v>97403.86748974162</v>
      </c>
      <c r="U296" s="168">
        <v>0</v>
      </c>
      <c r="V296" s="168">
        <v>0</v>
      </c>
      <c r="W296" s="168">
        <v>79657.440000000002</v>
      </c>
      <c r="X296" s="168">
        <v>210395.14308571708</v>
      </c>
      <c r="Y296" s="168">
        <v>0</v>
      </c>
      <c r="Z296" s="164">
        <v>0</v>
      </c>
      <c r="AA296" s="168">
        <v>60142.738754621132</v>
      </c>
      <c r="AB296" s="183">
        <f>SUM(Muut[[#This Row],[Työttömyysaste]:[Koulutustausta]])</f>
        <v>447599.18933007983</v>
      </c>
      <c r="AD296" s="67"/>
    </row>
    <row r="297" spans="1:30" s="50" customFormat="1">
      <c r="A297" s="95">
        <v>935</v>
      </c>
      <c r="B297" s="160" t="s">
        <v>298</v>
      </c>
      <c r="C297" s="142">
        <v>3040</v>
      </c>
      <c r="D297" s="46">
        <v>184.5</v>
      </c>
      <c r="E297" s="46">
        <v>1337</v>
      </c>
      <c r="F297" s="370">
        <v>0.13799551234106208</v>
      </c>
      <c r="G297" s="372">
        <v>1.2143069679139618</v>
      </c>
      <c r="H297" s="162">
        <v>0</v>
      </c>
      <c r="I297" s="164">
        <v>17</v>
      </c>
      <c r="J297" s="15">
        <v>183</v>
      </c>
      <c r="K297" s="15">
        <v>371.99</v>
      </c>
      <c r="L297" s="179">
        <v>8.1722626952337425</v>
      </c>
      <c r="M297" s="372">
        <v>2.2328439608075259</v>
      </c>
      <c r="N297" s="162">
        <v>0</v>
      </c>
      <c r="O297" s="162">
        <v>0</v>
      </c>
      <c r="P297" s="15">
        <v>864</v>
      </c>
      <c r="Q297" s="15">
        <v>131</v>
      </c>
      <c r="R297" s="167">
        <v>0.15162037037037038</v>
      </c>
      <c r="S297" s="373">
        <v>1.1591419445401816</v>
      </c>
      <c r="T297" s="168">
        <v>247071.63870194365</v>
      </c>
      <c r="U297" s="168">
        <v>0</v>
      </c>
      <c r="V297" s="168">
        <v>0</v>
      </c>
      <c r="W297" s="168">
        <v>303693.99</v>
      </c>
      <c r="X297" s="168">
        <v>272396.2455675063</v>
      </c>
      <c r="Y297" s="168">
        <v>0</v>
      </c>
      <c r="Z297" s="164">
        <v>0</v>
      </c>
      <c r="AA297" s="168">
        <v>96798.552818217111</v>
      </c>
      <c r="AB297" s="183">
        <f>SUM(Muut[[#This Row],[Työttömyysaste]:[Koulutustausta]])</f>
        <v>919960.42708766705</v>
      </c>
      <c r="AD297" s="67"/>
    </row>
    <row r="298" spans="1:30" s="50" customFormat="1">
      <c r="A298" s="95">
        <v>936</v>
      </c>
      <c r="B298" s="160" t="s">
        <v>299</v>
      </c>
      <c r="C298" s="142">
        <v>6465</v>
      </c>
      <c r="D298" s="46">
        <v>220.33333333333334</v>
      </c>
      <c r="E298" s="46">
        <v>2521</v>
      </c>
      <c r="F298" s="370">
        <v>8.7399180219489628E-2</v>
      </c>
      <c r="G298" s="372">
        <v>0.76907887604482894</v>
      </c>
      <c r="H298" s="162">
        <v>0</v>
      </c>
      <c r="I298" s="164">
        <v>8</v>
      </c>
      <c r="J298" s="15">
        <v>146</v>
      </c>
      <c r="K298" s="15">
        <v>1162.68</v>
      </c>
      <c r="L298" s="179">
        <v>5.5604293528743938</v>
      </c>
      <c r="M298" s="372">
        <v>3.281650794781259</v>
      </c>
      <c r="N298" s="162">
        <v>0</v>
      </c>
      <c r="O298" s="162">
        <v>0</v>
      </c>
      <c r="P298" s="15">
        <v>1601</v>
      </c>
      <c r="Q298" s="15">
        <v>219</v>
      </c>
      <c r="R298" s="167">
        <v>0.136789506558401</v>
      </c>
      <c r="S298" s="373">
        <v>1.0498504109930273</v>
      </c>
      <c r="T298" s="168">
        <v>332782.31390784384</v>
      </c>
      <c r="U298" s="168">
        <v>0</v>
      </c>
      <c r="V298" s="168">
        <v>0</v>
      </c>
      <c r="W298" s="168">
        <v>242291.38</v>
      </c>
      <c r="X298" s="168">
        <v>851392.9589409075</v>
      </c>
      <c r="Y298" s="168">
        <v>0</v>
      </c>
      <c r="Z298" s="164">
        <v>0</v>
      </c>
      <c r="AA298" s="168">
        <v>186446.66145721075</v>
      </c>
      <c r="AB298" s="183">
        <f>SUM(Muut[[#This Row],[Työttömyysaste]:[Koulutustausta]])</f>
        <v>1612913.3143059621</v>
      </c>
      <c r="AD298" s="67"/>
    </row>
    <row r="299" spans="1:30" s="50" customFormat="1">
      <c r="A299" s="95">
        <v>946</v>
      </c>
      <c r="B299" s="160" t="s">
        <v>300</v>
      </c>
      <c r="C299" s="142">
        <v>6376</v>
      </c>
      <c r="D299" s="46">
        <v>147</v>
      </c>
      <c r="E299" s="46">
        <v>2925</v>
      </c>
      <c r="F299" s="370">
        <v>5.0256410256410255E-2</v>
      </c>
      <c r="G299" s="372">
        <v>0.44223691134151832</v>
      </c>
      <c r="H299" s="162">
        <v>3</v>
      </c>
      <c r="I299" s="164">
        <v>5184</v>
      </c>
      <c r="J299" s="15">
        <v>398</v>
      </c>
      <c r="K299" s="15">
        <v>782.14</v>
      </c>
      <c r="L299" s="179">
        <v>8.1519932492904079</v>
      </c>
      <c r="M299" s="372">
        <v>2.2383957943995654</v>
      </c>
      <c r="N299" s="162">
        <v>3</v>
      </c>
      <c r="O299" s="162">
        <v>514</v>
      </c>
      <c r="P299" s="15">
        <v>1831</v>
      </c>
      <c r="Q299" s="15">
        <v>240</v>
      </c>
      <c r="R299" s="167">
        <v>0.13107591480065539</v>
      </c>
      <c r="S299" s="373">
        <v>0.97612359510921587</v>
      </c>
      <c r="T299" s="168">
        <v>188722.69145153597</v>
      </c>
      <c r="U299" s="168">
        <v>126790.58560000001</v>
      </c>
      <c r="V299" s="168">
        <v>1369583.7695999998</v>
      </c>
      <c r="W299" s="168">
        <v>660492.93999999994</v>
      </c>
      <c r="X299" s="168">
        <v>572735.82490972709</v>
      </c>
      <c r="Y299" s="168">
        <v>0</v>
      </c>
      <c r="Z299" s="164">
        <v>147019.41999999998</v>
      </c>
      <c r="AA299" s="168">
        <v>170966.7982451774</v>
      </c>
      <c r="AB299" s="183">
        <f>SUM(Muut[[#This Row],[Työttömyysaste]:[Koulutustausta]])</f>
        <v>3236312.0298064402</v>
      </c>
      <c r="AD299" s="67"/>
    </row>
    <row r="300" spans="1:30" s="50" customFormat="1">
      <c r="A300" s="95">
        <v>976</v>
      </c>
      <c r="B300" s="160" t="s">
        <v>301</v>
      </c>
      <c r="C300" s="142">
        <v>3830</v>
      </c>
      <c r="D300" s="46">
        <v>205.08333333333334</v>
      </c>
      <c r="E300" s="46">
        <v>1525</v>
      </c>
      <c r="F300" s="370">
        <v>0.13448087431693989</v>
      </c>
      <c r="G300" s="372">
        <v>1.1833795169412173</v>
      </c>
      <c r="H300" s="162">
        <v>0</v>
      </c>
      <c r="I300" s="164">
        <v>26</v>
      </c>
      <c r="J300" s="15">
        <v>95</v>
      </c>
      <c r="K300" s="15">
        <v>2028.29</v>
      </c>
      <c r="L300" s="179">
        <v>1.8882901360259134</v>
      </c>
      <c r="M300" s="372">
        <v>9.6634447519747475</v>
      </c>
      <c r="N300" s="162">
        <v>0</v>
      </c>
      <c r="O300" s="162">
        <v>0</v>
      </c>
      <c r="P300" s="15">
        <v>835</v>
      </c>
      <c r="Q300" s="15">
        <v>145</v>
      </c>
      <c r="R300" s="167">
        <v>0.17365269461077845</v>
      </c>
      <c r="S300" s="373">
        <v>1.340254789587948</v>
      </c>
      <c r="T300" s="168">
        <v>303349.75379379385</v>
      </c>
      <c r="U300" s="168">
        <v>0</v>
      </c>
      <c r="V300" s="168">
        <v>0</v>
      </c>
      <c r="W300" s="168">
        <v>157655.35</v>
      </c>
      <c r="X300" s="168">
        <v>1485251.1651445397</v>
      </c>
      <c r="Y300" s="168">
        <v>0</v>
      </c>
      <c r="Z300" s="164">
        <v>0</v>
      </c>
      <c r="AA300" s="168">
        <v>141008.34043802696</v>
      </c>
      <c r="AB300" s="183">
        <f>SUM(Muut[[#This Row],[Työttömyysaste]:[Koulutustausta]])</f>
        <v>2087264.6093763604</v>
      </c>
      <c r="AD300" s="67"/>
    </row>
    <row r="301" spans="1:30" s="50" customFormat="1">
      <c r="A301" s="95">
        <v>977</v>
      </c>
      <c r="B301" s="160" t="s">
        <v>302</v>
      </c>
      <c r="C301" s="142">
        <v>15357</v>
      </c>
      <c r="D301" s="46">
        <v>679.75</v>
      </c>
      <c r="E301" s="46">
        <v>6883</v>
      </c>
      <c r="F301" s="370">
        <v>9.8757809094871418E-2</v>
      </c>
      <c r="G301" s="372">
        <v>0.86903040312952984</v>
      </c>
      <c r="H301" s="162">
        <v>0</v>
      </c>
      <c r="I301" s="164">
        <v>44</v>
      </c>
      <c r="J301" s="15">
        <v>238</v>
      </c>
      <c r="K301" s="15">
        <v>569.83000000000004</v>
      </c>
      <c r="L301" s="179">
        <v>26.950143025112752</v>
      </c>
      <c r="M301" s="372">
        <v>0.6770794273032974</v>
      </c>
      <c r="N301" s="162">
        <v>0</v>
      </c>
      <c r="O301" s="162">
        <v>0</v>
      </c>
      <c r="P301" s="15">
        <v>4482</v>
      </c>
      <c r="Q301" s="15">
        <v>394</v>
      </c>
      <c r="R301" s="167">
        <v>8.7907184292726467E-2</v>
      </c>
      <c r="S301" s="373">
        <v>0.6480549479341593</v>
      </c>
      <c r="T301" s="168">
        <v>893227.69436457264</v>
      </c>
      <c r="U301" s="168">
        <v>0</v>
      </c>
      <c r="V301" s="168">
        <v>0</v>
      </c>
      <c r="W301" s="168">
        <v>394968.14</v>
      </c>
      <c r="X301" s="168">
        <v>417268.07874333212</v>
      </c>
      <c r="Y301" s="168">
        <v>0</v>
      </c>
      <c r="Z301" s="164">
        <v>0</v>
      </c>
      <c r="AA301" s="168">
        <v>273386.38007912156</v>
      </c>
      <c r="AB301" s="183">
        <f>SUM(Muut[[#This Row],[Työttömyysaste]:[Koulutustausta]])</f>
        <v>1978850.2931870262</v>
      </c>
      <c r="AD301" s="67"/>
    </row>
    <row r="302" spans="1:30" s="50" customFormat="1">
      <c r="A302" s="95">
        <v>980</v>
      </c>
      <c r="B302" s="160" t="s">
        <v>303</v>
      </c>
      <c r="C302" s="142">
        <v>33533</v>
      </c>
      <c r="D302" s="46">
        <v>1191.1666666666667</v>
      </c>
      <c r="E302" s="46">
        <v>16079</v>
      </c>
      <c r="F302" s="370">
        <v>7.4082136119576258E-2</v>
      </c>
      <c r="G302" s="372">
        <v>0.6518940548270562</v>
      </c>
      <c r="H302" s="162">
        <v>0</v>
      </c>
      <c r="I302" s="164">
        <v>115</v>
      </c>
      <c r="J302" s="15">
        <v>941</v>
      </c>
      <c r="K302" s="15">
        <v>1115.75</v>
      </c>
      <c r="L302" s="179">
        <v>30.054223616401522</v>
      </c>
      <c r="M302" s="372">
        <v>0.60714885328886459</v>
      </c>
      <c r="N302" s="162">
        <v>0</v>
      </c>
      <c r="O302" s="162">
        <v>0</v>
      </c>
      <c r="P302" s="15">
        <v>11272</v>
      </c>
      <c r="Q302" s="15">
        <v>982</v>
      </c>
      <c r="R302" s="167">
        <v>8.7118523775727472E-2</v>
      </c>
      <c r="S302" s="373">
        <v>0.64816789122959484</v>
      </c>
      <c r="T302" s="168">
        <v>1463087.3463807143</v>
      </c>
      <c r="U302" s="168">
        <v>0</v>
      </c>
      <c r="V302" s="168">
        <v>0</v>
      </c>
      <c r="W302" s="168">
        <v>1561617.73</v>
      </c>
      <c r="X302" s="168">
        <v>817027.6378180735</v>
      </c>
      <c r="Y302" s="168">
        <v>0</v>
      </c>
      <c r="Z302" s="164">
        <v>0</v>
      </c>
      <c r="AA302" s="168">
        <v>597060.83173965698</v>
      </c>
      <c r="AB302" s="183">
        <f>SUM(Muut[[#This Row],[Työttömyysaste]:[Koulutustausta]])</f>
        <v>4438793.5459384443</v>
      </c>
      <c r="AD302" s="67"/>
    </row>
    <row r="303" spans="1:30" s="50" customFormat="1">
      <c r="A303" s="95">
        <v>981</v>
      </c>
      <c r="B303" s="160" t="s">
        <v>304</v>
      </c>
      <c r="C303" s="142">
        <v>2282</v>
      </c>
      <c r="D303" s="46">
        <v>94.916666666666671</v>
      </c>
      <c r="E303" s="46">
        <v>1057</v>
      </c>
      <c r="F303" s="370">
        <v>8.9798170923998749E-2</v>
      </c>
      <c r="G303" s="372">
        <v>0.79018906346343409</v>
      </c>
      <c r="H303" s="162">
        <v>0</v>
      </c>
      <c r="I303" s="164">
        <v>15</v>
      </c>
      <c r="J303" s="15">
        <v>38</v>
      </c>
      <c r="K303" s="15">
        <v>182.76</v>
      </c>
      <c r="L303" s="179">
        <v>12.486320857955789</v>
      </c>
      <c r="M303" s="372">
        <v>1.4613902375861809</v>
      </c>
      <c r="N303" s="162">
        <v>0</v>
      </c>
      <c r="O303" s="162">
        <v>0</v>
      </c>
      <c r="P303" s="15">
        <v>666</v>
      </c>
      <c r="Q303" s="15">
        <v>84</v>
      </c>
      <c r="R303" s="167">
        <v>0.12612612612612611</v>
      </c>
      <c r="S303" s="373">
        <v>0.93379096229598468</v>
      </c>
      <c r="T303" s="168">
        <v>120688.94186818066</v>
      </c>
      <c r="U303" s="168">
        <v>0</v>
      </c>
      <c r="V303" s="168">
        <v>0</v>
      </c>
      <c r="W303" s="168">
        <v>63062.14</v>
      </c>
      <c r="X303" s="168">
        <v>133829.23691474894</v>
      </c>
      <c r="Y303" s="168">
        <v>0</v>
      </c>
      <c r="Z303" s="164">
        <v>0</v>
      </c>
      <c r="AA303" s="168">
        <v>58536.124509605732</v>
      </c>
      <c r="AB303" s="183">
        <f>SUM(Muut[[#This Row],[Työttömyysaste]:[Koulutustausta]])</f>
        <v>376116.44329253532</v>
      </c>
      <c r="AD303" s="67"/>
    </row>
    <row r="304" spans="1:30" s="50" customFormat="1">
      <c r="A304" s="95">
        <v>989</v>
      </c>
      <c r="B304" s="160" t="s">
        <v>305</v>
      </c>
      <c r="C304" s="142">
        <v>5484</v>
      </c>
      <c r="D304" s="46">
        <v>170.5</v>
      </c>
      <c r="E304" s="46">
        <v>2307</v>
      </c>
      <c r="F304" s="370">
        <v>7.3905504984828785E-2</v>
      </c>
      <c r="G304" s="372">
        <v>0.65033976937214732</v>
      </c>
      <c r="H304" s="162">
        <v>0</v>
      </c>
      <c r="I304" s="164">
        <v>6</v>
      </c>
      <c r="J304" s="15">
        <v>75</v>
      </c>
      <c r="K304" s="15">
        <v>805.82</v>
      </c>
      <c r="L304" s="179">
        <v>6.8054900598148462</v>
      </c>
      <c r="M304" s="372">
        <v>2.6812745657998573</v>
      </c>
      <c r="N304" s="162">
        <v>0</v>
      </c>
      <c r="O304" s="162">
        <v>0</v>
      </c>
      <c r="P304" s="15">
        <v>1379</v>
      </c>
      <c r="Q304" s="15">
        <v>160</v>
      </c>
      <c r="R304" s="167">
        <v>0.11602610587382162</v>
      </c>
      <c r="S304" s="373">
        <v>0.86987885006331478</v>
      </c>
      <c r="T304" s="168">
        <v>238703.38835020279</v>
      </c>
      <c r="U304" s="168">
        <v>0</v>
      </c>
      <c r="V304" s="168">
        <v>0</v>
      </c>
      <c r="W304" s="168">
        <v>124464.75</v>
      </c>
      <c r="X304" s="168">
        <v>590075.92301730672</v>
      </c>
      <c r="Y304" s="168">
        <v>0</v>
      </c>
      <c r="Z304" s="164">
        <v>0</v>
      </c>
      <c r="AA304" s="168">
        <v>131043.31690963608</v>
      </c>
      <c r="AB304" s="183">
        <f>SUM(Muut[[#This Row],[Työttömyysaste]:[Koulutustausta]])</f>
        <v>1084287.3782771456</v>
      </c>
      <c r="AD304" s="67"/>
    </row>
    <row r="305" spans="1:30">
      <c r="A305" s="95">
        <v>992</v>
      </c>
      <c r="B305" s="160" t="s">
        <v>306</v>
      </c>
      <c r="C305" s="142">
        <v>18318</v>
      </c>
      <c r="D305" s="46">
        <v>1143.1666666666667</v>
      </c>
      <c r="E305" s="46">
        <v>7933</v>
      </c>
      <c r="F305" s="370">
        <v>0.1441026933904786</v>
      </c>
      <c r="G305" s="372">
        <v>1.2680477916321247</v>
      </c>
      <c r="H305" s="162">
        <v>0</v>
      </c>
      <c r="I305" s="164">
        <v>21</v>
      </c>
      <c r="J305" s="15">
        <v>342</v>
      </c>
      <c r="K305" s="15">
        <v>884.62</v>
      </c>
      <c r="L305" s="179">
        <v>20.707196310280121</v>
      </c>
      <c r="M305" s="372">
        <v>0.88120994903237337</v>
      </c>
      <c r="N305" s="162">
        <v>0</v>
      </c>
      <c r="O305" s="162">
        <v>0</v>
      </c>
      <c r="P305" s="15">
        <v>5091</v>
      </c>
      <c r="Q305" s="15">
        <v>600</v>
      </c>
      <c r="R305" s="167">
        <v>0.11785503830288745</v>
      </c>
      <c r="S305" s="373">
        <v>0.9017784975973715</v>
      </c>
      <c r="T305" s="168">
        <v>1554656.6959955585</v>
      </c>
      <c r="U305" s="168">
        <v>0</v>
      </c>
      <c r="V305" s="168">
        <v>0</v>
      </c>
      <c r="W305" s="168">
        <v>567559.26</v>
      </c>
      <c r="X305" s="168">
        <v>647778.61435502942</v>
      </c>
      <c r="Y305" s="168">
        <v>0</v>
      </c>
      <c r="Z305" s="164">
        <v>0</v>
      </c>
      <c r="AA305" s="168">
        <v>453770.84591661824</v>
      </c>
      <c r="AB305" s="183">
        <f>SUM(Muut[[#This Row],[Työttömyysaste]:[Koulutustausta]])</f>
        <v>3223765.4162672064</v>
      </c>
      <c r="AC305"/>
      <c r="AD305" s="125"/>
    </row>
  </sheetData>
  <pageMargins left="0.31496062992125984" right="0.31496062992125984" top="0.55118110236220474" bottom="0.55118110236220474" header="0.31496062992125984" footer="0.31496062992125984"/>
  <pageSetup paperSize="9" scale="75" orientation="landscape" r:id="rId1"/>
  <ignoredErrors>
    <ignoredError sqref="C12 R13:R305 C13:C305 F13:F305 G13:G305 L13:M305 S12:S305" calculatedColumn="1"/>
  </ignoredErrors>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0"/>
  <sheetViews>
    <sheetView zoomScale="80" zoomScaleNormal="80" workbookViewId="0">
      <pane xSplit="2" ySplit="7" topLeftCell="C8" activePane="bottomRight" state="frozen"/>
      <selection activeCell="G29" sqref="G29"/>
      <selection pane="topRight" activeCell="G29" sqref="G29"/>
      <selection pane="bottomLeft" activeCell="G29" sqref="G29"/>
      <selection pane="bottomRight"/>
    </sheetView>
  </sheetViews>
  <sheetFormatPr defaultRowHeight="14"/>
  <cols>
    <col min="1" max="1" width="10.58203125" style="25" customWidth="1"/>
    <col min="2" max="2" width="17.58203125" style="202" bestFit="1" customWidth="1"/>
    <col min="3" max="3" width="14.08203125" style="145" customWidth="1"/>
    <col min="4" max="4" width="15.08203125" style="162" customWidth="1"/>
    <col min="5" max="5" width="17.08203125" style="203" customWidth="1"/>
    <col min="6" max="6" width="17.33203125" style="162" bestFit="1" customWidth="1"/>
    <col min="7" max="7" width="19.08203125" style="203" bestFit="1" customWidth="1"/>
    <col min="8" max="8" width="15.33203125" style="14" bestFit="1" customWidth="1"/>
    <col min="9" max="9" width="16.33203125" style="14" bestFit="1" customWidth="1"/>
    <col min="10" max="10" width="24.58203125" style="203" customWidth="1"/>
    <col min="11" max="11" width="31.33203125" style="203" bestFit="1" customWidth="1"/>
    <col min="12" max="12" width="19.08203125" style="203" customWidth="1"/>
    <col min="13" max="13" width="15.1640625" style="203" bestFit="1" customWidth="1"/>
    <col min="14" max="14" width="21.33203125" style="203" customWidth="1"/>
    <col min="15" max="15" width="19.33203125" customWidth="1"/>
    <col min="16" max="16" width="13.33203125" style="145" customWidth="1"/>
    <col min="17" max="17" width="20.33203125" style="138" bestFit="1" customWidth="1"/>
    <col min="18" max="18" width="26.08203125" style="138" bestFit="1" customWidth="1"/>
    <col min="19" max="20" width="26.08203125" style="138" customWidth="1"/>
    <col min="21" max="21" width="12.08203125" style="237" bestFit="1" customWidth="1"/>
    <col min="22" max="22" width="9.83203125" style="11" customWidth="1"/>
    <col min="23" max="23" width="8.58203125" style="11"/>
    <col min="24" max="24" width="9" style="11" bestFit="1" customWidth="1"/>
    <col min="25" max="25" width="8.58203125" style="11"/>
  </cols>
  <sheetData>
    <row r="1" spans="1:30" ht="22.5">
      <c r="A1" s="350" t="s">
        <v>762</v>
      </c>
      <c r="K1" s="239"/>
      <c r="L1" s="239"/>
      <c r="M1" s="239"/>
      <c r="P1" s="250" t="s">
        <v>384</v>
      </c>
      <c r="Q1" s="199"/>
      <c r="R1" s="199"/>
      <c r="S1" s="199"/>
      <c r="T1" s="199"/>
      <c r="U1" s="160"/>
    </row>
    <row r="2" spans="1:30">
      <c r="A2" s="25" t="s">
        <v>378</v>
      </c>
      <c r="B2" s="357"/>
      <c r="C2" s="138"/>
      <c r="D2" s="376"/>
      <c r="E2" s="376"/>
      <c r="F2" s="376"/>
      <c r="G2" s="376"/>
      <c r="H2" s="376"/>
      <c r="I2" s="376"/>
      <c r="J2" s="376"/>
      <c r="K2" s="376"/>
      <c r="L2" s="376"/>
      <c r="M2" s="376"/>
      <c r="N2" s="376"/>
      <c r="P2" s="238" t="s">
        <v>385</v>
      </c>
      <c r="Q2" s="238" t="s">
        <v>704</v>
      </c>
      <c r="R2" s="238" t="s">
        <v>678</v>
      </c>
      <c r="S2" s="389" t="s">
        <v>768</v>
      </c>
      <c r="T2" s="389" t="s">
        <v>769</v>
      </c>
      <c r="U2" s="168"/>
      <c r="AD2" s="111"/>
    </row>
    <row r="3" spans="1:30">
      <c r="C3" s="376"/>
      <c r="D3" s="376"/>
      <c r="E3" s="376"/>
      <c r="F3" s="376"/>
      <c r="G3" s="376"/>
      <c r="H3" s="376"/>
      <c r="I3" s="376"/>
      <c r="J3" s="376"/>
      <c r="K3" s="376"/>
      <c r="L3" s="376"/>
      <c r="M3" s="376"/>
      <c r="N3" s="376"/>
      <c r="O3" s="376"/>
      <c r="P3" s="197">
        <v>60.48</v>
      </c>
      <c r="Q3" s="197">
        <v>884.22</v>
      </c>
      <c r="R3" s="197">
        <v>12.66</v>
      </c>
      <c r="S3" s="388">
        <v>18.66</v>
      </c>
      <c r="T3" s="388">
        <v>9.89</v>
      </c>
      <c r="U3" s="160"/>
      <c r="V3" s="392"/>
      <c r="Z3" s="108"/>
      <c r="AA3" s="111"/>
      <c r="AD3" s="111"/>
    </row>
    <row r="4" spans="1:30">
      <c r="A4" s="241"/>
      <c r="B4" s="242"/>
      <c r="C4" s="243"/>
      <c r="D4" s="244"/>
      <c r="E4" s="244"/>
      <c r="F4" s="244"/>
      <c r="G4" s="244"/>
      <c r="H4" s="245"/>
      <c r="I4" s="245"/>
      <c r="J4" s="244"/>
      <c r="K4" s="246"/>
      <c r="L4" s="246"/>
      <c r="M4" s="246"/>
      <c r="N4" s="244"/>
      <c r="O4" s="385"/>
      <c r="P4" s="367"/>
      <c r="Q4" s="367"/>
      <c r="R4" s="367"/>
      <c r="S4" s="367"/>
      <c r="T4" s="367"/>
      <c r="U4" s="367"/>
      <c r="Z4" s="11"/>
    </row>
    <row r="5" spans="1:30">
      <c r="A5" s="241"/>
      <c r="B5" s="242"/>
      <c r="C5" s="193" t="s">
        <v>380</v>
      </c>
      <c r="D5" s="244"/>
      <c r="E5" s="244"/>
      <c r="F5" s="244"/>
      <c r="G5" s="244"/>
      <c r="H5" s="361"/>
      <c r="I5" s="361"/>
      <c r="J5" s="195"/>
      <c r="K5" s="362"/>
      <c r="L5" s="362"/>
      <c r="M5" s="362"/>
      <c r="N5" s="409">
        <f>M7/C7</f>
        <v>0.64849259820360527</v>
      </c>
      <c r="O5" s="385"/>
      <c r="P5" s="248" t="s">
        <v>707</v>
      </c>
      <c r="Q5" s="249"/>
      <c r="R5" s="249"/>
      <c r="S5" s="249"/>
      <c r="T5" s="249"/>
      <c r="U5" s="247"/>
      <c r="Z5" s="11"/>
    </row>
    <row r="6" spans="1:30" s="222" customFormat="1" ht="42">
      <c r="A6" s="231" t="s">
        <v>680</v>
      </c>
      <c r="B6" s="232" t="s">
        <v>3</v>
      </c>
      <c r="C6" s="233" t="s">
        <v>741</v>
      </c>
      <c r="D6" s="224" t="s">
        <v>763</v>
      </c>
      <c r="E6" s="234" t="s">
        <v>705</v>
      </c>
      <c r="F6" s="224" t="s">
        <v>764</v>
      </c>
      <c r="G6" s="235" t="s">
        <v>703</v>
      </c>
      <c r="H6" s="234" t="s">
        <v>765</v>
      </c>
      <c r="I6" s="234" t="s">
        <v>766</v>
      </c>
      <c r="J6" s="235" t="s">
        <v>767</v>
      </c>
      <c r="K6" s="235" t="s">
        <v>782</v>
      </c>
      <c r="L6" s="235" t="s">
        <v>817</v>
      </c>
      <c r="M6" s="235" t="s">
        <v>818</v>
      </c>
      <c r="N6" s="235" t="s">
        <v>784</v>
      </c>
      <c r="O6" s="222" t="s">
        <v>783</v>
      </c>
      <c r="P6" s="240" t="s">
        <v>385</v>
      </c>
      <c r="Q6" s="227" t="s">
        <v>704</v>
      </c>
      <c r="R6" s="227" t="s">
        <v>706</v>
      </c>
      <c r="S6" s="227" t="s">
        <v>770</v>
      </c>
      <c r="T6" s="227" t="s">
        <v>769</v>
      </c>
      <c r="U6" s="228" t="s">
        <v>386</v>
      </c>
      <c r="V6" s="236"/>
      <c r="W6" s="236"/>
      <c r="X6" s="236"/>
      <c r="Y6" s="236"/>
    </row>
    <row r="7" spans="1:30" s="34" customFormat="1">
      <c r="B7" s="202" t="s">
        <v>382</v>
      </c>
      <c r="C7" s="206">
        <f>SUM(C8:C300)</f>
        <v>5517897</v>
      </c>
      <c r="D7" s="410"/>
      <c r="F7" s="173">
        <f>SUM(F8:F300)</f>
        <v>2023</v>
      </c>
      <c r="G7" s="412">
        <f>Lisäosat[[#This Row],[Saamenkielisen väestön määrä 31.12.2021]]/Lisäosat[[#This Row],[Asukasmäärä 31.12.2021]]</f>
        <v>3.6662518347116663E-4</v>
      </c>
      <c r="H7" s="173">
        <f>SUM(H8:H300)</f>
        <v>2357951</v>
      </c>
      <c r="I7" s="173">
        <f>SUM(I8:I300)</f>
        <v>2358985</v>
      </c>
      <c r="J7" s="391">
        <v>0.99956167589026634</v>
      </c>
      <c r="K7" s="414">
        <v>1</v>
      </c>
      <c r="L7" s="386"/>
      <c r="M7" s="14">
        <f>SUM(M8:M300)</f>
        <v>3578315.3621498789</v>
      </c>
      <c r="N7" s="414"/>
      <c r="O7" s="416">
        <v>0.12156988932900219</v>
      </c>
      <c r="P7" s="206">
        <f>SUM(P8:P300)</f>
        <v>63206648.780183986</v>
      </c>
      <c r="Q7" s="32">
        <f>SUM(Q8:Q300)</f>
        <v>1138875.3599999999</v>
      </c>
      <c r="R7" s="32">
        <f>SUM(R8:R300)</f>
        <v>69567453.919329569</v>
      </c>
      <c r="S7" s="32">
        <f t="shared" ref="S7:T7" si="0">SUM(S8:S300)</f>
        <v>102963958.01999992</v>
      </c>
      <c r="T7" s="32">
        <f t="shared" si="0"/>
        <v>29076667.651653383</v>
      </c>
      <c r="U7" s="187">
        <f>SUM(U8:U300)</f>
        <v>265953603.73116705</v>
      </c>
      <c r="V7" s="33"/>
      <c r="W7" s="33"/>
      <c r="X7" s="112"/>
      <c r="Y7" s="112"/>
    </row>
    <row r="8" spans="1:30">
      <c r="A8" s="25">
        <v>5</v>
      </c>
      <c r="B8" s="202" t="s">
        <v>14</v>
      </c>
      <c r="C8" s="144">
        <v>9311</v>
      </c>
      <c r="D8" s="411">
        <v>0.58468333333333333</v>
      </c>
      <c r="E8" s="205">
        <v>0</v>
      </c>
      <c r="F8" s="164">
        <v>0</v>
      </c>
      <c r="G8" s="413">
        <v>0</v>
      </c>
      <c r="H8" s="14">
        <v>3462</v>
      </c>
      <c r="I8" s="14">
        <v>3459</v>
      </c>
      <c r="J8" s="368">
        <v>1.0008673026886383</v>
      </c>
      <c r="K8" s="415">
        <v>1.0013061993370336</v>
      </c>
      <c r="L8" s="387">
        <v>0.57045872500000006</v>
      </c>
      <c r="M8" s="14">
        <f>Lisäosat[[#This Row],[HYTE-kerroin (sis. Kulttuurihyte)]]*Lisäosat[[#This Row],[Asukasmäärä 31.12.2021]]</f>
        <v>5311.5411884750001</v>
      </c>
      <c r="N8" s="415">
        <f>Lisäosat[[#This Row],[HYTE-kerroin (sis. Kulttuurihyte)]]/$N$5</f>
        <v>0.87966882980658911</v>
      </c>
      <c r="O8" s="417">
        <v>0</v>
      </c>
      <c r="P8" s="144">
        <v>329252.30452800001</v>
      </c>
      <c r="Q8" s="38">
        <v>0</v>
      </c>
      <c r="R8" s="38">
        <v>118031.23119886333</v>
      </c>
      <c r="S8" s="38">
        <v>152836.53021098196</v>
      </c>
      <c r="T8" s="38">
        <v>0</v>
      </c>
      <c r="U8" s="345">
        <f>SUM(P8:T8)</f>
        <v>600120.06593784527</v>
      </c>
      <c r="X8" s="10"/>
      <c r="Y8" s="10"/>
      <c r="Z8" s="113"/>
    </row>
    <row r="9" spans="1:30">
      <c r="A9" s="25">
        <v>9</v>
      </c>
      <c r="B9" s="202" t="s">
        <v>15</v>
      </c>
      <c r="C9" s="144">
        <v>2491</v>
      </c>
      <c r="D9" s="411">
        <v>2.4383333333333333E-2</v>
      </c>
      <c r="E9" s="205">
        <v>0</v>
      </c>
      <c r="F9" s="164">
        <v>0</v>
      </c>
      <c r="G9" s="413">
        <v>0</v>
      </c>
      <c r="H9" s="14">
        <v>710</v>
      </c>
      <c r="I9" s="14">
        <v>981</v>
      </c>
      <c r="J9" s="368">
        <v>0.72375127420998986</v>
      </c>
      <c r="K9" s="415">
        <v>0.7240686509568065</v>
      </c>
      <c r="L9" s="387">
        <v>0.58506095599999997</v>
      </c>
      <c r="M9" s="14">
        <f>Lisäosat[[#This Row],[HYTE-kerroin (sis. Kulttuurihyte)]]*Lisäosat[[#This Row],[Asukasmäärä 31.12.2021]]</f>
        <v>1457.3868413959999</v>
      </c>
      <c r="N9" s="415">
        <f>Lisäosat[[#This Row],[HYTE-kerroin (sis. Kulttuurihyte)]]/$N$5</f>
        <v>0.90218601973358237</v>
      </c>
      <c r="O9" s="417">
        <v>0</v>
      </c>
      <c r="P9" s="144">
        <v>3673.4876639999998</v>
      </c>
      <c r="Q9" s="38">
        <v>0</v>
      </c>
      <c r="R9" s="38">
        <v>22834.272420692909</v>
      </c>
      <c r="S9" s="38">
        <v>41935.464700417564</v>
      </c>
      <c r="T9" s="38">
        <v>0</v>
      </c>
      <c r="U9" s="345">
        <f>SUM(P9:T9)</f>
        <v>68443.224785110477</v>
      </c>
      <c r="X9" s="10"/>
      <c r="Y9" s="10"/>
      <c r="Z9" s="113"/>
    </row>
    <row r="10" spans="1:30">
      <c r="A10" s="25">
        <v>10</v>
      </c>
      <c r="B10" s="202" t="s">
        <v>16</v>
      </c>
      <c r="C10" s="144">
        <v>11197</v>
      </c>
      <c r="D10" s="411">
        <v>0.53301666666666669</v>
      </c>
      <c r="E10" s="205">
        <v>0</v>
      </c>
      <c r="F10" s="164">
        <v>1</v>
      </c>
      <c r="G10" s="413">
        <v>8.9309636509779408E-5</v>
      </c>
      <c r="H10" s="14">
        <v>4295</v>
      </c>
      <c r="I10" s="14">
        <v>4319</v>
      </c>
      <c r="J10" s="368">
        <v>0.99444315813845796</v>
      </c>
      <c r="K10" s="415">
        <v>0.99487923769461295</v>
      </c>
      <c r="L10" s="387">
        <v>0.62238328200000004</v>
      </c>
      <c r="M10" s="14">
        <f>Lisäosat[[#This Row],[HYTE-kerroin (sis. Kulttuurihyte)]]*Lisäosat[[#This Row],[Asukasmäärä 31.12.2021]]</f>
        <v>6968.8256085540006</v>
      </c>
      <c r="N10" s="415">
        <f>Lisäosat[[#This Row],[HYTE-kerroin (sis. Kulttuurihyte)]]/$N$5</f>
        <v>0.95973845148590609</v>
      </c>
      <c r="O10" s="417">
        <v>0</v>
      </c>
      <c r="P10" s="144">
        <v>360955.98705599998</v>
      </c>
      <c r="Q10" s="38">
        <v>0</v>
      </c>
      <c r="R10" s="38">
        <v>141028.13135774693</v>
      </c>
      <c r="S10" s="38">
        <v>200523.93229442829</v>
      </c>
      <c r="T10" s="38">
        <v>0</v>
      </c>
      <c r="U10" s="345">
        <f t="shared" ref="U9:U72" si="1">SUM(P10:T10)</f>
        <v>702508.05070817517</v>
      </c>
      <c r="X10" s="10"/>
      <c r="Y10" s="10"/>
      <c r="Z10" s="113"/>
    </row>
    <row r="11" spans="1:30">
      <c r="A11" s="25">
        <v>16</v>
      </c>
      <c r="B11" s="202" t="s">
        <v>17</v>
      </c>
      <c r="C11" s="144">
        <v>8033</v>
      </c>
      <c r="D11" s="411">
        <v>0</v>
      </c>
      <c r="E11" s="205">
        <v>0</v>
      </c>
      <c r="F11" s="164">
        <v>3</v>
      </c>
      <c r="G11" s="413">
        <v>3.7345947964645838E-4</v>
      </c>
      <c r="H11" s="14">
        <v>2237</v>
      </c>
      <c r="I11" s="14">
        <v>2966</v>
      </c>
      <c r="J11" s="368">
        <v>0.75421443020903578</v>
      </c>
      <c r="K11" s="415">
        <v>0.75454516554697804</v>
      </c>
      <c r="L11" s="387">
        <v>0.68171468700000004</v>
      </c>
      <c r="M11" s="14">
        <f>Lisäosat[[#This Row],[HYTE-kerroin (sis. Kulttuurihyte)]]*Lisäosat[[#This Row],[Asukasmäärä 31.12.2021]]</f>
        <v>5476.2140806710004</v>
      </c>
      <c r="N11" s="415">
        <f>Lisäosat[[#This Row],[HYTE-kerroin (sis. Kulttuurihyte)]]/$N$5</f>
        <v>1.0512297116241935</v>
      </c>
      <c r="O11" s="417">
        <v>0</v>
      </c>
      <c r="P11" s="144">
        <v>0</v>
      </c>
      <c r="Q11" s="38">
        <v>0</v>
      </c>
      <c r="R11" s="38">
        <v>76735.568245860151</v>
      </c>
      <c r="S11" s="38">
        <v>157574.89758308354</v>
      </c>
      <c r="T11" s="38">
        <v>0</v>
      </c>
      <c r="U11" s="345">
        <f t="shared" si="1"/>
        <v>234310.46582894371</v>
      </c>
      <c r="X11" s="10"/>
      <c r="Y11" s="10"/>
      <c r="Z11" s="113"/>
    </row>
    <row r="12" spans="1:30">
      <c r="A12" s="25">
        <v>18</v>
      </c>
      <c r="B12" s="202" t="s">
        <v>18</v>
      </c>
      <c r="C12" s="144">
        <v>4847</v>
      </c>
      <c r="D12" s="411">
        <v>0</v>
      </c>
      <c r="E12" s="205">
        <v>0</v>
      </c>
      <c r="F12" s="164">
        <v>0</v>
      </c>
      <c r="G12" s="413">
        <v>0</v>
      </c>
      <c r="H12" s="14">
        <v>1390</v>
      </c>
      <c r="I12" s="14">
        <v>2242</v>
      </c>
      <c r="J12" s="368">
        <v>0.61998215878679752</v>
      </c>
      <c r="K12" s="415">
        <v>0.62025403108278054</v>
      </c>
      <c r="L12" s="387">
        <v>0.394183381</v>
      </c>
      <c r="M12" s="14">
        <f>Lisäosat[[#This Row],[HYTE-kerroin (sis. Kulttuurihyte)]]*Lisäosat[[#This Row],[Asukasmäärä 31.12.2021]]</f>
        <v>1910.606847707</v>
      </c>
      <c r="N12" s="415">
        <f>Lisäosat[[#This Row],[HYTE-kerroin (sis. Kulttuurihyte)]]/$N$5</f>
        <v>0.60784561318345132</v>
      </c>
      <c r="O12" s="417">
        <v>0</v>
      </c>
      <c r="P12" s="144">
        <v>0</v>
      </c>
      <c r="Q12" s="38">
        <v>0</v>
      </c>
      <c r="R12" s="38">
        <v>38060.660514413285</v>
      </c>
      <c r="S12" s="38">
        <v>54976.608641289524</v>
      </c>
      <c r="T12" s="38">
        <v>0</v>
      </c>
      <c r="U12" s="345">
        <f t="shared" si="1"/>
        <v>93037.269155702816</v>
      </c>
      <c r="X12" s="10"/>
      <c r="Y12" s="10"/>
      <c r="Z12" s="113"/>
    </row>
    <row r="13" spans="1:30">
      <c r="A13" s="25">
        <v>19</v>
      </c>
      <c r="B13" s="202" t="s">
        <v>19</v>
      </c>
      <c r="C13" s="144">
        <v>3955</v>
      </c>
      <c r="D13" s="411">
        <v>0</v>
      </c>
      <c r="E13" s="205">
        <v>0</v>
      </c>
      <c r="F13" s="164">
        <v>0</v>
      </c>
      <c r="G13" s="413">
        <v>0</v>
      </c>
      <c r="H13" s="14">
        <v>1198</v>
      </c>
      <c r="I13" s="14">
        <v>1831</v>
      </c>
      <c r="J13" s="368">
        <v>0.65428727471327142</v>
      </c>
      <c r="K13" s="415">
        <v>0.65457419036251674</v>
      </c>
      <c r="L13" s="387">
        <v>0.51441340400000002</v>
      </c>
      <c r="M13" s="14">
        <f>Lisäosat[[#This Row],[HYTE-kerroin (sis. Kulttuurihyte)]]*Lisäosat[[#This Row],[Asukasmäärä 31.12.2021]]</f>
        <v>2034.50501282</v>
      </c>
      <c r="N13" s="415">
        <f>Lisäosat[[#This Row],[HYTE-kerroin (sis. Kulttuurihyte)]]/$N$5</f>
        <v>0.79324483490633646</v>
      </c>
      <c r="O13" s="417">
        <v>0</v>
      </c>
      <c r="P13" s="144">
        <v>0</v>
      </c>
      <c r="Q13" s="38">
        <v>0</v>
      </c>
      <c r="R13" s="38">
        <v>32774.726083708323</v>
      </c>
      <c r="S13" s="38">
        <v>58541.706789538104</v>
      </c>
      <c r="T13" s="38">
        <v>0</v>
      </c>
      <c r="U13" s="345">
        <f t="shared" si="1"/>
        <v>91316.432873246435</v>
      </c>
      <c r="X13" s="10"/>
      <c r="Y13" s="10"/>
      <c r="Z13" s="113"/>
    </row>
    <row r="14" spans="1:30">
      <c r="A14" s="25">
        <v>20</v>
      </c>
      <c r="B14" s="202" t="s">
        <v>20</v>
      </c>
      <c r="C14" s="144">
        <v>16467</v>
      </c>
      <c r="D14" s="411">
        <v>0</v>
      </c>
      <c r="E14" s="205">
        <v>0</v>
      </c>
      <c r="F14" s="164">
        <v>0</v>
      </c>
      <c r="G14" s="413">
        <v>0</v>
      </c>
      <c r="H14" s="14">
        <v>4857</v>
      </c>
      <c r="I14" s="14">
        <v>6897</v>
      </c>
      <c r="J14" s="368">
        <v>0.70421922575032625</v>
      </c>
      <c r="K14" s="415">
        <v>0.70452803737509107</v>
      </c>
      <c r="L14" s="387">
        <v>0.409851611</v>
      </c>
      <c r="M14" s="14">
        <f>Lisäosat[[#This Row],[HYTE-kerroin (sis. Kulttuurihyte)]]*Lisäosat[[#This Row],[Asukasmäärä 31.12.2021]]</f>
        <v>6749.0264783370003</v>
      </c>
      <c r="N14" s="415">
        <f>Lisäosat[[#This Row],[HYTE-kerroin (sis. Kulttuurihyte)]]/$N$5</f>
        <v>0.63200661369972977</v>
      </c>
      <c r="O14" s="417">
        <v>0</v>
      </c>
      <c r="P14" s="144">
        <v>0</v>
      </c>
      <c r="Q14" s="38">
        <v>0</v>
      </c>
      <c r="R14" s="38">
        <v>146874.52400382821</v>
      </c>
      <c r="S14" s="38">
        <v>194199.33925942579</v>
      </c>
      <c r="T14" s="38">
        <v>0</v>
      </c>
      <c r="U14" s="345">
        <f t="shared" si="1"/>
        <v>341073.863263254</v>
      </c>
      <c r="X14" s="10"/>
      <c r="Y14" s="10"/>
      <c r="Z14" s="113"/>
    </row>
    <row r="15" spans="1:30">
      <c r="A15" s="25">
        <v>46</v>
      </c>
      <c r="B15" s="202" t="s">
        <v>21</v>
      </c>
      <c r="C15" s="144">
        <v>1362</v>
      </c>
      <c r="D15" s="411">
        <v>1.2887500000000001</v>
      </c>
      <c r="E15" s="205">
        <v>0</v>
      </c>
      <c r="F15" s="164">
        <v>0</v>
      </c>
      <c r="G15" s="413">
        <v>0</v>
      </c>
      <c r="H15" s="14">
        <v>365</v>
      </c>
      <c r="I15" s="14">
        <v>457</v>
      </c>
      <c r="J15" s="368">
        <v>0.79868708971553615</v>
      </c>
      <c r="K15" s="415">
        <v>0.79903732704055519</v>
      </c>
      <c r="L15" s="387">
        <v>0.40947868599999998</v>
      </c>
      <c r="M15" s="14">
        <f>Lisäosat[[#This Row],[HYTE-kerroin (sis. Kulttuurihyte)]]*Lisäosat[[#This Row],[Asukasmäärä 31.12.2021]]</f>
        <v>557.70997033200001</v>
      </c>
      <c r="N15" s="415">
        <f>Lisäosat[[#This Row],[HYTE-kerroin (sis. Kulttuurihyte)]]/$N$5</f>
        <v>0.63143154931035494</v>
      </c>
      <c r="O15" s="417">
        <v>0</v>
      </c>
      <c r="P15" s="144">
        <v>159238.77480000001</v>
      </c>
      <c r="Q15" s="38">
        <v>0</v>
      </c>
      <c r="R15" s="38">
        <v>13777.736707174128</v>
      </c>
      <c r="S15" s="38">
        <v>16047.782311198725</v>
      </c>
      <c r="T15" s="38">
        <v>0</v>
      </c>
      <c r="U15" s="345">
        <f t="shared" si="1"/>
        <v>189064.29381837288</v>
      </c>
      <c r="X15" s="10"/>
      <c r="Y15" s="10"/>
      <c r="Z15" s="113"/>
    </row>
    <row r="16" spans="1:30">
      <c r="A16" s="25">
        <v>47</v>
      </c>
      <c r="B16" s="202" t="s">
        <v>22</v>
      </c>
      <c r="C16" s="144">
        <v>1789</v>
      </c>
      <c r="D16" s="411">
        <v>1.9470999999999998</v>
      </c>
      <c r="E16" s="205">
        <v>1</v>
      </c>
      <c r="F16" s="164">
        <v>180</v>
      </c>
      <c r="G16" s="413">
        <v>0.10061486864169927</v>
      </c>
      <c r="H16" s="14">
        <v>648</v>
      </c>
      <c r="I16" s="14">
        <v>737</v>
      </c>
      <c r="J16" s="368">
        <v>0.87924016282225237</v>
      </c>
      <c r="K16" s="415">
        <v>0.8796257239846168</v>
      </c>
      <c r="L16" s="387">
        <v>0.41083111300000003</v>
      </c>
      <c r="M16" s="14">
        <f>Lisäosat[[#This Row],[HYTE-kerroin (sis. Kulttuurihyte)]]*Lisäosat[[#This Row],[Asukasmäärä 31.12.2021]]</f>
        <v>734.97686115700003</v>
      </c>
      <c r="N16" s="415">
        <f>Lisäosat[[#This Row],[HYTE-kerroin (sis. Kulttuurihyte)]]/$N$5</f>
        <v>0.63351704265869291</v>
      </c>
      <c r="O16" s="417">
        <v>0</v>
      </c>
      <c r="P16" s="144">
        <v>632021.18313599995</v>
      </c>
      <c r="Q16" s="38">
        <v>159159.6</v>
      </c>
      <c r="R16" s="38">
        <v>19922.41431983935</v>
      </c>
      <c r="S16" s="38">
        <v>21148.534720644053</v>
      </c>
      <c r="T16" s="38">
        <v>0</v>
      </c>
      <c r="U16" s="345">
        <f t="shared" si="1"/>
        <v>832251.73217648326</v>
      </c>
      <c r="X16" s="10"/>
      <c r="Y16" s="10"/>
      <c r="Z16" s="113"/>
    </row>
    <row r="17" spans="1:26">
      <c r="A17" s="25">
        <v>49</v>
      </c>
      <c r="B17" s="202" t="s">
        <v>23</v>
      </c>
      <c r="C17" s="144">
        <v>297132</v>
      </c>
      <c r="D17" s="411">
        <v>0</v>
      </c>
      <c r="E17" s="205">
        <v>0</v>
      </c>
      <c r="F17" s="164">
        <v>16</v>
      </c>
      <c r="G17" s="413">
        <v>5.3848121373665577E-5</v>
      </c>
      <c r="H17" s="14">
        <v>126820</v>
      </c>
      <c r="I17" s="14">
        <v>138470</v>
      </c>
      <c r="J17" s="368">
        <v>0.91586625261789556</v>
      </c>
      <c r="K17" s="415">
        <v>0.91626787491844675</v>
      </c>
      <c r="L17" s="387">
        <v>0.79078820400000005</v>
      </c>
      <c r="M17" s="14">
        <f>Lisäosat[[#This Row],[HYTE-kerroin (sis. Kulttuurihyte)]]*Lisäosat[[#This Row],[Asukasmäärä 31.12.2021]]</f>
        <v>234968.48063092801</v>
      </c>
      <c r="N17" s="415">
        <f>Lisäosat[[#This Row],[HYTE-kerroin (sis. Kulttuurihyte)]]/$N$5</f>
        <v>1.219425181090068</v>
      </c>
      <c r="O17" s="417">
        <v>1.5630313052502991</v>
      </c>
      <c r="P17" s="144">
        <v>0</v>
      </c>
      <c r="Q17" s="38">
        <v>0</v>
      </c>
      <c r="R17" s="38">
        <v>3446716.7286219914</v>
      </c>
      <c r="S17" s="38">
        <v>6761082.332656825</v>
      </c>
      <c r="T17" s="38">
        <v>4593179.2499592397</v>
      </c>
      <c r="U17" s="345">
        <f t="shared" si="1"/>
        <v>14800978.311238056</v>
      </c>
      <c r="X17" s="10"/>
      <c r="Y17" s="10"/>
      <c r="Z17" s="113"/>
    </row>
    <row r="18" spans="1:26">
      <c r="A18" s="25">
        <v>50</v>
      </c>
      <c r="B18" s="202" t="s">
        <v>24</v>
      </c>
      <c r="C18" s="144">
        <v>11417</v>
      </c>
      <c r="D18" s="411">
        <v>0</v>
      </c>
      <c r="E18" s="205">
        <v>0</v>
      </c>
      <c r="F18" s="164">
        <v>0</v>
      </c>
      <c r="G18" s="413">
        <v>0</v>
      </c>
      <c r="H18" s="14">
        <v>4208</v>
      </c>
      <c r="I18" s="14">
        <v>4746</v>
      </c>
      <c r="J18" s="368">
        <v>0.88664138221660349</v>
      </c>
      <c r="K18" s="415">
        <v>0.88703018893447505</v>
      </c>
      <c r="L18" s="387">
        <v>0.33927803400000001</v>
      </c>
      <c r="M18" s="14">
        <f>Lisäosat[[#This Row],[HYTE-kerroin (sis. Kulttuurihyte)]]*Lisäosat[[#This Row],[Asukasmäärä 31.12.2021]]</f>
        <v>3873.5373141780001</v>
      </c>
      <c r="N18" s="415">
        <f>Lisäosat[[#This Row],[HYTE-kerroin (sis. Kulttuurihyte)]]/$N$5</f>
        <v>0.52317950110739408</v>
      </c>
      <c r="O18" s="417">
        <v>0</v>
      </c>
      <c r="P18" s="144">
        <v>0</v>
      </c>
      <c r="Q18" s="38">
        <v>0</v>
      </c>
      <c r="R18" s="38">
        <v>128210.65162504166</v>
      </c>
      <c r="S18" s="38">
        <v>111458.79919491058</v>
      </c>
      <c r="T18" s="38">
        <v>0</v>
      </c>
      <c r="U18" s="345">
        <f t="shared" si="1"/>
        <v>239669.45081995224</v>
      </c>
      <c r="X18" s="10"/>
      <c r="Y18" s="10"/>
      <c r="Z18" s="113"/>
    </row>
    <row r="19" spans="1:26">
      <c r="A19" s="25">
        <v>51</v>
      </c>
      <c r="B19" s="202" t="s">
        <v>25</v>
      </c>
      <c r="C19" s="144">
        <v>9334</v>
      </c>
      <c r="D19" s="411">
        <v>0</v>
      </c>
      <c r="E19" s="205">
        <v>0</v>
      </c>
      <c r="F19" s="164">
        <v>0</v>
      </c>
      <c r="G19" s="413">
        <v>0</v>
      </c>
      <c r="H19" s="14">
        <v>3728</v>
      </c>
      <c r="I19" s="14">
        <v>3932</v>
      </c>
      <c r="J19" s="368">
        <v>0.94811800610376396</v>
      </c>
      <c r="K19" s="415">
        <v>0.94853377132463212</v>
      </c>
      <c r="L19" s="387">
        <v>0.62450266600000004</v>
      </c>
      <c r="M19" s="14">
        <f>Lisäosat[[#This Row],[HYTE-kerroin (sis. Kulttuurihyte)]]*Lisäosat[[#This Row],[Asukasmäärä 31.12.2021]]</f>
        <v>5829.1078844440008</v>
      </c>
      <c r="N19" s="415">
        <f>Lisäosat[[#This Row],[HYTE-kerroin (sis. Kulttuurihyte)]]/$N$5</f>
        <v>0.96300662140160131</v>
      </c>
      <c r="O19" s="417">
        <v>0</v>
      </c>
      <c r="P19" s="144">
        <v>0</v>
      </c>
      <c r="Q19" s="38">
        <v>0</v>
      </c>
      <c r="R19" s="38">
        <v>112086.75604474852</v>
      </c>
      <c r="S19" s="38">
        <v>167729.21298567313</v>
      </c>
      <c r="T19" s="38">
        <v>0</v>
      </c>
      <c r="U19" s="345">
        <f t="shared" si="1"/>
        <v>279815.96903042163</v>
      </c>
      <c r="X19" s="10"/>
      <c r="Y19" s="10"/>
      <c r="Z19" s="113"/>
    </row>
    <row r="20" spans="1:26">
      <c r="A20" s="25">
        <v>52</v>
      </c>
      <c r="B20" s="202" t="s">
        <v>26</v>
      </c>
      <c r="C20" s="144">
        <v>2404</v>
      </c>
      <c r="D20" s="411">
        <v>0.75311666666666666</v>
      </c>
      <c r="E20" s="205">
        <v>0</v>
      </c>
      <c r="F20" s="164">
        <v>0</v>
      </c>
      <c r="G20" s="413">
        <v>0</v>
      </c>
      <c r="H20" s="14">
        <v>854</v>
      </c>
      <c r="I20" s="14">
        <v>967</v>
      </c>
      <c r="J20" s="368">
        <v>0.88314374353671143</v>
      </c>
      <c r="K20" s="415">
        <v>0.88353101648293342</v>
      </c>
      <c r="L20" s="387">
        <v>0.68719063599999997</v>
      </c>
      <c r="M20" s="14">
        <f>Lisäosat[[#This Row],[HYTE-kerroin (sis. Kulttuurihyte)]]*Lisäosat[[#This Row],[Asukasmäärä 31.12.2021]]</f>
        <v>1652.0062889439998</v>
      </c>
      <c r="N20" s="415">
        <f>Lisäosat[[#This Row],[HYTE-kerroin (sis. Kulttuurihyte)]]/$N$5</f>
        <v>1.0596738311332965</v>
      </c>
      <c r="O20" s="417">
        <v>0</v>
      </c>
      <c r="P20" s="144">
        <v>109498.58438399999</v>
      </c>
      <c r="Q20" s="38">
        <v>0</v>
      </c>
      <c r="R20" s="38">
        <v>26889.948415492145</v>
      </c>
      <c r="S20" s="38">
        <v>47535.526908229345</v>
      </c>
      <c r="T20" s="38">
        <v>0</v>
      </c>
      <c r="U20" s="345">
        <f t="shared" si="1"/>
        <v>183924.05970772146</v>
      </c>
      <c r="X20" s="10"/>
      <c r="Y20" s="10"/>
      <c r="Z20" s="113"/>
    </row>
    <row r="21" spans="1:26">
      <c r="A21" s="25">
        <v>61</v>
      </c>
      <c r="B21" s="202" t="s">
        <v>27</v>
      </c>
      <c r="C21" s="144">
        <v>16573</v>
      </c>
      <c r="D21" s="411">
        <v>0</v>
      </c>
      <c r="E21" s="205">
        <v>0</v>
      </c>
      <c r="F21" s="164">
        <v>0</v>
      </c>
      <c r="G21" s="413">
        <v>0</v>
      </c>
      <c r="H21" s="14">
        <v>8061</v>
      </c>
      <c r="I21" s="14">
        <v>6295</v>
      </c>
      <c r="J21" s="368">
        <v>1.2805401111993646</v>
      </c>
      <c r="K21" s="415">
        <v>1.2811016489391143</v>
      </c>
      <c r="L21" s="387">
        <v>0.45461780699999998</v>
      </c>
      <c r="M21" s="14">
        <f>Lisäosat[[#This Row],[HYTE-kerroin (sis. Kulttuurihyte)]]*Lisäosat[[#This Row],[Asukasmäärä 31.12.2021]]</f>
        <v>7534.3809154109995</v>
      </c>
      <c r="N21" s="415">
        <f>Lisäosat[[#This Row],[HYTE-kerroin (sis. Kulttuurihyte)]]/$N$5</f>
        <v>0.70103777322877781</v>
      </c>
      <c r="O21" s="417">
        <v>0</v>
      </c>
      <c r="P21" s="144">
        <v>0</v>
      </c>
      <c r="Q21" s="38">
        <v>0</v>
      </c>
      <c r="R21" s="38">
        <v>268793.2919688081</v>
      </c>
      <c r="S21" s="38">
        <v>216797.45963334519</v>
      </c>
      <c r="T21" s="38">
        <v>0</v>
      </c>
      <c r="U21" s="345">
        <f t="shared" si="1"/>
        <v>485590.75160215329</v>
      </c>
      <c r="X21" s="10"/>
      <c r="Y21" s="10"/>
      <c r="Z21" s="113"/>
    </row>
    <row r="22" spans="1:26">
      <c r="A22" s="25">
        <v>69</v>
      </c>
      <c r="B22" s="202" t="s">
        <v>28</v>
      </c>
      <c r="C22" s="144">
        <v>6802</v>
      </c>
      <c r="D22" s="411">
        <v>0.77010000000000001</v>
      </c>
      <c r="E22" s="205">
        <v>0</v>
      </c>
      <c r="F22" s="164">
        <v>0</v>
      </c>
      <c r="G22" s="413">
        <v>0</v>
      </c>
      <c r="H22" s="14">
        <v>2823</v>
      </c>
      <c r="I22" s="14">
        <v>2646</v>
      </c>
      <c r="J22" s="368">
        <v>1.0668934240362811</v>
      </c>
      <c r="K22" s="415">
        <v>1.0673612742165661</v>
      </c>
      <c r="L22" s="387">
        <v>0.54777213700000005</v>
      </c>
      <c r="M22" s="14">
        <f>Lisäosat[[#This Row],[HYTE-kerroin (sis. Kulttuurihyte)]]*Lisäosat[[#This Row],[Asukasmäärä 31.12.2021]]</f>
        <v>3725.9460758740001</v>
      </c>
      <c r="N22" s="415">
        <f>Lisäosat[[#This Row],[HYTE-kerroin (sis. Kulttuurihyte)]]/$N$5</f>
        <v>0.84468525703668507</v>
      </c>
      <c r="O22" s="417">
        <v>0</v>
      </c>
      <c r="P22" s="144">
        <v>316807.55769599997</v>
      </c>
      <c r="Q22" s="38">
        <v>0</v>
      </c>
      <c r="R22" s="38">
        <v>91914.022962218907</v>
      </c>
      <c r="S22" s="38">
        <v>107211.94654866352</v>
      </c>
      <c r="T22" s="38">
        <v>0</v>
      </c>
      <c r="U22" s="345">
        <f t="shared" si="1"/>
        <v>515933.52720688237</v>
      </c>
      <c r="X22" s="10"/>
      <c r="Y22" s="10"/>
      <c r="Z22" s="113"/>
    </row>
    <row r="23" spans="1:26">
      <c r="A23" s="25">
        <v>71</v>
      </c>
      <c r="B23" s="202" t="s">
        <v>29</v>
      </c>
      <c r="C23" s="144">
        <v>6613</v>
      </c>
      <c r="D23" s="411">
        <v>0.66253333333333331</v>
      </c>
      <c r="E23" s="205">
        <v>0</v>
      </c>
      <c r="F23" s="164">
        <v>2</v>
      </c>
      <c r="G23" s="413">
        <v>3.0243459851807047E-4</v>
      </c>
      <c r="H23" s="14">
        <v>2651</v>
      </c>
      <c r="I23" s="14">
        <v>2525</v>
      </c>
      <c r="J23" s="368">
        <v>1.0499009900990099</v>
      </c>
      <c r="K23" s="415">
        <v>1.050361388819663</v>
      </c>
      <c r="L23" s="387">
        <v>0.51554107599999999</v>
      </c>
      <c r="M23" s="14">
        <f>Lisäosat[[#This Row],[HYTE-kerroin (sis. Kulttuurihyte)]]*Lisäosat[[#This Row],[Asukasmäärä 31.12.2021]]</f>
        <v>3409.2731355880001</v>
      </c>
      <c r="N23" s="415">
        <f>Lisäosat[[#This Row],[HYTE-kerroin (sis. Kulttuurihyte)]]/$N$5</f>
        <v>0.79498374758340284</v>
      </c>
      <c r="O23" s="417">
        <v>0</v>
      </c>
      <c r="P23" s="144">
        <v>264983.015808</v>
      </c>
      <c r="Q23" s="38">
        <v>0</v>
      </c>
      <c r="R23" s="38">
        <v>87936.8646815877</v>
      </c>
      <c r="S23" s="38">
        <v>98099.865574870346</v>
      </c>
      <c r="T23" s="38">
        <v>0</v>
      </c>
      <c r="U23" s="345">
        <f t="shared" si="1"/>
        <v>451019.74606445804</v>
      </c>
      <c r="X23" s="10"/>
      <c r="Y23" s="10"/>
      <c r="Z23" s="113"/>
    </row>
    <row r="24" spans="1:26">
      <c r="A24" s="25">
        <v>72</v>
      </c>
      <c r="B24" s="202" t="s">
        <v>30</v>
      </c>
      <c r="C24" s="144">
        <v>950</v>
      </c>
      <c r="D24" s="411">
        <v>1.0336833333333333</v>
      </c>
      <c r="E24" s="205">
        <v>0</v>
      </c>
      <c r="F24" s="164">
        <v>0</v>
      </c>
      <c r="G24" s="413">
        <v>0</v>
      </c>
      <c r="H24" s="14">
        <v>237</v>
      </c>
      <c r="I24" s="14">
        <v>332</v>
      </c>
      <c r="J24" s="368">
        <v>0.71385542168674698</v>
      </c>
      <c r="K24" s="415">
        <v>0.71416845894071201</v>
      </c>
      <c r="L24" s="387">
        <v>0.48723905299999998</v>
      </c>
      <c r="M24" s="14">
        <f>Lisäosat[[#This Row],[HYTE-kerroin (sis. Kulttuurihyte)]]*Lisäosat[[#This Row],[Asukasmäärä 31.12.2021]]</f>
        <v>462.87710034999998</v>
      </c>
      <c r="N24" s="415">
        <f>Lisäosat[[#This Row],[HYTE-kerroin (sis. Kulttuurihyte)]]/$N$5</f>
        <v>0.75134096264121586</v>
      </c>
      <c r="O24" s="417">
        <v>0</v>
      </c>
      <c r="P24" s="144">
        <v>89086.964399999997</v>
      </c>
      <c r="Q24" s="38">
        <v>0</v>
      </c>
      <c r="R24" s="38">
        <v>8589.3040556799442</v>
      </c>
      <c r="S24" s="38">
        <v>13319.021244740832</v>
      </c>
      <c r="T24" s="38">
        <v>0</v>
      </c>
      <c r="U24" s="345">
        <f t="shared" si="1"/>
        <v>110995.28970042076</v>
      </c>
      <c r="X24" s="10"/>
      <c r="Y24" s="10"/>
      <c r="Z24" s="113"/>
    </row>
    <row r="25" spans="1:26">
      <c r="A25" s="25">
        <v>74</v>
      </c>
      <c r="B25" s="202" t="s">
        <v>31</v>
      </c>
      <c r="C25" s="144">
        <v>1083</v>
      </c>
      <c r="D25" s="411">
        <v>1.4713666666666667</v>
      </c>
      <c r="E25" s="205">
        <v>0</v>
      </c>
      <c r="F25" s="164">
        <v>0</v>
      </c>
      <c r="G25" s="413">
        <v>0</v>
      </c>
      <c r="H25" s="14">
        <v>396</v>
      </c>
      <c r="I25" s="14">
        <v>424</v>
      </c>
      <c r="J25" s="368">
        <v>0.93396226415094341</v>
      </c>
      <c r="K25" s="415">
        <v>0.93437182184791512</v>
      </c>
      <c r="L25" s="387">
        <v>0.39788930099999997</v>
      </c>
      <c r="M25" s="14">
        <f>Lisäosat[[#This Row],[HYTE-kerroin (sis. Kulttuurihyte)]]*Lisäosat[[#This Row],[Asukasmäärä 31.12.2021]]</f>
        <v>430.914112983</v>
      </c>
      <c r="N25" s="415">
        <f>Lisäosat[[#This Row],[HYTE-kerroin (sis. Kulttuurihyte)]]/$N$5</f>
        <v>0.61356028133890261</v>
      </c>
      <c r="O25" s="417">
        <v>0</v>
      </c>
      <c r="P25" s="144">
        <v>144561.42187200001</v>
      </c>
      <c r="Q25" s="38">
        <v>0</v>
      </c>
      <c r="R25" s="38">
        <v>12810.966487555957</v>
      </c>
      <c r="S25" s="38">
        <v>12399.30474231599</v>
      </c>
      <c r="T25" s="38">
        <v>0</v>
      </c>
      <c r="U25" s="345">
        <f t="shared" si="1"/>
        <v>169771.69310187196</v>
      </c>
      <c r="X25" s="10"/>
      <c r="Y25" s="10"/>
      <c r="Z25" s="113"/>
    </row>
    <row r="26" spans="1:26">
      <c r="A26" s="25">
        <v>75</v>
      </c>
      <c r="B26" s="202" t="s">
        <v>32</v>
      </c>
      <c r="C26" s="144">
        <v>19702</v>
      </c>
      <c r="D26" s="411">
        <v>0</v>
      </c>
      <c r="E26" s="205">
        <v>0</v>
      </c>
      <c r="F26" s="164">
        <v>0</v>
      </c>
      <c r="G26" s="413">
        <v>0</v>
      </c>
      <c r="H26" s="14">
        <v>6277</v>
      </c>
      <c r="I26" s="14">
        <v>7705</v>
      </c>
      <c r="J26" s="368">
        <v>0.81466580142764433</v>
      </c>
      <c r="K26" s="415">
        <v>0.81502304567855377</v>
      </c>
      <c r="L26" s="387">
        <v>0.58791934199999996</v>
      </c>
      <c r="M26" s="14">
        <f>Lisäosat[[#This Row],[HYTE-kerroin (sis. Kulttuurihyte)]]*Lisäosat[[#This Row],[Asukasmäärä 31.12.2021]]</f>
        <v>11583.186876083999</v>
      </c>
      <c r="N26" s="415">
        <f>Lisäosat[[#This Row],[HYTE-kerroin (sis. Kulttuurihyte)]]/$N$5</f>
        <v>0.90659375855422286</v>
      </c>
      <c r="O26" s="417">
        <v>0</v>
      </c>
      <c r="P26" s="144">
        <v>0</v>
      </c>
      <c r="Q26" s="38">
        <v>0</v>
      </c>
      <c r="R26" s="38">
        <v>203289.01402183925</v>
      </c>
      <c r="S26" s="38">
        <v>333299.51291111868</v>
      </c>
      <c r="T26" s="38">
        <v>0</v>
      </c>
      <c r="U26" s="345">
        <f t="shared" si="1"/>
        <v>536588.52693295793</v>
      </c>
      <c r="X26" s="10"/>
      <c r="Y26" s="10"/>
      <c r="Z26" s="113"/>
    </row>
    <row r="27" spans="1:26">
      <c r="A27" s="25">
        <v>77</v>
      </c>
      <c r="B27" s="202" t="s">
        <v>33</v>
      </c>
      <c r="C27" s="144">
        <v>4683</v>
      </c>
      <c r="D27" s="411">
        <v>0.55393333333333339</v>
      </c>
      <c r="E27" s="205">
        <v>0</v>
      </c>
      <c r="F27" s="164">
        <v>0</v>
      </c>
      <c r="G27" s="413">
        <v>0</v>
      </c>
      <c r="H27" s="14">
        <v>1356</v>
      </c>
      <c r="I27" s="14">
        <v>1690</v>
      </c>
      <c r="J27" s="368">
        <v>0.80236686390532541</v>
      </c>
      <c r="K27" s="415">
        <v>0.80271871487138791</v>
      </c>
      <c r="L27" s="387">
        <v>0.62463914799999998</v>
      </c>
      <c r="M27" s="14">
        <f>Lisäosat[[#This Row],[HYTE-kerroin (sis. Kulttuurihyte)]]*Lisäosat[[#This Row],[Asukasmäärä 31.12.2021]]</f>
        <v>2925.1851300839999</v>
      </c>
      <c r="N27" s="415">
        <f>Lisäosat[[#This Row],[HYTE-kerroin (sis. Kulttuurihyte)]]/$N$5</f>
        <v>0.96321708178369048</v>
      </c>
      <c r="O27" s="417">
        <v>0</v>
      </c>
      <c r="P27" s="144">
        <v>156889.34150400001</v>
      </c>
      <c r="Q27" s="38">
        <v>0</v>
      </c>
      <c r="R27" s="38">
        <v>47590.6078504627</v>
      </c>
      <c r="S27" s="38">
        <v>84170.512783909799</v>
      </c>
      <c r="T27" s="38">
        <v>0</v>
      </c>
      <c r="U27" s="345">
        <f t="shared" si="1"/>
        <v>288650.46213837247</v>
      </c>
      <c r="X27" s="10"/>
      <c r="Y27" s="10"/>
      <c r="Z27" s="113"/>
    </row>
    <row r="28" spans="1:26">
      <c r="A28" s="25">
        <v>78</v>
      </c>
      <c r="B28" s="202" t="s">
        <v>34</v>
      </c>
      <c r="C28" s="144">
        <v>7979</v>
      </c>
      <c r="D28" s="411">
        <v>0.98766666666666669</v>
      </c>
      <c r="E28" s="205">
        <v>0</v>
      </c>
      <c r="F28" s="164">
        <v>1</v>
      </c>
      <c r="G28" s="413">
        <v>1.2532898859506203E-4</v>
      </c>
      <c r="H28" s="14">
        <v>3489</v>
      </c>
      <c r="I28" s="14">
        <v>3163</v>
      </c>
      <c r="J28" s="368">
        <v>1.1030667088207398</v>
      </c>
      <c r="K28" s="415">
        <v>1.1035504215768237</v>
      </c>
      <c r="L28" s="387">
        <v>0.51389899100000003</v>
      </c>
      <c r="M28" s="14">
        <f>Lisäosat[[#This Row],[HYTE-kerroin (sis. Kulttuurihyte)]]*Lisäosat[[#This Row],[Asukasmäärä 31.12.2021]]</f>
        <v>4100.4000491890001</v>
      </c>
      <c r="N28" s="415">
        <f>Lisäosat[[#This Row],[HYTE-kerroin (sis. Kulttuurihyte)]]/$N$5</f>
        <v>0.79245159069441329</v>
      </c>
      <c r="O28" s="417">
        <v>0</v>
      </c>
      <c r="P28" s="144">
        <v>476618.22432000004</v>
      </c>
      <c r="Q28" s="38">
        <v>0</v>
      </c>
      <c r="R28" s="38">
        <v>111474.19678222029</v>
      </c>
      <c r="S28" s="38">
        <v>117986.64337853251</v>
      </c>
      <c r="T28" s="38">
        <v>0</v>
      </c>
      <c r="U28" s="345">
        <f t="shared" si="1"/>
        <v>706079.0644807528</v>
      </c>
      <c r="X28" s="10"/>
      <c r="Y28" s="10"/>
      <c r="Z28" s="113"/>
    </row>
    <row r="29" spans="1:26">
      <c r="A29" s="25">
        <v>79</v>
      </c>
      <c r="B29" s="202" t="s">
        <v>35</v>
      </c>
      <c r="C29" s="144">
        <v>6785</v>
      </c>
      <c r="D29" s="411">
        <v>0</v>
      </c>
      <c r="E29" s="205">
        <v>0</v>
      </c>
      <c r="F29" s="164">
        <v>0</v>
      </c>
      <c r="G29" s="413">
        <v>0</v>
      </c>
      <c r="H29" s="14">
        <v>3657</v>
      </c>
      <c r="I29" s="14">
        <v>2497</v>
      </c>
      <c r="J29" s="368">
        <v>1.4645574689627554</v>
      </c>
      <c r="K29" s="415">
        <v>1.4651997013174174</v>
      </c>
      <c r="L29" s="387">
        <v>0.59288877699999998</v>
      </c>
      <c r="M29" s="14">
        <f>Lisäosat[[#This Row],[HYTE-kerroin (sis. Kulttuurihyte)]]*Lisäosat[[#This Row],[Asukasmäärä 31.12.2021]]</f>
        <v>4022.7503519449997</v>
      </c>
      <c r="N29" s="415">
        <f>Lisäosat[[#This Row],[HYTE-kerroin (sis. Kulttuurihyte)]]/$N$5</f>
        <v>0.91425681440677364</v>
      </c>
      <c r="O29" s="417">
        <v>0</v>
      </c>
      <c r="P29" s="144">
        <v>0</v>
      </c>
      <c r="Q29" s="38">
        <v>0</v>
      </c>
      <c r="R29" s="38">
        <v>125857.87046373366</v>
      </c>
      <c r="S29" s="38">
        <v>115752.31818409423</v>
      </c>
      <c r="T29" s="38">
        <v>0</v>
      </c>
      <c r="U29" s="345">
        <f t="shared" si="1"/>
        <v>241610.18864782789</v>
      </c>
      <c r="X29" s="10"/>
      <c r="Y29" s="10"/>
      <c r="Z29" s="113"/>
    </row>
    <row r="30" spans="1:26">
      <c r="A30" s="25">
        <v>81</v>
      </c>
      <c r="B30" s="202" t="s">
        <v>36</v>
      </c>
      <c r="C30" s="144">
        <v>2621</v>
      </c>
      <c r="D30" s="411">
        <v>0.98285</v>
      </c>
      <c r="E30" s="205">
        <v>0</v>
      </c>
      <c r="F30" s="164">
        <v>0</v>
      </c>
      <c r="G30" s="413">
        <v>0</v>
      </c>
      <c r="H30" s="14">
        <v>897</v>
      </c>
      <c r="I30" s="14">
        <v>908</v>
      </c>
      <c r="J30" s="368">
        <v>0.98788546255506604</v>
      </c>
      <c r="K30" s="415">
        <v>0.98831866645467292</v>
      </c>
      <c r="L30" s="387">
        <v>0.72746650000000002</v>
      </c>
      <c r="M30" s="14">
        <f>Lisäosat[[#This Row],[HYTE-kerroin (sis. Kulttuurihyte)]]*Lisäosat[[#This Row],[Asukasmäärä 31.12.2021]]</f>
        <v>1906.6896965000001</v>
      </c>
      <c r="N30" s="415">
        <f>Lisäosat[[#This Row],[HYTE-kerroin (sis. Kulttuurihyte)]]/$N$5</f>
        <v>1.121780729672414</v>
      </c>
      <c r="O30" s="417">
        <v>0</v>
      </c>
      <c r="P30" s="144">
        <v>155799.49492799997</v>
      </c>
      <c r="Q30" s="38">
        <v>0</v>
      </c>
      <c r="R30" s="38">
        <v>32794.251625685654</v>
      </c>
      <c r="S30" s="38">
        <v>54863.894877516272</v>
      </c>
      <c r="T30" s="38">
        <v>0</v>
      </c>
      <c r="U30" s="345">
        <f t="shared" si="1"/>
        <v>243457.64143120189</v>
      </c>
      <c r="X30" s="10"/>
      <c r="Y30" s="10"/>
      <c r="Z30" s="113"/>
    </row>
    <row r="31" spans="1:26">
      <c r="A31" s="25">
        <v>82</v>
      </c>
      <c r="B31" s="202" t="s">
        <v>37</v>
      </c>
      <c r="C31" s="144">
        <v>9405</v>
      </c>
      <c r="D31" s="411">
        <v>0</v>
      </c>
      <c r="E31" s="205">
        <v>0</v>
      </c>
      <c r="F31" s="164">
        <v>0</v>
      </c>
      <c r="G31" s="413">
        <v>0</v>
      </c>
      <c r="H31" s="14">
        <v>2708</v>
      </c>
      <c r="I31" s="14">
        <v>4096</v>
      </c>
      <c r="J31" s="368">
        <v>0.6611328125</v>
      </c>
      <c r="K31" s="415">
        <v>0.66142273002929775</v>
      </c>
      <c r="L31" s="387">
        <v>0.55731264400000002</v>
      </c>
      <c r="M31" s="14">
        <f>Lisäosat[[#This Row],[HYTE-kerroin (sis. Kulttuurihyte)]]*Lisäosat[[#This Row],[Asukasmäärä 31.12.2021]]</f>
        <v>5241.5254168199999</v>
      </c>
      <c r="N31" s="415">
        <f>Lisäosat[[#This Row],[HYTE-kerroin (sis. Kulttuurihyte)]]/$N$5</f>
        <v>0.85939707799875653</v>
      </c>
      <c r="O31" s="417">
        <v>0</v>
      </c>
      <c r="P31" s="144">
        <v>0</v>
      </c>
      <c r="Q31" s="38">
        <v>0</v>
      </c>
      <c r="R31" s="38">
        <v>78753.818623217405</v>
      </c>
      <c r="S31" s="38">
        <v>150821.86681667119</v>
      </c>
      <c r="T31" s="38">
        <v>0</v>
      </c>
      <c r="U31" s="345">
        <f t="shared" si="1"/>
        <v>229575.68543988859</v>
      </c>
      <c r="X31" s="10"/>
      <c r="Y31" s="10"/>
      <c r="Z31" s="113"/>
    </row>
    <row r="32" spans="1:26">
      <c r="A32" s="25">
        <v>86</v>
      </c>
      <c r="B32" s="202" t="s">
        <v>38</v>
      </c>
      <c r="C32" s="144">
        <v>8143</v>
      </c>
      <c r="D32" s="411">
        <v>0</v>
      </c>
      <c r="E32" s="205">
        <v>0</v>
      </c>
      <c r="F32" s="164">
        <v>3</v>
      </c>
      <c r="G32" s="413">
        <v>3.6841458921773305E-4</v>
      </c>
      <c r="H32" s="14">
        <v>2009</v>
      </c>
      <c r="I32" s="14">
        <v>3671</v>
      </c>
      <c r="J32" s="368">
        <v>0.54726232634159633</v>
      </c>
      <c r="K32" s="415">
        <v>0.54750230980411829</v>
      </c>
      <c r="L32" s="387">
        <v>0.51870022699999996</v>
      </c>
      <c r="M32" s="14">
        <f>Lisäosat[[#This Row],[HYTE-kerroin (sis. Kulttuurihyte)]]*Lisäosat[[#This Row],[Asukasmäärä 31.12.2021]]</f>
        <v>4223.7759484609996</v>
      </c>
      <c r="N32" s="415">
        <f>Lisäosat[[#This Row],[HYTE-kerroin (sis. Kulttuurihyte)]]/$N$5</f>
        <v>0.79985527735683604</v>
      </c>
      <c r="O32" s="417">
        <v>0</v>
      </c>
      <c r="P32" s="144">
        <v>0</v>
      </c>
      <c r="Q32" s="38">
        <v>0</v>
      </c>
      <c r="R32" s="38">
        <v>56442.221168584285</v>
      </c>
      <c r="S32" s="38">
        <v>121536.71362882192</v>
      </c>
      <c r="T32" s="38">
        <v>0</v>
      </c>
      <c r="U32" s="345">
        <f t="shared" si="1"/>
        <v>177978.9347974062</v>
      </c>
      <c r="X32" s="10"/>
      <c r="Y32" s="10"/>
      <c r="Z32" s="113"/>
    </row>
    <row r="33" spans="1:26">
      <c r="A33" s="25">
        <v>90</v>
      </c>
      <c r="B33" s="202" t="s">
        <v>39</v>
      </c>
      <c r="C33" s="144">
        <v>3136</v>
      </c>
      <c r="D33" s="411">
        <v>1.6856833333333334</v>
      </c>
      <c r="E33" s="205">
        <v>0</v>
      </c>
      <c r="F33" s="164">
        <v>0</v>
      </c>
      <c r="G33" s="413">
        <v>0</v>
      </c>
      <c r="H33" s="14">
        <v>1031</v>
      </c>
      <c r="I33" s="14">
        <v>1029</v>
      </c>
      <c r="J33" s="368">
        <v>1.0019436345966959</v>
      </c>
      <c r="K33" s="415">
        <v>1.0023830032342007</v>
      </c>
      <c r="L33" s="387">
        <v>0.614754048</v>
      </c>
      <c r="M33" s="14">
        <f>Lisäosat[[#This Row],[HYTE-kerroin (sis. Kulttuurihyte)]]*Lisäosat[[#This Row],[Asukasmäärä 31.12.2021]]</f>
        <v>1927.8686945280001</v>
      </c>
      <c r="N33" s="415">
        <f>Lisäosat[[#This Row],[HYTE-kerroin (sis. Kulttuurihyte)]]/$N$5</f>
        <v>0.947973885442849</v>
      </c>
      <c r="O33" s="417">
        <v>0</v>
      </c>
      <c r="P33" s="144">
        <v>959146.80422399996</v>
      </c>
      <c r="Q33" s="38">
        <v>0</v>
      </c>
      <c r="R33" s="38">
        <v>39796.369422483462</v>
      </c>
      <c r="S33" s="38">
        <v>55473.308314612135</v>
      </c>
      <c r="T33" s="38">
        <v>0</v>
      </c>
      <c r="U33" s="345">
        <f t="shared" si="1"/>
        <v>1054416.4819610957</v>
      </c>
      <c r="X33" s="10"/>
      <c r="Y33" s="10"/>
      <c r="Z33" s="113"/>
    </row>
    <row r="34" spans="1:26">
      <c r="A34" s="25">
        <v>91</v>
      </c>
      <c r="B34" s="202" t="s">
        <v>40</v>
      </c>
      <c r="C34" s="144">
        <v>658457</v>
      </c>
      <c r="D34" s="411">
        <v>0</v>
      </c>
      <c r="E34" s="205">
        <v>0</v>
      </c>
      <c r="F34" s="164">
        <v>64</v>
      </c>
      <c r="G34" s="413">
        <v>9.7196931614365102E-5</v>
      </c>
      <c r="H34" s="14">
        <v>413677</v>
      </c>
      <c r="I34" s="14">
        <v>321360</v>
      </c>
      <c r="J34" s="368">
        <v>1.2872697286532238</v>
      </c>
      <c r="K34" s="415">
        <v>1.2878342174400677</v>
      </c>
      <c r="L34" s="387">
        <v>0.68610681299999998</v>
      </c>
      <c r="M34" s="14">
        <f>Lisäosat[[#This Row],[HYTE-kerroin (sis. Kulttuurihyte)]]*Lisäosat[[#This Row],[Asukasmäärä 31.12.2021]]</f>
        <v>451771.83376754099</v>
      </c>
      <c r="N34" s="415">
        <f>Lisäosat[[#This Row],[HYTE-kerroin (sis. Kulttuurihyte)]]/$N$5</f>
        <v>1.0580025352649978</v>
      </c>
      <c r="O34" s="417">
        <v>0.53324192373747825</v>
      </c>
      <c r="P34" s="144">
        <v>0</v>
      </c>
      <c r="Q34" s="38">
        <v>0</v>
      </c>
      <c r="R34" s="38">
        <v>10735470.544261752</v>
      </c>
      <c r="S34" s="38">
        <v>12999473.612273294</v>
      </c>
      <c r="T34" s="38">
        <v>3472545.9172724625</v>
      </c>
      <c r="U34" s="345">
        <f t="shared" si="1"/>
        <v>27207490.073807508</v>
      </c>
      <c r="X34" s="10"/>
      <c r="Y34" s="10"/>
      <c r="Z34" s="113"/>
    </row>
    <row r="35" spans="1:26">
      <c r="A35" s="25">
        <v>92</v>
      </c>
      <c r="B35" s="202" t="s">
        <v>41</v>
      </c>
      <c r="C35" s="144">
        <v>239206</v>
      </c>
      <c r="D35" s="411">
        <v>0</v>
      </c>
      <c r="E35" s="205">
        <v>0</v>
      </c>
      <c r="F35" s="164">
        <v>25</v>
      </c>
      <c r="G35" s="413">
        <v>1.0451242861801126E-4</v>
      </c>
      <c r="H35" s="14">
        <v>122871</v>
      </c>
      <c r="I35" s="14">
        <v>114973</v>
      </c>
      <c r="J35" s="368">
        <v>1.068694389117445</v>
      </c>
      <c r="K35" s="415">
        <v>1.0691630290503136</v>
      </c>
      <c r="L35" s="387">
        <v>0.76610136399999995</v>
      </c>
      <c r="M35" s="14">
        <f>Lisäosat[[#This Row],[HYTE-kerroin (sis. Kulttuurihyte)]]*Lisäosat[[#This Row],[Asukasmäärä 31.12.2021]]</f>
        <v>183256.04287698399</v>
      </c>
      <c r="N35" s="415">
        <f>Lisäosat[[#This Row],[HYTE-kerroin (sis. Kulttuurihyte)]]/$N$5</f>
        <v>1.1813571444333886</v>
      </c>
      <c r="O35" s="417">
        <v>1.5897214519794645</v>
      </c>
      <c r="P35" s="144">
        <v>0</v>
      </c>
      <c r="Q35" s="38">
        <v>0</v>
      </c>
      <c r="R35" s="38">
        <v>3237797.6779319379</v>
      </c>
      <c r="S35" s="38">
        <v>5273086.800924276</v>
      </c>
      <c r="T35" s="38">
        <v>3760879.2963613556</v>
      </c>
      <c r="U35" s="345">
        <f t="shared" si="1"/>
        <v>12271763.775217569</v>
      </c>
      <c r="X35" s="10"/>
      <c r="Y35" s="10"/>
      <c r="Z35" s="113"/>
    </row>
    <row r="36" spans="1:26">
      <c r="A36" s="25">
        <v>97</v>
      </c>
      <c r="B36" s="202" t="s">
        <v>42</v>
      </c>
      <c r="C36" s="144">
        <v>2131</v>
      </c>
      <c r="D36" s="411">
        <v>0.76341666666666663</v>
      </c>
      <c r="E36" s="205">
        <v>0</v>
      </c>
      <c r="F36" s="164">
        <v>0</v>
      </c>
      <c r="G36" s="413">
        <v>0</v>
      </c>
      <c r="H36" s="14">
        <v>590</v>
      </c>
      <c r="I36" s="14">
        <v>735</v>
      </c>
      <c r="J36" s="368">
        <v>0.80272108843537415</v>
      </c>
      <c r="K36" s="415">
        <v>0.80307309473467481</v>
      </c>
      <c r="L36" s="387">
        <v>0.31597955500000002</v>
      </c>
      <c r="M36" s="14">
        <f>Lisäosat[[#This Row],[HYTE-kerroin (sis. Kulttuurihyte)]]*Lisäosat[[#This Row],[Asukasmäärä 31.12.2021]]</f>
        <v>673.35243170500007</v>
      </c>
      <c r="N36" s="415">
        <f>Lisäosat[[#This Row],[HYTE-kerroin (sis. Kulttuurihyte)]]/$N$5</f>
        <v>0.48725236937984739</v>
      </c>
      <c r="O36" s="417">
        <v>0</v>
      </c>
      <c r="P36" s="144">
        <v>98391.338639999987</v>
      </c>
      <c r="Q36" s="38">
        <v>0</v>
      </c>
      <c r="R36" s="38">
        <v>21665.675363375634</v>
      </c>
      <c r="S36" s="38">
        <v>19375.327352110166</v>
      </c>
      <c r="T36" s="38">
        <v>0</v>
      </c>
      <c r="U36" s="345">
        <f t="shared" si="1"/>
        <v>139432.34135548578</v>
      </c>
      <c r="X36" s="10"/>
      <c r="Y36" s="10"/>
      <c r="Z36" s="113"/>
    </row>
    <row r="37" spans="1:26" s="109" customFormat="1">
      <c r="A37" s="130">
        <v>98</v>
      </c>
      <c r="B37" s="130" t="s">
        <v>43</v>
      </c>
      <c r="C37" s="207">
        <v>23090</v>
      </c>
      <c r="D37" s="411">
        <v>0</v>
      </c>
      <c r="E37" s="164">
        <v>0</v>
      </c>
      <c r="F37" s="164">
        <v>1</v>
      </c>
      <c r="G37" s="413">
        <v>4.3308791684711995E-5</v>
      </c>
      <c r="H37" s="15">
        <v>6209</v>
      </c>
      <c r="I37" s="15">
        <v>9651</v>
      </c>
      <c r="J37" s="369">
        <v>0.64335302041239251</v>
      </c>
      <c r="K37" s="415">
        <v>0.64363514121265786</v>
      </c>
      <c r="L37" s="372">
        <v>0.67488887900000005</v>
      </c>
      <c r="M37" s="14">
        <f>Lisäosat[[#This Row],[HYTE-kerroin (sis. Kulttuurihyte)]]*Lisäosat[[#This Row],[Asukasmäärä 31.12.2021]]</f>
        <v>15583.184216110001</v>
      </c>
      <c r="N37" s="415">
        <f>Lisäosat[[#This Row],[HYTE-kerroin (sis. Kulttuurihyte)]]/$N$5</f>
        <v>1.0407040587194292</v>
      </c>
      <c r="O37" s="416">
        <v>0</v>
      </c>
      <c r="P37" s="207">
        <v>0</v>
      </c>
      <c r="Q37" s="168">
        <v>0</v>
      </c>
      <c r="R37" s="168">
        <v>188147.03829819942</v>
      </c>
      <c r="S37" s="168">
        <v>448397.12631741801</v>
      </c>
      <c r="T37" s="168">
        <v>0</v>
      </c>
      <c r="U37" s="345">
        <f t="shared" si="1"/>
        <v>636544.16461561737</v>
      </c>
      <c r="V37" s="64"/>
      <c r="W37" s="64"/>
      <c r="X37" s="114"/>
      <c r="Y37" s="115"/>
      <c r="Z37" s="116"/>
    </row>
    <row r="38" spans="1:26" s="50" customFormat="1">
      <c r="A38" s="134">
        <v>102</v>
      </c>
      <c r="B38" s="130" t="s">
        <v>44</v>
      </c>
      <c r="C38" s="207">
        <v>9870</v>
      </c>
      <c r="D38" s="411">
        <v>0</v>
      </c>
      <c r="E38" s="164">
        <v>0</v>
      </c>
      <c r="F38" s="164">
        <v>0</v>
      </c>
      <c r="G38" s="413">
        <v>0</v>
      </c>
      <c r="H38" s="15">
        <v>4218</v>
      </c>
      <c r="I38" s="15">
        <v>4083</v>
      </c>
      <c r="J38" s="369">
        <v>1.0330639235855987</v>
      </c>
      <c r="K38" s="415">
        <v>1.0335169389777707</v>
      </c>
      <c r="L38" s="372">
        <v>0.58145269300000002</v>
      </c>
      <c r="M38" s="14">
        <f>Lisäosat[[#This Row],[HYTE-kerroin (sis. Kulttuurihyte)]]*Lisäosat[[#This Row],[Asukasmäärä 31.12.2021]]</f>
        <v>5738.9380799099999</v>
      </c>
      <c r="N38" s="415">
        <f>Lisäosat[[#This Row],[HYTE-kerroin (sis. Kulttuurihyte)]]/$N$5</f>
        <v>0.89662194234858961</v>
      </c>
      <c r="O38" s="417">
        <v>0</v>
      </c>
      <c r="P38" s="207">
        <v>0</v>
      </c>
      <c r="Q38" s="168">
        <v>0</v>
      </c>
      <c r="R38" s="168">
        <v>129142.28229641616</v>
      </c>
      <c r="S38" s="168">
        <v>165134.6289344976</v>
      </c>
      <c r="T38" s="168">
        <v>0</v>
      </c>
      <c r="U38" s="345">
        <f t="shared" si="1"/>
        <v>294276.91123091377</v>
      </c>
      <c r="V38" s="49"/>
      <c r="W38" s="49"/>
      <c r="X38" s="115"/>
      <c r="Y38" s="115"/>
      <c r="Z38" s="116"/>
    </row>
    <row r="39" spans="1:26" s="50" customFormat="1">
      <c r="A39" s="134">
        <v>103</v>
      </c>
      <c r="B39" s="130" t="s">
        <v>45</v>
      </c>
      <c r="C39" s="207">
        <v>2166</v>
      </c>
      <c r="D39" s="411">
        <v>0</v>
      </c>
      <c r="E39" s="164">
        <v>0</v>
      </c>
      <c r="F39" s="164">
        <v>0</v>
      </c>
      <c r="G39" s="413">
        <v>0</v>
      </c>
      <c r="H39" s="15">
        <v>568</v>
      </c>
      <c r="I39" s="15">
        <v>874</v>
      </c>
      <c r="J39" s="369">
        <v>0.64988558352402748</v>
      </c>
      <c r="K39" s="415">
        <v>0.65017056895984182</v>
      </c>
      <c r="L39" s="372">
        <v>0.259632635</v>
      </c>
      <c r="M39" s="14">
        <f>Lisäosat[[#This Row],[HYTE-kerroin (sis. Kulttuurihyte)]]*Lisäosat[[#This Row],[Asukasmäärä 31.12.2021]]</f>
        <v>562.36428740999997</v>
      </c>
      <c r="N39" s="415">
        <f>Lisäosat[[#This Row],[HYTE-kerroin (sis. Kulttuurihyte)]]/$N$5</f>
        <v>0.40036329746740446</v>
      </c>
      <c r="O39" s="417">
        <v>0</v>
      </c>
      <c r="P39" s="207">
        <v>0</v>
      </c>
      <c r="Q39" s="168">
        <v>0</v>
      </c>
      <c r="R39" s="168">
        <v>17828.691266966442</v>
      </c>
      <c r="S39" s="168">
        <v>16181.707597186667</v>
      </c>
      <c r="T39" s="168">
        <v>0</v>
      </c>
      <c r="U39" s="345">
        <f t="shared" si="1"/>
        <v>34010.39886415311</v>
      </c>
      <c r="V39" s="49"/>
      <c r="W39" s="49"/>
      <c r="X39" s="115"/>
      <c r="Y39" s="115"/>
      <c r="Z39" s="116"/>
    </row>
    <row r="40" spans="1:26" s="50" customFormat="1">
      <c r="A40" s="134">
        <v>105</v>
      </c>
      <c r="B40" s="130" t="s">
        <v>46</v>
      </c>
      <c r="C40" s="207">
        <v>2139</v>
      </c>
      <c r="D40" s="411">
        <v>1.7312666666666667</v>
      </c>
      <c r="E40" s="164">
        <v>0</v>
      </c>
      <c r="F40" s="164">
        <v>0</v>
      </c>
      <c r="G40" s="413">
        <v>0</v>
      </c>
      <c r="H40" s="15">
        <v>574</v>
      </c>
      <c r="I40" s="15">
        <v>723</v>
      </c>
      <c r="J40" s="369">
        <v>0.79391424619640383</v>
      </c>
      <c r="K40" s="415">
        <v>0.79426239055163728</v>
      </c>
      <c r="L40" s="372">
        <v>0.55138704800000005</v>
      </c>
      <c r="M40" s="14">
        <f>Lisäosat[[#This Row],[HYTE-kerroin (sis. Kulttuurihyte)]]*Lisäosat[[#This Row],[Asukasmäärä 31.12.2021]]</f>
        <v>1179.416895672</v>
      </c>
      <c r="N40" s="415">
        <f>Lisäosat[[#This Row],[HYTE-kerroin (sis. Kulttuurihyte)]]/$N$5</f>
        <v>0.85025958588795292</v>
      </c>
      <c r="O40" s="417">
        <v>0</v>
      </c>
      <c r="P40" s="207">
        <v>671904.87033599999</v>
      </c>
      <c r="Q40" s="168">
        <v>0</v>
      </c>
      <c r="R40" s="168">
        <v>21508.419027916792</v>
      </c>
      <c r="S40" s="168">
        <v>33937.040043639419</v>
      </c>
      <c r="T40" s="168">
        <v>0</v>
      </c>
      <c r="U40" s="345">
        <f t="shared" si="1"/>
        <v>727350.3294075561</v>
      </c>
      <c r="V40" s="49"/>
      <c r="W40" s="49"/>
      <c r="X40" s="115"/>
      <c r="Y40" s="115"/>
      <c r="Z40" s="116"/>
    </row>
    <row r="41" spans="1:26" s="50" customFormat="1">
      <c r="A41" s="134">
        <v>106</v>
      </c>
      <c r="B41" s="130" t="s">
        <v>47</v>
      </c>
      <c r="C41" s="207">
        <v>46880</v>
      </c>
      <c r="D41" s="411">
        <v>0</v>
      </c>
      <c r="E41" s="164">
        <v>0</v>
      </c>
      <c r="F41" s="164">
        <v>0</v>
      </c>
      <c r="G41" s="413">
        <v>0</v>
      </c>
      <c r="H41" s="15">
        <v>19633</v>
      </c>
      <c r="I41" s="15">
        <v>20805</v>
      </c>
      <c r="J41" s="369">
        <v>0.94366738764720015</v>
      </c>
      <c r="K41" s="415">
        <v>0.94408120119923211</v>
      </c>
      <c r="L41" s="372">
        <v>0.65376358000000001</v>
      </c>
      <c r="M41" s="14">
        <f>Lisäosat[[#This Row],[HYTE-kerroin (sis. Kulttuurihyte)]]*Lisäosat[[#This Row],[Asukasmäärä 31.12.2021]]</f>
        <v>30648.4366304</v>
      </c>
      <c r="N41" s="415">
        <f>Lisäosat[[#This Row],[HYTE-kerroin (sis. Kulttuurihyte)]]/$N$5</f>
        <v>1.0081280523648164</v>
      </c>
      <c r="O41" s="417">
        <v>0.26922961022082248</v>
      </c>
      <c r="P41" s="207">
        <v>0</v>
      </c>
      <c r="Q41" s="168">
        <v>0</v>
      </c>
      <c r="R41" s="168">
        <v>560312.94817670528</v>
      </c>
      <c r="S41" s="168">
        <v>881891.06415013596</v>
      </c>
      <c r="T41" s="168">
        <v>124826.47801753486</v>
      </c>
      <c r="U41" s="345">
        <f t="shared" si="1"/>
        <v>1567030.4903443761</v>
      </c>
      <c r="V41" s="49"/>
      <c r="W41" s="49"/>
      <c r="X41" s="115"/>
      <c r="Y41" s="115"/>
      <c r="Z41" s="116"/>
    </row>
    <row r="42" spans="1:26" s="50" customFormat="1">
      <c r="A42" s="134">
        <v>108</v>
      </c>
      <c r="B42" s="130" t="s">
        <v>48</v>
      </c>
      <c r="C42" s="207">
        <v>10337</v>
      </c>
      <c r="D42" s="411">
        <v>0</v>
      </c>
      <c r="E42" s="164">
        <v>0</v>
      </c>
      <c r="F42" s="164">
        <v>3</v>
      </c>
      <c r="G42" s="413">
        <v>2.9021959949695271E-4</v>
      </c>
      <c r="H42" s="15">
        <v>2895</v>
      </c>
      <c r="I42" s="15">
        <v>4284</v>
      </c>
      <c r="J42" s="369">
        <v>0.67577030812324934</v>
      </c>
      <c r="K42" s="415">
        <v>0.67606664443329123</v>
      </c>
      <c r="L42" s="372">
        <v>0.58745057099999998</v>
      </c>
      <c r="M42" s="14">
        <f>Lisäosat[[#This Row],[HYTE-kerroin (sis. Kulttuurihyte)]]*Lisäosat[[#This Row],[Asukasmäärä 31.12.2021]]</f>
        <v>6072.4765524269997</v>
      </c>
      <c r="N42" s="415">
        <f>Lisäosat[[#This Row],[HYTE-kerroin (sis. Kulttuurihyte)]]/$N$5</f>
        <v>0.90587089602456783</v>
      </c>
      <c r="O42" s="417">
        <v>0</v>
      </c>
      <c r="P42" s="207">
        <v>0</v>
      </c>
      <c r="Q42" s="168">
        <v>0</v>
      </c>
      <c r="R42" s="168">
        <v>88474.421438397752</v>
      </c>
      <c r="S42" s="168">
        <v>174732.00585816317</v>
      </c>
      <c r="T42" s="168">
        <v>0</v>
      </c>
      <c r="U42" s="345">
        <f t="shared" si="1"/>
        <v>263206.42729656096</v>
      </c>
      <c r="V42" s="49"/>
      <c r="W42" s="49"/>
      <c r="X42" s="115"/>
      <c r="Y42" s="115"/>
      <c r="Z42" s="116"/>
    </row>
    <row r="43" spans="1:26" s="50" customFormat="1">
      <c r="A43" s="134">
        <v>109</v>
      </c>
      <c r="B43" s="130" t="s">
        <v>49</v>
      </c>
      <c r="C43" s="207">
        <v>67971</v>
      </c>
      <c r="D43" s="411">
        <v>0</v>
      </c>
      <c r="E43" s="164">
        <v>0</v>
      </c>
      <c r="F43" s="164">
        <v>6</v>
      </c>
      <c r="G43" s="413">
        <v>8.8272939930264383E-5</v>
      </c>
      <c r="H43" s="15">
        <v>28520</v>
      </c>
      <c r="I43" s="15">
        <v>27790</v>
      </c>
      <c r="J43" s="369">
        <v>1.0262684418855703</v>
      </c>
      <c r="K43" s="415">
        <v>1.0267184773481011</v>
      </c>
      <c r="L43" s="372">
        <v>0.6411403</v>
      </c>
      <c r="M43" s="14">
        <f>Lisäosat[[#This Row],[HYTE-kerroin (sis. Kulttuurihyte)]]*Lisäosat[[#This Row],[Asukasmäärä 31.12.2021]]</f>
        <v>43578.947331299998</v>
      </c>
      <c r="N43" s="415">
        <f>Lisäosat[[#This Row],[HYTE-kerroin (sis. Kulttuurihyte)]]/$N$5</f>
        <v>0.98866247938068696</v>
      </c>
      <c r="O43" s="417">
        <v>0.21624615498813485</v>
      </c>
      <c r="P43" s="207">
        <v>0</v>
      </c>
      <c r="Q43" s="168">
        <v>0</v>
      </c>
      <c r="R43" s="168">
        <v>883504.45335765963</v>
      </c>
      <c r="S43" s="168">
        <v>1253959.0420224739</v>
      </c>
      <c r="T43" s="168">
        <v>145367.8425929083</v>
      </c>
      <c r="U43" s="345">
        <f t="shared" si="1"/>
        <v>2282831.3379730415</v>
      </c>
      <c r="V43" s="49"/>
      <c r="W43" s="49"/>
      <c r="X43" s="115"/>
      <c r="Y43" s="115"/>
      <c r="Z43" s="116"/>
    </row>
    <row r="44" spans="1:26" s="50" customFormat="1">
      <c r="A44" s="134">
        <v>111</v>
      </c>
      <c r="B44" s="130" t="s">
        <v>50</v>
      </c>
      <c r="C44" s="207">
        <v>18344</v>
      </c>
      <c r="D44" s="411">
        <v>0</v>
      </c>
      <c r="E44" s="164">
        <v>0</v>
      </c>
      <c r="F44" s="164">
        <v>1</v>
      </c>
      <c r="G44" s="413">
        <v>5.4513737461840385E-5</v>
      </c>
      <c r="H44" s="15">
        <v>6199</v>
      </c>
      <c r="I44" s="15">
        <v>6556</v>
      </c>
      <c r="J44" s="369">
        <v>0.94554606467358149</v>
      </c>
      <c r="K44" s="415">
        <v>0.94596070205615324</v>
      </c>
      <c r="L44" s="372">
        <v>0.71445402599999996</v>
      </c>
      <c r="M44" s="14">
        <f>Lisäosat[[#This Row],[HYTE-kerroin (sis. Kulttuurihyte)]]*Lisäosat[[#This Row],[Asukasmäärä 31.12.2021]]</f>
        <v>13105.944652943999</v>
      </c>
      <c r="N44" s="415">
        <f>Lisäosat[[#This Row],[HYTE-kerroin (sis. Kulttuurihyte)]]/$N$5</f>
        <v>1.1017150048884365</v>
      </c>
      <c r="O44" s="417">
        <v>0</v>
      </c>
      <c r="P44" s="207">
        <v>0</v>
      </c>
      <c r="Q44" s="168">
        <v>0</v>
      </c>
      <c r="R44" s="168">
        <v>219685.22148043883</v>
      </c>
      <c r="S44" s="168">
        <v>377115.98852690711</v>
      </c>
      <c r="T44" s="168">
        <v>0</v>
      </c>
      <c r="U44" s="345">
        <f t="shared" si="1"/>
        <v>596801.210007346</v>
      </c>
      <c r="V44" s="49"/>
      <c r="W44" s="49"/>
      <c r="X44" s="115"/>
      <c r="Y44" s="115"/>
      <c r="Z44" s="116"/>
    </row>
    <row r="45" spans="1:26" s="50" customFormat="1">
      <c r="A45" s="134">
        <v>139</v>
      </c>
      <c r="B45" s="130" t="s">
        <v>51</v>
      </c>
      <c r="C45" s="207">
        <v>9912</v>
      </c>
      <c r="D45" s="411">
        <v>0</v>
      </c>
      <c r="E45" s="164">
        <v>0</v>
      </c>
      <c r="F45" s="164">
        <v>1</v>
      </c>
      <c r="G45" s="413">
        <v>1.0088781275221953E-4</v>
      </c>
      <c r="H45" s="15">
        <v>2410</v>
      </c>
      <c r="I45" s="15">
        <v>3622</v>
      </c>
      <c r="J45" s="369">
        <v>0.66537824406405299</v>
      </c>
      <c r="K45" s="415">
        <v>0.66567002328438551</v>
      </c>
      <c r="L45" s="372">
        <v>0.60311358599999998</v>
      </c>
      <c r="M45" s="14">
        <f>Lisäosat[[#This Row],[HYTE-kerroin (sis. Kulttuurihyte)]]*Lisäosat[[#This Row],[Asukasmäärä 31.12.2021]]</f>
        <v>5978.0618644320002</v>
      </c>
      <c r="N45" s="415">
        <f>Lisäosat[[#This Row],[HYTE-kerroin (sis. Kulttuurihyte)]]/$N$5</f>
        <v>0.93002385481451899</v>
      </c>
      <c r="O45" s="417">
        <v>0.16933109254599529</v>
      </c>
      <c r="P45" s="207">
        <v>0</v>
      </c>
      <c r="Q45" s="168">
        <v>0</v>
      </c>
      <c r="R45" s="168">
        <v>83532.215288262538</v>
      </c>
      <c r="S45" s="168">
        <v>172015.27773687543</v>
      </c>
      <c r="T45" s="168">
        <v>16599.472816334306</v>
      </c>
      <c r="U45" s="345">
        <f t="shared" si="1"/>
        <v>272146.96584147227</v>
      </c>
      <c r="V45" s="49"/>
      <c r="W45" s="49"/>
      <c r="X45" s="115"/>
      <c r="Y45" s="115"/>
      <c r="Z45" s="116"/>
    </row>
    <row r="46" spans="1:26" s="50" customFormat="1">
      <c r="A46" s="134">
        <v>140</v>
      </c>
      <c r="B46" s="130" t="s">
        <v>52</v>
      </c>
      <c r="C46" s="207">
        <v>20958</v>
      </c>
      <c r="D46" s="411">
        <v>0.24731666666666666</v>
      </c>
      <c r="E46" s="164">
        <v>0</v>
      </c>
      <c r="F46" s="164">
        <v>1</v>
      </c>
      <c r="G46" s="413">
        <v>4.7714476572192006E-5</v>
      </c>
      <c r="H46" s="15">
        <v>9154</v>
      </c>
      <c r="I46" s="15">
        <v>8409</v>
      </c>
      <c r="J46" s="369">
        <v>1.08859555238435</v>
      </c>
      <c r="K46" s="415">
        <v>1.0890729193021382</v>
      </c>
      <c r="L46" s="372">
        <v>0.69297755999999999</v>
      </c>
      <c r="M46" s="14">
        <f>Lisäosat[[#This Row],[HYTE-kerroin (sis. Kulttuurihyte)]]*Lisäosat[[#This Row],[Asukasmäärä 31.12.2021]]</f>
        <v>14523.42370248</v>
      </c>
      <c r="N46" s="415">
        <f>Lisäosat[[#This Row],[HYTE-kerroin (sis. Kulttuurihyte)]]/$N$5</f>
        <v>1.0685974857995648</v>
      </c>
      <c r="O46" s="417">
        <v>0</v>
      </c>
      <c r="P46" s="207">
        <v>313483.72809599998</v>
      </c>
      <c r="Q46" s="168">
        <v>0</v>
      </c>
      <c r="R46" s="168">
        <v>288961.84447301511</v>
      </c>
      <c r="S46" s="168">
        <v>417903.12956384663</v>
      </c>
      <c r="T46" s="168">
        <v>0</v>
      </c>
      <c r="U46" s="345">
        <f t="shared" si="1"/>
        <v>1020348.7021328617</v>
      </c>
      <c r="V46" s="49"/>
      <c r="W46" s="49"/>
      <c r="X46" s="115"/>
      <c r="Y46" s="115"/>
      <c r="Z46" s="116"/>
    </row>
    <row r="47" spans="1:26" s="50" customFormat="1">
      <c r="A47" s="134">
        <v>142</v>
      </c>
      <c r="B47" s="130" t="s">
        <v>53</v>
      </c>
      <c r="C47" s="207">
        <v>6559</v>
      </c>
      <c r="D47" s="411">
        <v>0</v>
      </c>
      <c r="E47" s="164">
        <v>0</v>
      </c>
      <c r="F47" s="164">
        <v>0</v>
      </c>
      <c r="G47" s="413">
        <v>0</v>
      </c>
      <c r="H47" s="15">
        <v>2081</v>
      </c>
      <c r="I47" s="15">
        <v>2536</v>
      </c>
      <c r="J47" s="369">
        <v>0.82058359621451105</v>
      </c>
      <c r="K47" s="415">
        <v>0.82094343551502491</v>
      </c>
      <c r="L47" s="372">
        <v>0.48951964399999998</v>
      </c>
      <c r="M47" s="14">
        <f>Lisäosat[[#This Row],[HYTE-kerroin (sis. Kulttuurihyte)]]*Lisäosat[[#This Row],[Asukasmäärä 31.12.2021]]</f>
        <v>3210.759344996</v>
      </c>
      <c r="N47" s="415">
        <f>Lisäosat[[#This Row],[HYTE-kerroin (sis. Kulttuurihyte)]]/$N$5</f>
        <v>0.75485771981981353</v>
      </c>
      <c r="O47" s="417">
        <v>0</v>
      </c>
      <c r="P47" s="207">
        <v>0</v>
      </c>
      <c r="Q47" s="168">
        <v>0</v>
      </c>
      <c r="R47" s="168">
        <v>68168.630798254992</v>
      </c>
      <c r="S47" s="168">
        <v>92387.745895003609</v>
      </c>
      <c r="T47" s="168">
        <v>0</v>
      </c>
      <c r="U47" s="345">
        <f t="shared" si="1"/>
        <v>160556.37669325859</v>
      </c>
      <c r="V47" s="49"/>
      <c r="W47" s="49"/>
      <c r="X47" s="115"/>
      <c r="Y47" s="115"/>
      <c r="Z47" s="116"/>
    </row>
    <row r="48" spans="1:26" s="50" customFormat="1">
      <c r="A48" s="134">
        <v>143</v>
      </c>
      <c r="B48" s="130" t="s">
        <v>54</v>
      </c>
      <c r="C48" s="207">
        <v>6877</v>
      </c>
      <c r="D48" s="411">
        <v>7.9266666666666666E-2</v>
      </c>
      <c r="E48" s="164">
        <v>0</v>
      </c>
      <c r="F48" s="164">
        <v>0</v>
      </c>
      <c r="G48" s="413">
        <v>0</v>
      </c>
      <c r="H48" s="15">
        <v>2219</v>
      </c>
      <c r="I48" s="15">
        <v>2518</v>
      </c>
      <c r="J48" s="369">
        <v>0.88125496425734706</v>
      </c>
      <c r="K48" s="415">
        <v>0.88164140894302634</v>
      </c>
      <c r="L48" s="372">
        <v>0.60736338400000001</v>
      </c>
      <c r="M48" s="14">
        <f>Lisäosat[[#This Row],[HYTE-kerroin (sis. Kulttuurihyte)]]*Lisäosat[[#This Row],[Asukasmäärä 31.12.2021]]</f>
        <v>4176.8379917680004</v>
      </c>
      <c r="N48" s="415">
        <f>Lisäosat[[#This Row],[HYTE-kerroin (sis. Kulttuurihyte)]]/$N$5</f>
        <v>0.9365772033211518</v>
      </c>
      <c r="O48" s="417">
        <v>0</v>
      </c>
      <c r="P48" s="207">
        <v>32968.668095999994</v>
      </c>
      <c r="Q48" s="168">
        <v>0</v>
      </c>
      <c r="R48" s="168">
        <v>76758.187291353097</v>
      </c>
      <c r="S48" s="168">
        <v>120186.10103229021</v>
      </c>
      <c r="T48" s="168">
        <v>0</v>
      </c>
      <c r="U48" s="345">
        <f t="shared" si="1"/>
        <v>229912.95641964331</v>
      </c>
      <c r="V48" s="49"/>
      <c r="W48" s="49"/>
      <c r="X48" s="115"/>
      <c r="Y48" s="115"/>
      <c r="Z48" s="116"/>
    </row>
    <row r="49" spans="1:26" s="50" customFormat="1">
      <c r="A49" s="134">
        <v>145</v>
      </c>
      <c r="B49" s="130" t="s">
        <v>55</v>
      </c>
      <c r="C49" s="207">
        <v>12366</v>
      </c>
      <c r="D49" s="411">
        <v>0</v>
      </c>
      <c r="E49" s="164">
        <v>0</v>
      </c>
      <c r="F49" s="164">
        <v>0</v>
      </c>
      <c r="G49" s="413">
        <v>0</v>
      </c>
      <c r="H49" s="15">
        <v>3426</v>
      </c>
      <c r="I49" s="15">
        <v>5306</v>
      </c>
      <c r="J49" s="369">
        <v>0.64568413117225787</v>
      </c>
      <c r="K49" s="415">
        <v>0.64596727420263977</v>
      </c>
      <c r="L49" s="372">
        <v>0.50675491100000003</v>
      </c>
      <c r="M49" s="14">
        <f>Lisäosat[[#This Row],[HYTE-kerroin (sis. Kulttuurihyte)]]*Lisäosat[[#This Row],[Asukasmäärä 31.12.2021]]</f>
        <v>6266.5312294260002</v>
      </c>
      <c r="N49" s="415">
        <f>Lisäosat[[#This Row],[HYTE-kerroin (sis. Kulttuurihyte)]]/$N$5</f>
        <v>0.7814351503837762</v>
      </c>
      <c r="O49" s="417">
        <v>0.48742174741619831</v>
      </c>
      <c r="P49" s="207">
        <v>0</v>
      </c>
      <c r="Q49" s="168">
        <v>0</v>
      </c>
      <c r="R49" s="168">
        <v>101128.47641991942</v>
      </c>
      <c r="S49" s="168">
        <v>180315.81711959018</v>
      </c>
      <c r="T49" s="168">
        <v>59611.552979346729</v>
      </c>
      <c r="U49" s="345">
        <f t="shared" si="1"/>
        <v>341055.8465188563</v>
      </c>
      <c r="V49" s="49"/>
      <c r="W49" s="49"/>
      <c r="X49" s="115"/>
      <c r="Y49" s="115"/>
      <c r="Z49" s="116"/>
    </row>
    <row r="50" spans="1:26" s="50" customFormat="1">
      <c r="A50" s="134">
        <v>146</v>
      </c>
      <c r="B50" s="130" t="s">
        <v>56</v>
      </c>
      <c r="C50" s="207">
        <v>4643</v>
      </c>
      <c r="D50" s="411">
        <v>1.5500666666666667</v>
      </c>
      <c r="E50" s="164">
        <v>0</v>
      </c>
      <c r="F50" s="164">
        <v>0</v>
      </c>
      <c r="G50" s="413">
        <v>0</v>
      </c>
      <c r="H50" s="15">
        <v>1424</v>
      </c>
      <c r="I50" s="15">
        <v>1476</v>
      </c>
      <c r="J50" s="369">
        <v>0.964769647696477</v>
      </c>
      <c r="K50" s="415">
        <v>0.96519271493397185</v>
      </c>
      <c r="L50" s="372">
        <v>0.55923938699999998</v>
      </c>
      <c r="M50" s="14">
        <f>Lisäosat[[#This Row],[HYTE-kerroin (sis. Kulttuurihyte)]]*Lisäosat[[#This Row],[Asukasmäärä 31.12.2021]]</f>
        <v>2596.548473841</v>
      </c>
      <c r="N50" s="415">
        <f>Lisäosat[[#This Row],[HYTE-kerroin (sis. Kulttuurihyte)]]/$N$5</f>
        <v>0.86236818824016437</v>
      </c>
      <c r="O50" s="417">
        <v>0</v>
      </c>
      <c r="P50" s="207">
        <v>1305816.337728</v>
      </c>
      <c r="Q50" s="168">
        <v>0</v>
      </c>
      <c r="R50" s="168">
        <v>56734.394557050546</v>
      </c>
      <c r="S50" s="168">
        <v>74714.18279266289</v>
      </c>
      <c r="T50" s="168">
        <v>0</v>
      </c>
      <c r="U50" s="345">
        <f t="shared" si="1"/>
        <v>1437264.9150777136</v>
      </c>
      <c r="V50" s="49"/>
      <c r="W50" s="49"/>
      <c r="X50" s="115"/>
      <c r="Y50" s="115"/>
      <c r="Z50" s="116"/>
    </row>
    <row r="51" spans="1:26" s="50" customFormat="1">
      <c r="A51" s="134">
        <v>148</v>
      </c>
      <c r="B51" s="130" t="s">
        <v>57</v>
      </c>
      <c r="C51" s="207">
        <v>7008</v>
      </c>
      <c r="D51" s="411">
        <v>1.6172</v>
      </c>
      <c r="E51" s="164">
        <v>1</v>
      </c>
      <c r="F51" s="164">
        <v>475</v>
      </c>
      <c r="G51" s="413">
        <v>6.7779680365296802E-2</v>
      </c>
      <c r="H51" s="15">
        <v>3172</v>
      </c>
      <c r="I51" s="15">
        <v>3107</v>
      </c>
      <c r="J51" s="369">
        <v>1.0209205020920502</v>
      </c>
      <c r="K51" s="415">
        <v>1.0213681923956923</v>
      </c>
      <c r="L51" s="372">
        <v>0.64590405699999998</v>
      </c>
      <c r="M51" s="14">
        <f>Lisäosat[[#This Row],[HYTE-kerroin (sis. Kulttuurihyte)]]*Lisäosat[[#This Row],[Asukasmäärä 31.12.2021]]</f>
        <v>4526.4956314559995</v>
      </c>
      <c r="N51" s="415">
        <f>Lisäosat[[#This Row],[HYTE-kerroin (sis. Kulttuurihyte)]]/$N$5</f>
        <v>0.99600837201415127</v>
      </c>
      <c r="O51" s="417">
        <v>0.38141876156964072</v>
      </c>
      <c r="P51" s="207">
        <v>2056320.7741439999</v>
      </c>
      <c r="Q51" s="168">
        <v>420004.5</v>
      </c>
      <c r="R51" s="168">
        <v>90617.093380632097</v>
      </c>
      <c r="S51" s="168">
        <v>130247.29768226271</v>
      </c>
      <c r="T51" s="168">
        <v>26435.798715881621</v>
      </c>
      <c r="U51" s="345">
        <f t="shared" si="1"/>
        <v>2723625.4639227758</v>
      </c>
      <c r="V51" s="49"/>
      <c r="W51" s="49"/>
      <c r="X51" s="115"/>
      <c r="Y51" s="115"/>
      <c r="Z51" s="116"/>
    </row>
    <row r="52" spans="1:26" s="50" customFormat="1">
      <c r="A52" s="134">
        <v>149</v>
      </c>
      <c r="B52" s="130" t="s">
        <v>58</v>
      </c>
      <c r="C52" s="207">
        <v>5353</v>
      </c>
      <c r="D52" s="411">
        <v>0</v>
      </c>
      <c r="E52" s="164">
        <v>0</v>
      </c>
      <c r="F52" s="164">
        <v>0</v>
      </c>
      <c r="G52" s="413">
        <v>0</v>
      </c>
      <c r="H52" s="15">
        <v>1356</v>
      </c>
      <c r="I52" s="15">
        <v>2382</v>
      </c>
      <c r="J52" s="369">
        <v>0.56926952141057929</v>
      </c>
      <c r="K52" s="415">
        <v>0.56951915538734066</v>
      </c>
      <c r="L52" s="372">
        <v>0.41800631199999999</v>
      </c>
      <c r="M52" s="14">
        <f>Lisäosat[[#This Row],[HYTE-kerroin (sis. Kulttuurihyte)]]*Lisäosat[[#This Row],[Asukasmäärä 31.12.2021]]</f>
        <v>2237.5877881359997</v>
      </c>
      <c r="N52" s="415">
        <f>Lisäosat[[#This Row],[HYTE-kerroin (sis. Kulttuurihyte)]]/$N$5</f>
        <v>0.64458146963885588</v>
      </c>
      <c r="O52" s="417">
        <v>0</v>
      </c>
      <c r="P52" s="207">
        <v>0</v>
      </c>
      <c r="Q52" s="168">
        <v>0</v>
      </c>
      <c r="R52" s="168">
        <v>38595.732251061585</v>
      </c>
      <c r="S52" s="168">
        <v>64385.296366187002</v>
      </c>
      <c r="T52" s="168">
        <v>0</v>
      </c>
      <c r="U52" s="345">
        <f t="shared" si="1"/>
        <v>102981.02861724858</v>
      </c>
      <c r="V52" s="49"/>
      <c r="W52" s="49"/>
      <c r="X52" s="115"/>
      <c r="Y52" s="115"/>
      <c r="Z52" s="116"/>
    </row>
    <row r="53" spans="1:26" s="50" customFormat="1">
      <c r="A53" s="134">
        <v>151</v>
      </c>
      <c r="B53" s="130" t="s">
        <v>59</v>
      </c>
      <c r="C53" s="207">
        <v>1891</v>
      </c>
      <c r="D53" s="411">
        <v>1.1021666666666667</v>
      </c>
      <c r="E53" s="164">
        <v>0</v>
      </c>
      <c r="F53" s="164">
        <v>0</v>
      </c>
      <c r="G53" s="413">
        <v>0</v>
      </c>
      <c r="H53" s="15">
        <v>693</v>
      </c>
      <c r="I53" s="15">
        <v>787</v>
      </c>
      <c r="J53" s="369">
        <v>0.88055908513341807</v>
      </c>
      <c r="K53" s="415">
        <v>0.88094522466474334</v>
      </c>
      <c r="L53" s="372">
        <v>0.54151291899999998</v>
      </c>
      <c r="M53" s="14">
        <f>Lisäosat[[#This Row],[HYTE-kerroin (sis. Kulttuurihyte)]]*Lisäosat[[#This Row],[Asukasmäärä 31.12.2021]]</f>
        <v>1024.0009298289999</v>
      </c>
      <c r="N53" s="415">
        <f>Lisäosat[[#This Row],[HYTE-kerroin (sis. Kulttuurihyte)]]/$N$5</f>
        <v>0.83503330724213265</v>
      </c>
      <c r="O53" s="417">
        <v>0</v>
      </c>
      <c r="P53" s="207">
        <v>189078.36696000001</v>
      </c>
      <c r="Q53" s="168">
        <v>0</v>
      </c>
      <c r="R53" s="168">
        <v>21089.881535187436</v>
      </c>
      <c r="S53" s="168">
        <v>29465.035381344325</v>
      </c>
      <c r="T53" s="168">
        <v>0</v>
      </c>
      <c r="U53" s="345">
        <f t="shared" si="1"/>
        <v>239633.28387653176</v>
      </c>
      <c r="V53" s="49"/>
      <c r="W53" s="49"/>
      <c r="X53" s="115"/>
      <c r="Y53" s="115"/>
      <c r="Z53" s="116"/>
    </row>
    <row r="54" spans="1:26" s="50" customFormat="1">
      <c r="A54" s="134">
        <v>152</v>
      </c>
      <c r="B54" s="130" t="s">
        <v>60</v>
      </c>
      <c r="C54" s="207">
        <v>4480</v>
      </c>
      <c r="D54" s="411">
        <v>0</v>
      </c>
      <c r="E54" s="164">
        <v>0</v>
      </c>
      <c r="F54" s="164">
        <v>0</v>
      </c>
      <c r="G54" s="413">
        <v>0</v>
      </c>
      <c r="H54" s="15">
        <v>1373</v>
      </c>
      <c r="I54" s="15">
        <v>1797</v>
      </c>
      <c r="J54" s="369">
        <v>0.76405119643850861</v>
      </c>
      <c r="K54" s="415">
        <v>0.76438624535899824</v>
      </c>
      <c r="L54" s="372">
        <v>0.42026835299999998</v>
      </c>
      <c r="M54" s="14">
        <f>Lisäosat[[#This Row],[HYTE-kerroin (sis. Kulttuurihyte)]]*Lisäosat[[#This Row],[Asukasmäärä 31.12.2021]]</f>
        <v>1882.8022214399998</v>
      </c>
      <c r="N54" s="415">
        <f>Lisäosat[[#This Row],[HYTE-kerroin (sis. Kulttuurihyte)]]/$N$5</f>
        <v>0.64806962201910834</v>
      </c>
      <c r="O54" s="417">
        <v>0</v>
      </c>
      <c r="P54" s="207">
        <v>0</v>
      </c>
      <c r="Q54" s="168">
        <v>0</v>
      </c>
      <c r="R54" s="168">
        <v>43353.541800777231</v>
      </c>
      <c r="S54" s="168">
        <v>54176.546578006994</v>
      </c>
      <c r="T54" s="168">
        <v>0</v>
      </c>
      <c r="U54" s="345">
        <f t="shared" si="1"/>
        <v>97530.088378784218</v>
      </c>
      <c r="V54" s="49"/>
      <c r="W54" s="49"/>
      <c r="X54" s="115"/>
      <c r="Y54" s="115"/>
      <c r="Z54" s="116"/>
    </row>
    <row r="55" spans="1:26" s="50" customFormat="1">
      <c r="A55" s="134">
        <v>153</v>
      </c>
      <c r="B55" s="130" t="s">
        <v>61</v>
      </c>
      <c r="C55" s="207">
        <v>25655</v>
      </c>
      <c r="D55" s="411">
        <v>0</v>
      </c>
      <c r="E55" s="164">
        <v>0</v>
      </c>
      <c r="F55" s="164">
        <v>1</v>
      </c>
      <c r="G55" s="413">
        <v>3.8978756577665174E-5</v>
      </c>
      <c r="H55" s="15">
        <v>9498</v>
      </c>
      <c r="I55" s="15">
        <v>9364</v>
      </c>
      <c r="J55" s="369">
        <v>1.0143101238786842</v>
      </c>
      <c r="K55" s="415">
        <v>1.0147549154235851</v>
      </c>
      <c r="L55" s="372">
        <v>0.63133696399999994</v>
      </c>
      <c r="M55" s="14">
        <f>Lisäosat[[#This Row],[HYTE-kerroin (sis. Kulttuurihyte)]]*Lisäosat[[#This Row],[Asukasmäärä 31.12.2021]]</f>
        <v>16196.949811419998</v>
      </c>
      <c r="N55" s="415">
        <f>Lisäosat[[#This Row],[HYTE-kerroin (sis. Kulttuurihyte)]]/$N$5</f>
        <v>0.97354536620598553</v>
      </c>
      <c r="O55" s="417">
        <v>0</v>
      </c>
      <c r="P55" s="207">
        <v>0</v>
      </c>
      <c r="Q55" s="168">
        <v>0</v>
      </c>
      <c r="R55" s="168">
        <v>329584.58291673166</v>
      </c>
      <c r="S55" s="168">
        <v>466057.87686447165</v>
      </c>
      <c r="T55" s="168">
        <v>0</v>
      </c>
      <c r="U55" s="345">
        <f t="shared" si="1"/>
        <v>795642.4597812033</v>
      </c>
      <c r="V55" s="49"/>
      <c r="W55" s="49"/>
      <c r="X55" s="115"/>
      <c r="Y55" s="115"/>
      <c r="Z55" s="116"/>
    </row>
    <row r="56" spans="1:26" s="50" customFormat="1">
      <c r="A56" s="134">
        <v>165</v>
      </c>
      <c r="B56" s="130" t="s">
        <v>62</v>
      </c>
      <c r="C56" s="207">
        <v>16340</v>
      </c>
      <c r="D56" s="411">
        <v>0</v>
      </c>
      <c r="E56" s="164">
        <v>0</v>
      </c>
      <c r="F56" s="164">
        <v>0</v>
      </c>
      <c r="G56" s="413">
        <v>0</v>
      </c>
      <c r="H56" s="15">
        <v>5015</v>
      </c>
      <c r="I56" s="15">
        <v>6970</v>
      </c>
      <c r="J56" s="369">
        <v>0.71951219512195119</v>
      </c>
      <c r="K56" s="415">
        <v>0.71982771296339754</v>
      </c>
      <c r="L56" s="372">
        <v>0.48014842699999999</v>
      </c>
      <c r="M56" s="14">
        <f>Lisäosat[[#This Row],[HYTE-kerroin (sis. Kulttuurihyte)]]*Lisäosat[[#This Row],[Asukasmäärä 31.12.2021]]</f>
        <v>7845.6252971799995</v>
      </c>
      <c r="N56" s="415">
        <f>Lisäosat[[#This Row],[HYTE-kerroin (sis. Kulttuurihyte)]]/$N$5</f>
        <v>0.7404069504109424</v>
      </c>
      <c r="O56" s="417">
        <v>0</v>
      </c>
      <c r="P56" s="207">
        <v>0</v>
      </c>
      <c r="Q56" s="168">
        <v>0</v>
      </c>
      <c r="R56" s="168">
        <v>148906.72794554546</v>
      </c>
      <c r="S56" s="168">
        <v>225753.33697087815</v>
      </c>
      <c r="T56" s="168">
        <v>0</v>
      </c>
      <c r="U56" s="345">
        <f t="shared" si="1"/>
        <v>374660.06491642364</v>
      </c>
      <c r="V56" s="49"/>
      <c r="W56" s="49"/>
      <c r="X56" s="115"/>
      <c r="Y56" s="115"/>
      <c r="Z56" s="116"/>
    </row>
    <row r="57" spans="1:26" s="50" customFormat="1">
      <c r="A57" s="134">
        <v>167</v>
      </c>
      <c r="B57" s="130" t="s">
        <v>63</v>
      </c>
      <c r="C57" s="207">
        <v>77261</v>
      </c>
      <c r="D57" s="411">
        <v>0</v>
      </c>
      <c r="E57" s="164">
        <v>0</v>
      </c>
      <c r="F57" s="164">
        <v>3</v>
      </c>
      <c r="G57" s="413">
        <v>3.8829422347626873E-5</v>
      </c>
      <c r="H57" s="15">
        <v>34321</v>
      </c>
      <c r="I57" s="15">
        <v>30184</v>
      </c>
      <c r="J57" s="369">
        <v>1.1370593692022264</v>
      </c>
      <c r="K57" s="415">
        <v>1.137557988294716</v>
      </c>
      <c r="L57" s="372">
        <v>0.67084349200000004</v>
      </c>
      <c r="M57" s="14">
        <f>Lisäosat[[#This Row],[HYTE-kerroin (sis. Kulttuurihyte)]]*Lisäosat[[#This Row],[Asukasmäärä 31.12.2021]]</f>
        <v>51830.039035412003</v>
      </c>
      <c r="N57" s="415">
        <f>Lisäosat[[#This Row],[HYTE-kerroin (sis. Kulttuurihyte)]]/$N$5</f>
        <v>1.0344659196701846</v>
      </c>
      <c r="O57" s="417">
        <v>0.30830955878344835</v>
      </c>
      <c r="P57" s="207">
        <v>0</v>
      </c>
      <c r="Q57" s="168">
        <v>0</v>
      </c>
      <c r="R57" s="168">
        <v>1112673.0655078578</v>
      </c>
      <c r="S57" s="168">
        <v>1491379.4406904476</v>
      </c>
      <c r="T57" s="168">
        <v>235582.81468135156</v>
      </c>
      <c r="U57" s="345">
        <f t="shared" si="1"/>
        <v>2839635.3208796573</v>
      </c>
      <c r="V57" s="49"/>
      <c r="W57" s="49"/>
      <c r="X57" s="115"/>
      <c r="Y57" s="115"/>
      <c r="Z57" s="116"/>
    </row>
    <row r="58" spans="1:26" s="50" customFormat="1">
      <c r="A58" s="134">
        <v>169</v>
      </c>
      <c r="B58" s="130" t="s">
        <v>64</v>
      </c>
      <c r="C58" s="207">
        <v>5046</v>
      </c>
      <c r="D58" s="411">
        <v>0</v>
      </c>
      <c r="E58" s="164">
        <v>0</v>
      </c>
      <c r="F58" s="164">
        <v>0</v>
      </c>
      <c r="G58" s="413">
        <v>0</v>
      </c>
      <c r="H58" s="15">
        <v>1728</v>
      </c>
      <c r="I58" s="15">
        <v>2172</v>
      </c>
      <c r="J58" s="369">
        <v>0.79558011049723754</v>
      </c>
      <c r="K58" s="415">
        <v>0.79592898536115719</v>
      </c>
      <c r="L58" s="372">
        <v>0.38665485300000002</v>
      </c>
      <c r="M58" s="14">
        <f>Lisäosat[[#This Row],[HYTE-kerroin (sis. Kulttuurihyte)]]*Lisäosat[[#This Row],[Asukasmäärä 31.12.2021]]</f>
        <v>1951.0603882380001</v>
      </c>
      <c r="N58" s="415">
        <f>Lisäosat[[#This Row],[HYTE-kerroin (sis. Kulttuurihyte)]]/$N$5</f>
        <v>0.5962363395836372</v>
      </c>
      <c r="O58" s="417">
        <v>0</v>
      </c>
      <c r="P58" s="207">
        <v>0</v>
      </c>
      <c r="Q58" s="168">
        <v>0</v>
      </c>
      <c r="R58" s="168">
        <v>50845.821977276173</v>
      </c>
      <c r="S58" s="168">
        <v>56140.635907598364</v>
      </c>
      <c r="T58" s="168">
        <v>0</v>
      </c>
      <c r="U58" s="345">
        <f t="shared" si="1"/>
        <v>106986.45788487454</v>
      </c>
      <c r="V58" s="49"/>
      <c r="W58" s="49"/>
      <c r="X58" s="115"/>
      <c r="Y58" s="115"/>
      <c r="Z58" s="116"/>
    </row>
    <row r="59" spans="1:26" s="50" customFormat="1">
      <c r="A59" s="134">
        <v>171</v>
      </c>
      <c r="B59" s="130" t="s">
        <v>65</v>
      </c>
      <c r="C59" s="207">
        <v>4624</v>
      </c>
      <c r="D59" s="411">
        <v>8.2650000000000001E-2</v>
      </c>
      <c r="E59" s="164">
        <v>0</v>
      </c>
      <c r="F59" s="164">
        <v>0</v>
      </c>
      <c r="G59" s="413">
        <v>0</v>
      </c>
      <c r="H59" s="15">
        <v>1433</v>
      </c>
      <c r="I59" s="15">
        <v>1840</v>
      </c>
      <c r="J59" s="369">
        <v>0.77880434782608698</v>
      </c>
      <c r="K59" s="415">
        <v>0.77914586624426119</v>
      </c>
      <c r="L59" s="372">
        <v>0.64452593899999999</v>
      </c>
      <c r="M59" s="14">
        <f>Lisäosat[[#This Row],[HYTE-kerroin (sis. Kulttuurihyte)]]*Lisäosat[[#This Row],[Asukasmäärä 31.12.2021]]</f>
        <v>2980.2879419360002</v>
      </c>
      <c r="N59" s="415">
        <f>Lisäosat[[#This Row],[HYTE-kerroin (sis. Kulttuurihyte)]]/$N$5</f>
        <v>0.99388326217663336</v>
      </c>
      <c r="O59" s="417">
        <v>0</v>
      </c>
      <c r="P59" s="207">
        <v>23113.859327999999</v>
      </c>
      <c r="Q59" s="168">
        <v>0</v>
      </c>
      <c r="R59" s="168">
        <v>45611.07434660045</v>
      </c>
      <c r="S59" s="168">
        <v>85756.064372326684</v>
      </c>
      <c r="T59" s="168">
        <v>0</v>
      </c>
      <c r="U59" s="345">
        <f t="shared" si="1"/>
        <v>154480.99804692712</v>
      </c>
      <c r="V59" s="49"/>
      <c r="W59" s="49"/>
      <c r="X59" s="115"/>
      <c r="Y59" s="115"/>
      <c r="Z59" s="116"/>
    </row>
    <row r="60" spans="1:26" s="50" customFormat="1">
      <c r="A60" s="134">
        <v>172</v>
      </c>
      <c r="B60" s="130" t="s">
        <v>66</v>
      </c>
      <c r="C60" s="207">
        <v>4263</v>
      </c>
      <c r="D60" s="411">
        <v>1.3869333333333334</v>
      </c>
      <c r="E60" s="164">
        <v>0</v>
      </c>
      <c r="F60" s="164">
        <v>0</v>
      </c>
      <c r="G60" s="413">
        <v>0</v>
      </c>
      <c r="H60" s="15">
        <v>1414</v>
      </c>
      <c r="I60" s="15">
        <v>1537</v>
      </c>
      <c r="J60" s="369">
        <v>0.9199739752765127</v>
      </c>
      <c r="K60" s="415">
        <v>0.92037739888049597</v>
      </c>
      <c r="L60" s="372">
        <v>0.50532770999999999</v>
      </c>
      <c r="M60" s="14">
        <f>Lisäosat[[#This Row],[HYTE-kerroin (sis. Kulttuurihyte)]]*Lisäosat[[#This Row],[Asukasmäärä 31.12.2021]]</f>
        <v>2154.21202773</v>
      </c>
      <c r="N60" s="415">
        <f>Lisäosat[[#This Row],[HYTE-kerroin (sis. Kulttuurihyte)]]/$N$5</f>
        <v>0.77923435271244801</v>
      </c>
      <c r="O60" s="417">
        <v>0</v>
      </c>
      <c r="P60" s="207">
        <v>536381.70969599998</v>
      </c>
      <c r="Q60" s="168">
        <v>0</v>
      </c>
      <c r="R60" s="168">
        <v>49672.381659072838</v>
      </c>
      <c r="S60" s="168">
        <v>61986.207011141676</v>
      </c>
      <c r="T60" s="168">
        <v>0</v>
      </c>
      <c r="U60" s="345">
        <f t="shared" si="1"/>
        <v>648040.2983662145</v>
      </c>
      <c r="V60" s="49"/>
      <c r="W60" s="49"/>
      <c r="X60" s="115"/>
      <c r="Y60" s="115"/>
      <c r="Z60" s="116"/>
    </row>
    <row r="61" spans="1:26" s="50" customFormat="1">
      <c r="A61" s="134">
        <v>176</v>
      </c>
      <c r="B61" s="130" t="s">
        <v>67</v>
      </c>
      <c r="C61" s="207">
        <v>4444</v>
      </c>
      <c r="D61" s="411">
        <v>1.5109833333333333</v>
      </c>
      <c r="E61" s="164">
        <v>0</v>
      </c>
      <c r="F61" s="164">
        <v>0</v>
      </c>
      <c r="G61" s="413">
        <v>0</v>
      </c>
      <c r="H61" s="15">
        <v>1399</v>
      </c>
      <c r="I61" s="15">
        <v>1390</v>
      </c>
      <c r="J61" s="369">
        <v>1.0064748201438849</v>
      </c>
      <c r="K61" s="415">
        <v>1.0069161757802101</v>
      </c>
      <c r="L61" s="372">
        <v>0.57955279299999996</v>
      </c>
      <c r="M61" s="14">
        <f>Lisäosat[[#This Row],[HYTE-kerroin (sis. Kulttuurihyte)]]*Lisäosat[[#This Row],[Asukasmäärä 31.12.2021]]</f>
        <v>2575.5326120919999</v>
      </c>
      <c r="N61" s="415">
        <f>Lisäosat[[#This Row],[HYTE-kerroin (sis. Kulttuurihyte)]]/$N$5</f>
        <v>0.89369222502373036</v>
      </c>
      <c r="O61" s="417">
        <v>0</v>
      </c>
      <c r="P61" s="207">
        <v>1218335.1143039998</v>
      </c>
      <c r="Q61" s="168">
        <v>0</v>
      </c>
      <c r="R61" s="168">
        <v>56650.151242217427</v>
      </c>
      <c r="S61" s="168">
        <v>74109.463507781838</v>
      </c>
      <c r="T61" s="168">
        <v>0</v>
      </c>
      <c r="U61" s="345">
        <f t="shared" si="1"/>
        <v>1349094.7290539991</v>
      </c>
      <c r="V61" s="49"/>
      <c r="W61" s="49"/>
      <c r="X61" s="115"/>
      <c r="Y61" s="115"/>
      <c r="Z61" s="116"/>
    </row>
    <row r="62" spans="1:26" s="50" customFormat="1">
      <c r="A62" s="134">
        <v>177</v>
      </c>
      <c r="B62" s="130" t="s">
        <v>68</v>
      </c>
      <c r="C62" s="207">
        <v>1786</v>
      </c>
      <c r="D62" s="411">
        <v>0.51141666666666663</v>
      </c>
      <c r="E62" s="164">
        <v>0</v>
      </c>
      <c r="F62" s="164">
        <v>0</v>
      </c>
      <c r="G62" s="413">
        <v>0</v>
      </c>
      <c r="H62" s="15">
        <v>662</v>
      </c>
      <c r="I62" s="15">
        <v>700</v>
      </c>
      <c r="J62" s="369">
        <v>0.94571428571428573</v>
      </c>
      <c r="K62" s="415">
        <v>0.94612899686452956</v>
      </c>
      <c r="L62" s="372">
        <v>0.62010511800000001</v>
      </c>
      <c r="M62" s="14">
        <f>Lisäosat[[#This Row],[HYTE-kerroin (sis. Kulttuurihyte)]]*Lisäosat[[#This Row],[Asukasmäärä 31.12.2021]]</f>
        <v>1107.5077407480001</v>
      </c>
      <c r="N62" s="415">
        <f>Lisäosat[[#This Row],[HYTE-kerroin (sis. Kulttuurihyte)]]/$N$5</f>
        <v>0.9562254368326768</v>
      </c>
      <c r="O62" s="417">
        <v>0</v>
      </c>
      <c r="P62" s="207">
        <v>55241.837279999992</v>
      </c>
      <c r="Q62" s="168">
        <v>0</v>
      </c>
      <c r="R62" s="168">
        <v>21392.695677144631</v>
      </c>
      <c r="S62" s="168">
        <v>31867.895639217782</v>
      </c>
      <c r="T62" s="168">
        <v>0</v>
      </c>
      <c r="U62" s="345">
        <f t="shared" si="1"/>
        <v>108502.4285963624</v>
      </c>
      <c r="V62" s="49"/>
      <c r="W62" s="49"/>
      <c r="X62" s="115"/>
      <c r="Y62" s="115"/>
      <c r="Z62" s="116"/>
    </row>
    <row r="63" spans="1:26" s="50" customFormat="1">
      <c r="A63" s="134">
        <v>178</v>
      </c>
      <c r="B63" s="130" t="s">
        <v>69</v>
      </c>
      <c r="C63" s="207">
        <v>5887</v>
      </c>
      <c r="D63" s="411">
        <v>0.80026666666666668</v>
      </c>
      <c r="E63" s="164">
        <v>0</v>
      </c>
      <c r="F63" s="164">
        <v>0</v>
      </c>
      <c r="G63" s="413">
        <v>0</v>
      </c>
      <c r="H63" s="15">
        <v>1947</v>
      </c>
      <c r="I63" s="15">
        <v>2262</v>
      </c>
      <c r="J63" s="369">
        <v>0.86074270557029176</v>
      </c>
      <c r="K63" s="415">
        <v>0.86112015529573549</v>
      </c>
      <c r="L63" s="372">
        <v>0.71452565700000004</v>
      </c>
      <c r="M63" s="14">
        <f>Lisäosat[[#This Row],[HYTE-kerroin (sis. Kulttuurihyte)]]*Lisäosat[[#This Row],[Asukasmäärä 31.12.2021]]</f>
        <v>4206.4125427590006</v>
      </c>
      <c r="N63" s="415">
        <f>Lisäosat[[#This Row],[HYTE-kerroin (sis. Kulttuurihyte)]]/$N$5</f>
        <v>1.1018254625871036</v>
      </c>
      <c r="O63" s="417">
        <v>0</v>
      </c>
      <c r="P63" s="207">
        <v>284931.55353600002</v>
      </c>
      <c r="Q63" s="168">
        <v>0</v>
      </c>
      <c r="R63" s="168">
        <v>64178.785724501089</v>
      </c>
      <c r="S63" s="168">
        <v>121037.0916573502</v>
      </c>
      <c r="T63" s="168">
        <v>0</v>
      </c>
      <c r="U63" s="345">
        <f t="shared" si="1"/>
        <v>470147.43091785128</v>
      </c>
      <c r="V63" s="49"/>
      <c r="W63" s="49"/>
      <c r="X63" s="115"/>
      <c r="Y63" s="115"/>
      <c r="Z63" s="116"/>
    </row>
    <row r="64" spans="1:26" s="50" customFormat="1">
      <c r="A64" s="134">
        <v>179</v>
      </c>
      <c r="B64" s="130" t="s">
        <v>70</v>
      </c>
      <c r="C64" s="207">
        <v>144473</v>
      </c>
      <c r="D64" s="411">
        <v>0</v>
      </c>
      <c r="E64" s="164">
        <v>0</v>
      </c>
      <c r="F64" s="164">
        <v>16</v>
      </c>
      <c r="G64" s="413">
        <v>1.1074733687263365E-4</v>
      </c>
      <c r="H64" s="15">
        <v>64937</v>
      </c>
      <c r="I64" s="15">
        <v>60815</v>
      </c>
      <c r="J64" s="369">
        <v>1.0677793307572145</v>
      </c>
      <c r="K64" s="415">
        <v>1.0682475694220566</v>
      </c>
      <c r="L64" s="372">
        <v>0.68260724299999997</v>
      </c>
      <c r="M64" s="14">
        <f>Lisäosat[[#This Row],[HYTE-kerroin (sis. Kulttuurihyte)]]*Lisäosat[[#This Row],[Asukasmäärä 31.12.2021]]</f>
        <v>98618.316217938991</v>
      </c>
      <c r="N64" s="415">
        <f>Lisäosat[[#This Row],[HYTE-kerroin (sis. Kulttuurihyte)]]/$N$5</f>
        <v>1.0526060665779315</v>
      </c>
      <c r="O64" s="417">
        <v>0.74180628624741873</v>
      </c>
      <c r="P64" s="207">
        <v>0</v>
      </c>
      <c r="Q64" s="168">
        <v>0</v>
      </c>
      <c r="R64" s="168">
        <v>1953854.9076894477</v>
      </c>
      <c r="S64" s="168">
        <v>2837685.0957502737</v>
      </c>
      <c r="T64" s="168">
        <v>1059920.9881750008</v>
      </c>
      <c r="U64" s="345">
        <f t="shared" si="1"/>
        <v>5851460.9916147226</v>
      </c>
      <c r="V64" s="49"/>
      <c r="W64" s="49"/>
      <c r="X64" s="115"/>
      <c r="Y64" s="115"/>
      <c r="Z64" s="116"/>
    </row>
    <row r="65" spans="1:26" s="50" customFormat="1">
      <c r="A65" s="134">
        <v>181</v>
      </c>
      <c r="B65" s="130" t="s">
        <v>71</v>
      </c>
      <c r="C65" s="207">
        <v>1685</v>
      </c>
      <c r="D65" s="411">
        <v>0.36996666666666667</v>
      </c>
      <c r="E65" s="164">
        <v>0</v>
      </c>
      <c r="F65" s="164">
        <v>0</v>
      </c>
      <c r="G65" s="413">
        <v>0</v>
      </c>
      <c r="H65" s="15">
        <v>444</v>
      </c>
      <c r="I65" s="15">
        <v>666</v>
      </c>
      <c r="J65" s="369">
        <v>0.66666666666666663</v>
      </c>
      <c r="K65" s="415">
        <v>0.66695901088134002</v>
      </c>
      <c r="L65" s="372">
        <v>0.48238445299999999</v>
      </c>
      <c r="M65" s="14">
        <f>Lisäosat[[#This Row],[HYTE-kerroin (sis. Kulttuurihyte)]]*Lisäosat[[#This Row],[Asukasmäärä 31.12.2021]]</f>
        <v>812.81780330499998</v>
      </c>
      <c r="N65" s="415">
        <f>Lisäosat[[#This Row],[HYTE-kerroin (sis. Kulttuurihyte)]]/$N$5</f>
        <v>0.74385498668181749</v>
      </c>
      <c r="O65" s="417">
        <v>0</v>
      </c>
      <c r="P65" s="207">
        <v>37702.859039999996</v>
      </c>
      <c r="Q65" s="168">
        <v>0</v>
      </c>
      <c r="R65" s="168">
        <v>14227.636316021833</v>
      </c>
      <c r="S65" s="168">
        <v>23388.362876748371</v>
      </c>
      <c r="T65" s="168">
        <v>0</v>
      </c>
      <c r="U65" s="345">
        <f t="shared" si="1"/>
        <v>75318.858232770202</v>
      </c>
      <c r="V65" s="49"/>
      <c r="W65" s="49"/>
      <c r="X65" s="115"/>
      <c r="Y65" s="115"/>
      <c r="Z65" s="116"/>
    </row>
    <row r="66" spans="1:26" s="50" customFormat="1">
      <c r="A66" s="134">
        <v>182</v>
      </c>
      <c r="B66" s="130" t="s">
        <v>72</v>
      </c>
      <c r="C66" s="207">
        <v>19767</v>
      </c>
      <c r="D66" s="411">
        <v>0.23473333333333332</v>
      </c>
      <c r="E66" s="164">
        <v>0</v>
      </c>
      <c r="F66" s="164">
        <v>1</v>
      </c>
      <c r="G66" s="413">
        <v>5.0589366115242574E-5</v>
      </c>
      <c r="H66" s="15">
        <v>7400</v>
      </c>
      <c r="I66" s="15">
        <v>7409</v>
      </c>
      <c r="J66" s="369">
        <v>0.99878526116884869</v>
      </c>
      <c r="K66" s="415">
        <v>0.99922324480805436</v>
      </c>
      <c r="L66" s="372">
        <v>0.70135793400000002</v>
      </c>
      <c r="M66" s="14">
        <f>Lisäosat[[#This Row],[HYTE-kerroin (sis. Kulttuurihyte)]]*Lisäosat[[#This Row],[Asukasmäärä 31.12.2021]]</f>
        <v>13863.742281377999</v>
      </c>
      <c r="N66" s="415">
        <f>Lisäosat[[#This Row],[HYTE-kerroin (sis. Kulttuurihyte)]]/$N$5</f>
        <v>1.0815203380005223</v>
      </c>
      <c r="O66" s="417">
        <v>0</v>
      </c>
      <c r="P66" s="207">
        <v>280625.61542399996</v>
      </c>
      <c r="Q66" s="168">
        <v>0</v>
      </c>
      <c r="R66" s="168">
        <v>250055.83684232945</v>
      </c>
      <c r="S66" s="168">
        <v>398921.17764664302</v>
      </c>
      <c r="T66" s="168">
        <v>0</v>
      </c>
      <c r="U66" s="345">
        <f t="shared" si="1"/>
        <v>929602.62991297245</v>
      </c>
      <c r="V66" s="49"/>
      <c r="W66" s="49"/>
      <c r="X66" s="115"/>
      <c r="Y66" s="115"/>
      <c r="Z66" s="116"/>
    </row>
    <row r="67" spans="1:26" s="50" customFormat="1">
      <c r="A67" s="134">
        <v>186</v>
      </c>
      <c r="B67" s="130" t="s">
        <v>73</v>
      </c>
      <c r="C67" s="207">
        <v>45226</v>
      </c>
      <c r="D67" s="411">
        <v>0</v>
      </c>
      <c r="E67" s="164">
        <v>0</v>
      </c>
      <c r="F67" s="164">
        <v>3</v>
      </c>
      <c r="G67" s="413">
        <v>6.6333524963516562E-5</v>
      </c>
      <c r="H67" s="15">
        <v>13699</v>
      </c>
      <c r="I67" s="15">
        <v>20916</v>
      </c>
      <c r="J67" s="369">
        <v>0.65495314591700138</v>
      </c>
      <c r="K67" s="415">
        <v>0.6552403535616379</v>
      </c>
      <c r="L67" s="372">
        <v>0.64371786900000005</v>
      </c>
      <c r="M67" s="14">
        <f>Lisäosat[[#This Row],[HYTE-kerroin (sis. Kulttuurihyte)]]*Lisäosat[[#This Row],[Asukasmäärä 31.12.2021]]</f>
        <v>29112.784343394003</v>
      </c>
      <c r="N67" s="415">
        <f>Lisäosat[[#This Row],[HYTE-kerroin (sis. Kulttuurihyte)]]/$N$5</f>
        <v>0.9926371878155098</v>
      </c>
      <c r="O67" s="417">
        <v>1.3766051446409522</v>
      </c>
      <c r="P67" s="207">
        <v>0</v>
      </c>
      <c r="Q67" s="168">
        <v>0</v>
      </c>
      <c r="R67" s="168">
        <v>375165.17691406154</v>
      </c>
      <c r="S67" s="168">
        <v>837703.55645165162</v>
      </c>
      <c r="T67" s="168">
        <v>615735.02484544867</v>
      </c>
      <c r="U67" s="345">
        <f t="shared" si="1"/>
        <v>1828603.7582111619</v>
      </c>
      <c r="V67" s="49"/>
      <c r="W67" s="49"/>
      <c r="X67" s="115"/>
      <c r="Y67" s="115"/>
      <c r="Z67" s="116"/>
    </row>
    <row r="68" spans="1:26" s="50" customFormat="1">
      <c r="A68" s="134">
        <v>202</v>
      </c>
      <c r="B68" s="130" t="s">
        <v>74</v>
      </c>
      <c r="C68" s="207">
        <v>35497</v>
      </c>
      <c r="D68" s="411">
        <v>0</v>
      </c>
      <c r="E68" s="164">
        <v>0</v>
      </c>
      <c r="F68" s="164">
        <v>0</v>
      </c>
      <c r="G68" s="413">
        <v>0</v>
      </c>
      <c r="H68" s="15">
        <v>9973</v>
      </c>
      <c r="I68" s="15">
        <v>15417</v>
      </c>
      <c r="J68" s="369">
        <v>0.64688331063112148</v>
      </c>
      <c r="K68" s="415">
        <v>0.64716697952126911</v>
      </c>
      <c r="L68" s="372">
        <v>0.61084295600000005</v>
      </c>
      <c r="M68" s="14">
        <f>Lisäosat[[#This Row],[HYTE-kerroin (sis. Kulttuurihyte)]]*Lisäosat[[#This Row],[Asukasmäärä 31.12.2021]]</f>
        <v>21683.092409132001</v>
      </c>
      <c r="N68" s="415">
        <f>Lisäosat[[#This Row],[HYTE-kerroin (sis. Kulttuurihyte)]]/$N$5</f>
        <v>0.94194283433936055</v>
      </c>
      <c r="O68" s="417">
        <v>1.9922993252993404</v>
      </c>
      <c r="P68" s="207">
        <v>0</v>
      </c>
      <c r="Q68" s="168">
        <v>0</v>
      </c>
      <c r="R68" s="168">
        <v>290831.67620436178</v>
      </c>
      <c r="S68" s="168">
        <v>623918.46179155633</v>
      </c>
      <c r="T68" s="168">
        <v>699427.22009499033</v>
      </c>
      <c r="U68" s="345">
        <f t="shared" si="1"/>
        <v>1614177.3580909083</v>
      </c>
      <c r="V68" s="49"/>
      <c r="W68" s="49"/>
      <c r="X68" s="115"/>
      <c r="Y68" s="115"/>
      <c r="Z68" s="116"/>
    </row>
    <row r="69" spans="1:26" s="50" customFormat="1">
      <c r="A69" s="134">
        <v>204</v>
      </c>
      <c r="B69" s="130" t="s">
        <v>75</v>
      </c>
      <c r="C69" s="207">
        <v>2778</v>
      </c>
      <c r="D69" s="411">
        <v>1.1834333333333333</v>
      </c>
      <c r="E69" s="164">
        <v>0</v>
      </c>
      <c r="F69" s="164">
        <v>0</v>
      </c>
      <c r="G69" s="413">
        <v>0</v>
      </c>
      <c r="H69" s="15">
        <v>790</v>
      </c>
      <c r="I69" s="15">
        <v>903</v>
      </c>
      <c r="J69" s="369">
        <v>0.87486157253599117</v>
      </c>
      <c r="K69" s="415">
        <v>0.87524521361504759</v>
      </c>
      <c r="L69" s="372">
        <v>0.41666932400000001</v>
      </c>
      <c r="M69" s="14">
        <f>Lisäosat[[#This Row],[HYTE-kerroin (sis. Kulttuurihyte)]]*Lisäosat[[#This Row],[Asukasmäärä 31.12.2021]]</f>
        <v>1157.5073820719999</v>
      </c>
      <c r="N69" s="415">
        <f>Lisäosat[[#This Row],[HYTE-kerroin (sis. Kulttuurihyte)]]/$N$5</f>
        <v>0.64251978380974462</v>
      </c>
      <c r="O69" s="417">
        <v>0</v>
      </c>
      <c r="P69" s="207">
        <v>298249.05801599997</v>
      </c>
      <c r="Q69" s="168">
        <v>0</v>
      </c>
      <c r="R69" s="168">
        <v>30781.919035330146</v>
      </c>
      <c r="S69" s="168">
        <v>33306.606442841963</v>
      </c>
      <c r="T69" s="168">
        <v>0</v>
      </c>
      <c r="U69" s="345">
        <f t="shared" si="1"/>
        <v>362337.58349417208</v>
      </c>
      <c r="V69" s="49"/>
      <c r="W69" s="49"/>
      <c r="X69" s="115"/>
      <c r="Y69" s="115"/>
      <c r="Z69" s="116"/>
    </row>
    <row r="70" spans="1:26" s="50" customFormat="1">
      <c r="A70" s="134">
        <v>205</v>
      </c>
      <c r="B70" s="130" t="s">
        <v>76</v>
      </c>
      <c r="C70" s="207">
        <v>36493</v>
      </c>
      <c r="D70" s="411">
        <v>0.18015</v>
      </c>
      <c r="E70" s="164">
        <v>0</v>
      </c>
      <c r="F70" s="164">
        <v>2</v>
      </c>
      <c r="G70" s="413">
        <v>5.4805031101855149E-5</v>
      </c>
      <c r="H70" s="15">
        <v>15351</v>
      </c>
      <c r="I70" s="15">
        <v>14794</v>
      </c>
      <c r="J70" s="369">
        <v>1.0376503988103285</v>
      </c>
      <c r="K70" s="415">
        <v>1.0381054254467472</v>
      </c>
      <c r="L70" s="372">
        <v>0.65730797799999996</v>
      </c>
      <c r="M70" s="14">
        <f>Lisäosat[[#This Row],[HYTE-kerroin (sis. Kulttuurihyte)]]*Lisäosat[[#This Row],[Asukasmäärä 31.12.2021]]</f>
        <v>23987.140041153998</v>
      </c>
      <c r="N70" s="415">
        <f>Lisäosat[[#This Row],[HYTE-kerroin (sis. Kulttuurihyte)]]/$N$5</f>
        <v>1.0135936475155063</v>
      </c>
      <c r="O70" s="417">
        <v>0</v>
      </c>
      <c r="P70" s="207">
        <v>397608.45969599998</v>
      </c>
      <c r="Q70" s="168">
        <v>0</v>
      </c>
      <c r="R70" s="168">
        <v>479606.13914188428</v>
      </c>
      <c r="S70" s="168">
        <v>690216.10178409773</v>
      </c>
      <c r="T70" s="168">
        <v>0</v>
      </c>
      <c r="U70" s="345">
        <f t="shared" si="1"/>
        <v>1567430.7006219821</v>
      </c>
      <c r="V70" s="49"/>
      <c r="W70" s="49"/>
      <c r="X70" s="115"/>
      <c r="Y70" s="115"/>
      <c r="Z70" s="116"/>
    </row>
    <row r="71" spans="1:26" s="50" customFormat="1">
      <c r="A71" s="134">
        <v>208</v>
      </c>
      <c r="B71" s="130" t="s">
        <v>77</v>
      </c>
      <c r="C71" s="207">
        <v>12412</v>
      </c>
      <c r="D71" s="411">
        <v>0.45621666666666666</v>
      </c>
      <c r="E71" s="164">
        <v>0</v>
      </c>
      <c r="F71" s="164">
        <v>2</v>
      </c>
      <c r="G71" s="413">
        <v>1.6113438607798906E-4</v>
      </c>
      <c r="H71" s="15">
        <v>4509</v>
      </c>
      <c r="I71" s="15">
        <v>4950</v>
      </c>
      <c r="J71" s="369">
        <v>0.91090909090909089</v>
      </c>
      <c r="K71" s="415">
        <v>0.91130853941332191</v>
      </c>
      <c r="L71" s="372">
        <v>0.65266320200000005</v>
      </c>
      <c r="M71" s="14">
        <f>Lisäosat[[#This Row],[HYTE-kerroin (sis. Kulttuurihyte)]]*Lisäosat[[#This Row],[Asukasmäärä 31.12.2021]]</f>
        <v>8100.8556632240006</v>
      </c>
      <c r="N71" s="415">
        <f>Lisäosat[[#This Row],[HYTE-kerroin (sis. Kulttuurihyte)]]/$N$5</f>
        <v>1.0064312280632774</v>
      </c>
      <c r="O71" s="417">
        <v>6.7323187607500515E-2</v>
      </c>
      <c r="P71" s="207">
        <v>342471.70540799998</v>
      </c>
      <c r="Q71" s="168">
        <v>0</v>
      </c>
      <c r="R71" s="168">
        <v>143199.30574456861</v>
      </c>
      <c r="S71" s="168">
        <v>233097.44335478134</v>
      </c>
      <c r="T71" s="168">
        <v>8264.2363513386917</v>
      </c>
      <c r="U71" s="345">
        <f t="shared" si="1"/>
        <v>727032.69085868867</v>
      </c>
      <c r="V71" s="49"/>
      <c r="W71" s="49"/>
      <c r="X71" s="115"/>
      <c r="Y71" s="115"/>
      <c r="Z71" s="116"/>
    </row>
    <row r="72" spans="1:26" s="50" customFormat="1">
      <c r="A72" s="134">
        <v>211</v>
      </c>
      <c r="B72" s="130" t="s">
        <v>78</v>
      </c>
      <c r="C72" s="207">
        <v>32622</v>
      </c>
      <c r="D72" s="411">
        <v>0</v>
      </c>
      <c r="E72" s="164">
        <v>0</v>
      </c>
      <c r="F72" s="164">
        <v>1</v>
      </c>
      <c r="G72" s="413">
        <v>3.0654159769480721E-5</v>
      </c>
      <c r="H72" s="15">
        <v>9084</v>
      </c>
      <c r="I72" s="15">
        <v>14153</v>
      </c>
      <c r="J72" s="369">
        <v>0.64184271885819266</v>
      </c>
      <c r="K72" s="415">
        <v>0.64212417736657534</v>
      </c>
      <c r="L72" s="372">
        <v>0.64067726999999997</v>
      </c>
      <c r="M72" s="14">
        <f>Lisäosat[[#This Row],[HYTE-kerroin (sis. Kulttuurihyte)]]*Lisäosat[[#This Row],[Asukasmäärä 31.12.2021]]</f>
        <v>20900.173901939997</v>
      </c>
      <c r="N72" s="415">
        <f>Lisäosat[[#This Row],[HYTE-kerroin (sis. Kulttuurihyte)]]/$N$5</f>
        <v>0.98794846968916128</v>
      </c>
      <c r="O72" s="417">
        <v>0.9861319497394142</v>
      </c>
      <c r="P72" s="207">
        <v>0</v>
      </c>
      <c r="Q72" s="168">
        <v>0</v>
      </c>
      <c r="R72" s="168">
        <v>265193.76641190366</v>
      </c>
      <c r="S72" s="168">
        <v>601390.43389320862</v>
      </c>
      <c r="T72" s="168">
        <v>318157.30903290783</v>
      </c>
      <c r="U72" s="345">
        <f t="shared" si="1"/>
        <v>1184741.5093380201</v>
      </c>
      <c r="V72" s="49"/>
      <c r="W72" s="49"/>
      <c r="X72" s="115"/>
      <c r="Y72" s="115"/>
      <c r="Z72" s="116"/>
    </row>
    <row r="73" spans="1:26" s="50" customFormat="1">
      <c r="A73" s="134">
        <v>213</v>
      </c>
      <c r="B73" s="130" t="s">
        <v>79</v>
      </c>
      <c r="C73" s="207">
        <v>5230</v>
      </c>
      <c r="D73" s="411">
        <v>1.01305</v>
      </c>
      <c r="E73" s="164">
        <v>0</v>
      </c>
      <c r="F73" s="164">
        <v>0</v>
      </c>
      <c r="G73" s="413">
        <v>0</v>
      </c>
      <c r="H73" s="15">
        <v>1569</v>
      </c>
      <c r="I73" s="15">
        <v>1823</v>
      </c>
      <c r="J73" s="369">
        <v>0.8606692265496434</v>
      </c>
      <c r="K73" s="415">
        <v>0.8610466440533372</v>
      </c>
      <c r="L73" s="372">
        <v>0.52965326300000004</v>
      </c>
      <c r="M73" s="14">
        <f>Lisäosat[[#This Row],[HYTE-kerroin (sis. Kulttuurihyte)]]*Lisäosat[[#This Row],[Asukasmäärä 31.12.2021]]</f>
        <v>2770.0865654900003</v>
      </c>
      <c r="N73" s="415">
        <f>Lisäosat[[#This Row],[HYTE-kerroin (sis. Kulttuurihyte)]]/$N$5</f>
        <v>0.81674527121388418</v>
      </c>
      <c r="O73" s="417">
        <v>0</v>
      </c>
      <c r="P73" s="207">
        <v>480657.37608000002</v>
      </c>
      <c r="Q73" s="168">
        <v>0</v>
      </c>
      <c r="R73" s="168">
        <v>57011.448186730755</v>
      </c>
      <c r="S73" s="168">
        <v>79707.641159251129</v>
      </c>
      <c r="T73" s="168">
        <v>0</v>
      </c>
      <c r="U73" s="345">
        <f t="shared" ref="U73:U136" si="2">SUM(P73:T73)</f>
        <v>617376.46542598191</v>
      </c>
      <c r="V73" s="49"/>
      <c r="W73" s="49"/>
      <c r="X73" s="115"/>
      <c r="Y73" s="115"/>
      <c r="Z73" s="116"/>
    </row>
    <row r="74" spans="1:26" s="50" customFormat="1">
      <c r="A74" s="134">
        <v>214</v>
      </c>
      <c r="B74" s="130" t="s">
        <v>80</v>
      </c>
      <c r="C74" s="207">
        <v>12662</v>
      </c>
      <c r="D74" s="411">
        <v>0.2843</v>
      </c>
      <c r="E74" s="164">
        <v>0</v>
      </c>
      <c r="F74" s="164">
        <v>0</v>
      </c>
      <c r="G74" s="413">
        <v>0</v>
      </c>
      <c r="H74" s="15">
        <v>5339</v>
      </c>
      <c r="I74" s="15">
        <v>4893</v>
      </c>
      <c r="J74" s="369">
        <v>1.0911506233394646</v>
      </c>
      <c r="K74" s="415">
        <v>1.0916291106975704</v>
      </c>
      <c r="L74" s="372">
        <v>0.62751670599999998</v>
      </c>
      <c r="M74" s="14">
        <f>Lisäosat[[#This Row],[HYTE-kerroin (sis. Kulttuurihyte)]]*Lisäosat[[#This Row],[Asukasmäärä 31.12.2021]]</f>
        <v>7945.6165313719994</v>
      </c>
      <c r="N74" s="415">
        <f>Lisäosat[[#This Row],[HYTE-kerroin (sis. Kulttuurihyte)]]/$N$5</f>
        <v>0.96765438455009234</v>
      </c>
      <c r="O74" s="417">
        <v>0</v>
      </c>
      <c r="P74" s="207">
        <v>217716.30316799998</v>
      </c>
      <c r="Q74" s="168">
        <v>0</v>
      </c>
      <c r="R74" s="168">
        <v>174989.1507436024</v>
      </c>
      <c r="S74" s="168">
        <v>228630.52698845323</v>
      </c>
      <c r="T74" s="168">
        <v>0</v>
      </c>
      <c r="U74" s="345">
        <f t="shared" si="2"/>
        <v>621335.98090005561</v>
      </c>
      <c r="V74" s="49"/>
      <c r="W74" s="49"/>
      <c r="X74" s="115"/>
      <c r="Y74" s="115"/>
      <c r="Z74" s="116"/>
    </row>
    <row r="75" spans="1:26" s="50" customFormat="1">
      <c r="A75" s="134">
        <v>216</v>
      </c>
      <c r="B75" s="130" t="s">
        <v>81</v>
      </c>
      <c r="C75" s="207">
        <v>1311</v>
      </c>
      <c r="D75" s="411">
        <v>1.5188666666666666</v>
      </c>
      <c r="E75" s="164">
        <v>0</v>
      </c>
      <c r="F75" s="164">
        <v>0</v>
      </c>
      <c r="G75" s="413">
        <v>0</v>
      </c>
      <c r="H75" s="15">
        <v>401</v>
      </c>
      <c r="I75" s="15">
        <v>441</v>
      </c>
      <c r="J75" s="369">
        <v>0.90929705215419498</v>
      </c>
      <c r="K75" s="415">
        <v>0.90969579375312026</v>
      </c>
      <c r="L75" s="372">
        <v>0.42813519700000002</v>
      </c>
      <c r="M75" s="14">
        <f>Lisäosat[[#This Row],[HYTE-kerroin (sis. Kulttuurihyte)]]*Lisäosat[[#This Row],[Asukasmäärä 31.12.2021]]</f>
        <v>561.28524326700006</v>
      </c>
      <c r="N75" s="415">
        <f>Lisäosat[[#This Row],[HYTE-kerroin (sis. Kulttuurihyte)]]/$N$5</f>
        <v>0.66020059162738465</v>
      </c>
      <c r="O75" s="417">
        <v>0</v>
      </c>
      <c r="P75" s="207">
        <v>361289.53324799996</v>
      </c>
      <c r="Q75" s="168">
        <v>0</v>
      </c>
      <c r="R75" s="168">
        <v>15098.457609826914</v>
      </c>
      <c r="S75" s="168">
        <v>16150.658725134534</v>
      </c>
      <c r="T75" s="168">
        <v>0</v>
      </c>
      <c r="U75" s="345">
        <f t="shared" si="2"/>
        <v>392538.64958296146</v>
      </c>
      <c r="V75" s="49"/>
      <c r="W75" s="49"/>
      <c r="X75" s="115"/>
      <c r="Y75" s="115"/>
      <c r="Z75" s="116"/>
    </row>
    <row r="76" spans="1:26" s="50" customFormat="1">
      <c r="A76" s="134">
        <v>217</v>
      </c>
      <c r="B76" s="130" t="s">
        <v>82</v>
      </c>
      <c r="C76" s="207">
        <v>5390</v>
      </c>
      <c r="D76" s="411">
        <v>0.18653333333333333</v>
      </c>
      <c r="E76" s="164">
        <v>0</v>
      </c>
      <c r="F76" s="164">
        <v>0</v>
      </c>
      <c r="G76" s="413">
        <v>0</v>
      </c>
      <c r="H76" s="15">
        <v>2088</v>
      </c>
      <c r="I76" s="15">
        <v>2180</v>
      </c>
      <c r="J76" s="369">
        <v>0.95779816513761473</v>
      </c>
      <c r="K76" s="415">
        <v>0.95821817526621889</v>
      </c>
      <c r="L76" s="372">
        <v>0.44479292199999998</v>
      </c>
      <c r="M76" s="14">
        <f>Lisäosat[[#This Row],[HYTE-kerroin (sis. Kulttuurihyte)]]*Lisäosat[[#This Row],[Asukasmäärä 31.12.2021]]</f>
        <v>2397.4338495799998</v>
      </c>
      <c r="N76" s="415">
        <f>Lisäosat[[#This Row],[HYTE-kerroin (sis. Kulttuurihyte)]]/$N$5</f>
        <v>0.68588743068482905</v>
      </c>
      <c r="O76" s="417">
        <v>0</v>
      </c>
      <c r="P76" s="207">
        <v>60807.479039999998</v>
      </c>
      <c r="Q76" s="168">
        <v>0</v>
      </c>
      <c r="R76" s="168">
        <v>65386.316912911083</v>
      </c>
      <c r="S76" s="168">
        <v>68984.774470960328</v>
      </c>
      <c r="T76" s="168">
        <v>0</v>
      </c>
      <c r="U76" s="345">
        <f t="shared" si="2"/>
        <v>195178.5704238714</v>
      </c>
      <c r="V76" s="49"/>
      <c r="W76" s="49"/>
      <c r="X76" s="115"/>
      <c r="Y76" s="115"/>
      <c r="Z76" s="116"/>
    </row>
    <row r="77" spans="1:26" s="50" customFormat="1">
      <c r="A77" s="134">
        <v>218</v>
      </c>
      <c r="B77" s="130" t="s">
        <v>83</v>
      </c>
      <c r="C77" s="207">
        <v>1192</v>
      </c>
      <c r="D77" s="411">
        <v>0.59984999999999999</v>
      </c>
      <c r="E77" s="164">
        <v>0</v>
      </c>
      <c r="F77" s="164">
        <v>0</v>
      </c>
      <c r="G77" s="413">
        <v>0</v>
      </c>
      <c r="H77" s="15">
        <v>419</v>
      </c>
      <c r="I77" s="15">
        <v>512</v>
      </c>
      <c r="J77" s="369">
        <v>0.818359375</v>
      </c>
      <c r="K77" s="415">
        <v>0.8187182389432075</v>
      </c>
      <c r="L77" s="372">
        <v>0.49573466999999999</v>
      </c>
      <c r="M77" s="14">
        <f>Lisäosat[[#This Row],[HYTE-kerroin (sis. Kulttuurihyte)]]*Lisäosat[[#This Row],[Asukasmäärä 31.12.2021]]</f>
        <v>590.91572664</v>
      </c>
      <c r="N77" s="415">
        <f>Lisäosat[[#This Row],[HYTE-kerroin (sis. Kulttuurihyte)]]/$N$5</f>
        <v>0.7644415238866854</v>
      </c>
      <c r="O77" s="417">
        <v>0</v>
      </c>
      <c r="P77" s="207">
        <v>43244.482175999998</v>
      </c>
      <c r="Q77" s="168">
        <v>0</v>
      </c>
      <c r="R77" s="168">
        <v>12355.047702785039</v>
      </c>
      <c r="S77" s="168">
        <v>17003.258772184858</v>
      </c>
      <c r="T77" s="168">
        <v>0</v>
      </c>
      <c r="U77" s="345">
        <f t="shared" si="2"/>
        <v>72602.788650969887</v>
      </c>
      <c r="V77" s="49"/>
      <c r="W77" s="49"/>
      <c r="X77" s="115"/>
      <c r="Y77" s="115"/>
      <c r="Z77" s="116"/>
    </row>
    <row r="78" spans="1:26" s="50" customFormat="1">
      <c r="A78" s="134">
        <v>224</v>
      </c>
      <c r="B78" s="130" t="s">
        <v>84</v>
      </c>
      <c r="C78" s="207">
        <v>8717</v>
      </c>
      <c r="D78" s="411">
        <v>0</v>
      </c>
      <c r="E78" s="164">
        <v>0</v>
      </c>
      <c r="F78" s="164">
        <v>1</v>
      </c>
      <c r="G78" s="413">
        <v>1.1471836641046231E-4</v>
      </c>
      <c r="H78" s="15">
        <v>2753</v>
      </c>
      <c r="I78" s="15">
        <v>3546</v>
      </c>
      <c r="J78" s="369">
        <v>0.77636773829667227</v>
      </c>
      <c r="K78" s="415">
        <v>0.77670818822179744</v>
      </c>
      <c r="L78" s="372">
        <v>0.47590271299999998</v>
      </c>
      <c r="M78" s="14">
        <f>Lisäosat[[#This Row],[HYTE-kerroin (sis. Kulttuurihyte)]]*Lisäosat[[#This Row],[Asukasmäärä 31.12.2021]]</f>
        <v>4148.4439492209995</v>
      </c>
      <c r="N78" s="415">
        <f>Lisäosat[[#This Row],[HYTE-kerroin (sis. Kulttuurihyte)]]/$N$5</f>
        <v>0.73385989958605857</v>
      </c>
      <c r="O78" s="417">
        <v>0</v>
      </c>
      <c r="P78" s="207">
        <v>0</v>
      </c>
      <c r="Q78" s="168">
        <v>0</v>
      </c>
      <c r="R78" s="168">
        <v>85715.356403394311</v>
      </c>
      <c r="S78" s="168">
        <v>119369.07885594662</v>
      </c>
      <c r="T78" s="168">
        <v>0</v>
      </c>
      <c r="U78" s="345">
        <f t="shared" si="2"/>
        <v>205084.43525934091</v>
      </c>
      <c r="V78" s="49"/>
      <c r="W78" s="49"/>
      <c r="X78" s="115"/>
      <c r="Y78" s="115"/>
      <c r="Z78" s="116"/>
    </row>
    <row r="79" spans="1:26" s="50" customFormat="1">
      <c r="A79" s="134">
        <v>226</v>
      </c>
      <c r="B79" s="130" t="s">
        <v>85</v>
      </c>
      <c r="C79" s="207">
        <v>3774</v>
      </c>
      <c r="D79" s="411">
        <v>1.3161833333333333</v>
      </c>
      <c r="E79" s="164">
        <v>0</v>
      </c>
      <c r="F79" s="164">
        <v>0</v>
      </c>
      <c r="G79" s="413">
        <v>0</v>
      </c>
      <c r="H79" s="15">
        <v>1356</v>
      </c>
      <c r="I79" s="15">
        <v>1336</v>
      </c>
      <c r="J79" s="369">
        <v>1.0149700598802396</v>
      </c>
      <c r="K79" s="415">
        <v>1.0154151408178487</v>
      </c>
      <c r="L79" s="372">
        <v>0.53845001599999998</v>
      </c>
      <c r="M79" s="14">
        <f>Lisäosat[[#This Row],[HYTE-kerroin (sis. Kulttuurihyte)]]*Lisäosat[[#This Row],[Asukasmäärä 31.12.2021]]</f>
        <v>2032.1103603839999</v>
      </c>
      <c r="N79" s="415">
        <f>Lisäosat[[#This Row],[HYTE-kerroin (sis. Kulttuurihyte)]]/$N$5</f>
        <v>0.83031019550811347</v>
      </c>
      <c r="O79" s="417">
        <v>0</v>
      </c>
      <c r="P79" s="207">
        <v>450631.26964800002</v>
      </c>
      <c r="Q79" s="168">
        <v>0</v>
      </c>
      <c r="R79" s="168">
        <v>48515.357546713458</v>
      </c>
      <c r="S79" s="168">
        <v>58472.802048636593</v>
      </c>
      <c r="T79" s="168">
        <v>0</v>
      </c>
      <c r="U79" s="345">
        <f t="shared" si="2"/>
        <v>557619.42924335005</v>
      </c>
      <c r="V79" s="49"/>
      <c r="W79" s="49"/>
      <c r="X79" s="115"/>
      <c r="Y79" s="115"/>
      <c r="Z79" s="116"/>
    </row>
    <row r="80" spans="1:26" s="50" customFormat="1">
      <c r="A80" s="134">
        <v>230</v>
      </c>
      <c r="B80" s="130" t="s">
        <v>86</v>
      </c>
      <c r="C80" s="207">
        <v>2290</v>
      </c>
      <c r="D80" s="411">
        <v>1.0727500000000001</v>
      </c>
      <c r="E80" s="164">
        <v>0</v>
      </c>
      <c r="F80" s="164">
        <v>0</v>
      </c>
      <c r="G80" s="413">
        <v>0</v>
      </c>
      <c r="H80" s="15">
        <v>757</v>
      </c>
      <c r="I80" s="15">
        <v>861</v>
      </c>
      <c r="J80" s="369">
        <v>0.8792102206736353</v>
      </c>
      <c r="K80" s="415">
        <v>0.87959576870587874</v>
      </c>
      <c r="L80" s="372">
        <v>0.619546025</v>
      </c>
      <c r="M80" s="14">
        <f>Lisäosat[[#This Row],[HYTE-kerroin (sis. Kulttuurihyte)]]*Lisäosat[[#This Row],[Asukasmäärä 31.12.2021]]</f>
        <v>1418.7603972500001</v>
      </c>
      <c r="N80" s="415">
        <f>Lisäosat[[#This Row],[HYTE-kerroin (sis. Kulttuurihyte)]]/$N$5</f>
        <v>0.9553632943787016</v>
      </c>
      <c r="O80" s="417">
        <v>0</v>
      </c>
      <c r="P80" s="207">
        <v>222862.52520000003</v>
      </c>
      <c r="Q80" s="168">
        <v>0</v>
      </c>
      <c r="R80" s="168">
        <v>25500.712768859612</v>
      </c>
      <c r="S80" s="168">
        <v>40824.011077414048</v>
      </c>
      <c r="T80" s="168">
        <v>0</v>
      </c>
      <c r="U80" s="345">
        <f t="shared" si="2"/>
        <v>289187.2490462737</v>
      </c>
      <c r="V80" s="49"/>
      <c r="W80" s="49"/>
      <c r="X80" s="115"/>
      <c r="Y80" s="115"/>
      <c r="Z80" s="116"/>
    </row>
    <row r="81" spans="1:26" s="50" customFormat="1">
      <c r="A81" s="134">
        <v>231</v>
      </c>
      <c r="B81" s="130" t="s">
        <v>87</v>
      </c>
      <c r="C81" s="207">
        <v>1289</v>
      </c>
      <c r="D81" s="411">
        <v>0.82295000000000007</v>
      </c>
      <c r="E81" s="164">
        <v>0</v>
      </c>
      <c r="F81" s="164">
        <v>0</v>
      </c>
      <c r="G81" s="413">
        <v>0</v>
      </c>
      <c r="H81" s="15">
        <v>477</v>
      </c>
      <c r="I81" s="15">
        <v>448</v>
      </c>
      <c r="J81" s="369">
        <v>1.0647321428571428</v>
      </c>
      <c r="K81" s="415">
        <v>1.0651990452803544</v>
      </c>
      <c r="L81" s="372">
        <v>0.38682288300000001</v>
      </c>
      <c r="M81" s="14">
        <f>Lisäosat[[#This Row],[HYTE-kerroin (sis. Kulttuurihyte)]]*Lisäosat[[#This Row],[Asukasmäärä 31.12.2021]]</f>
        <v>498.61469618699999</v>
      </c>
      <c r="N81" s="415">
        <f>Lisäosat[[#This Row],[HYTE-kerroin (sis. Kulttuurihyte)]]/$N$5</f>
        <v>0.59649544816940281</v>
      </c>
      <c r="O81" s="417">
        <v>0.72036977675119518</v>
      </c>
      <c r="P81" s="207">
        <v>64156.128624000004</v>
      </c>
      <c r="Q81" s="168">
        <v>0</v>
      </c>
      <c r="R81" s="168">
        <v>17382.706268178328</v>
      </c>
      <c r="S81" s="168">
        <v>14347.349926002122</v>
      </c>
      <c r="T81" s="168">
        <v>9183.4251916773555</v>
      </c>
      <c r="U81" s="345">
        <f t="shared" si="2"/>
        <v>105069.6100098578</v>
      </c>
      <c r="V81" s="49"/>
      <c r="W81" s="49"/>
      <c r="X81" s="115"/>
      <c r="Y81" s="115"/>
      <c r="Z81" s="116"/>
    </row>
    <row r="82" spans="1:26" s="50" customFormat="1">
      <c r="A82" s="134">
        <v>232</v>
      </c>
      <c r="B82" s="130" t="s">
        <v>88</v>
      </c>
      <c r="C82" s="207">
        <v>12890</v>
      </c>
      <c r="D82" s="411">
        <v>1.6000000000000001E-3</v>
      </c>
      <c r="E82" s="164">
        <v>0</v>
      </c>
      <c r="F82" s="164">
        <v>0</v>
      </c>
      <c r="G82" s="413">
        <v>0</v>
      </c>
      <c r="H82" s="15">
        <v>5269</v>
      </c>
      <c r="I82" s="15">
        <v>5132</v>
      </c>
      <c r="J82" s="369">
        <v>1.0266952455183165</v>
      </c>
      <c r="K82" s="415">
        <v>1.0271454681412064</v>
      </c>
      <c r="L82" s="372">
        <v>0.60609384499999996</v>
      </c>
      <c r="M82" s="14">
        <f>Lisäosat[[#This Row],[HYTE-kerroin (sis. Kulttuurihyte)]]*Lisäosat[[#This Row],[Asukasmäärä 31.12.2021]]</f>
        <v>7812.5496620499998</v>
      </c>
      <c r="N82" s="415">
        <f>Lisäosat[[#This Row],[HYTE-kerroin (sis. Kulttuurihyte)]]/$N$5</f>
        <v>0.93461952638926882</v>
      </c>
      <c r="O82" s="417">
        <v>0</v>
      </c>
      <c r="P82" s="207">
        <v>1247.33952</v>
      </c>
      <c r="Q82" s="168">
        <v>0</v>
      </c>
      <c r="R82" s="168">
        <v>167617.19836774631</v>
      </c>
      <c r="S82" s="168">
        <v>224801.60467164221</v>
      </c>
      <c r="T82" s="168">
        <v>0</v>
      </c>
      <c r="U82" s="345">
        <f t="shared" si="2"/>
        <v>393666.14255938854</v>
      </c>
      <c r="V82" s="49"/>
      <c r="W82" s="49"/>
      <c r="X82" s="115"/>
      <c r="Y82" s="115"/>
      <c r="Z82" s="116"/>
    </row>
    <row r="83" spans="1:26" s="50" customFormat="1">
      <c r="A83" s="134">
        <v>233</v>
      </c>
      <c r="B83" s="130" t="s">
        <v>89</v>
      </c>
      <c r="C83" s="207">
        <v>15312</v>
      </c>
      <c r="D83" s="411">
        <v>0</v>
      </c>
      <c r="E83" s="164">
        <v>0</v>
      </c>
      <c r="F83" s="164">
        <v>0</v>
      </c>
      <c r="G83" s="413">
        <v>0</v>
      </c>
      <c r="H83" s="15">
        <v>6253</v>
      </c>
      <c r="I83" s="15">
        <v>6136</v>
      </c>
      <c r="J83" s="369">
        <v>1.0190677966101696</v>
      </c>
      <c r="K83" s="415">
        <v>1.0195146744722179</v>
      </c>
      <c r="L83" s="372">
        <v>0.43368783300000002</v>
      </c>
      <c r="M83" s="14">
        <f>Lisäosat[[#This Row],[HYTE-kerroin (sis. Kulttuurihyte)]]*Lisäosat[[#This Row],[Asukasmäärä 31.12.2021]]</f>
        <v>6640.6280988960007</v>
      </c>
      <c r="N83" s="415">
        <f>Lisäosat[[#This Row],[HYTE-kerroin (sis. Kulttuurihyte)]]/$N$5</f>
        <v>0.66876296537749591</v>
      </c>
      <c r="O83" s="417">
        <v>0</v>
      </c>
      <c r="P83" s="207">
        <v>0</v>
      </c>
      <c r="Q83" s="168">
        <v>0</v>
      </c>
      <c r="R83" s="168">
        <v>197632.83808526548</v>
      </c>
      <c r="S83" s="168">
        <v>191080.23849255167</v>
      </c>
      <c r="T83" s="168">
        <v>0</v>
      </c>
      <c r="U83" s="345">
        <f t="shared" si="2"/>
        <v>388713.07657781715</v>
      </c>
      <c r="V83" s="49"/>
      <c r="W83" s="49"/>
      <c r="X83" s="115"/>
      <c r="Y83" s="115"/>
      <c r="Z83" s="116"/>
    </row>
    <row r="84" spans="1:26" s="50" customFormat="1">
      <c r="A84" s="134">
        <v>235</v>
      </c>
      <c r="B84" s="130" t="s">
        <v>90</v>
      </c>
      <c r="C84" s="207">
        <v>10396</v>
      </c>
      <c r="D84" s="411">
        <v>0</v>
      </c>
      <c r="E84" s="164">
        <v>0</v>
      </c>
      <c r="F84" s="164">
        <v>3</v>
      </c>
      <c r="G84" s="413">
        <v>2.8857252789534437E-4</v>
      </c>
      <c r="H84" s="15">
        <v>2454</v>
      </c>
      <c r="I84" s="15">
        <v>4213</v>
      </c>
      <c r="J84" s="369">
        <v>0.58248279136007597</v>
      </c>
      <c r="K84" s="415">
        <v>0.58273821957137739</v>
      </c>
      <c r="L84" s="372">
        <v>0.67194827899999998</v>
      </c>
      <c r="M84" s="14">
        <f>Lisäosat[[#This Row],[HYTE-kerroin (sis. Kulttuurihyte)]]*Lisäosat[[#This Row],[Asukasmäärä 31.12.2021]]</f>
        <v>6985.5743084839996</v>
      </c>
      <c r="N84" s="415">
        <f>Lisäosat[[#This Row],[HYTE-kerroin (sis. Kulttuurihyte)]]/$N$5</f>
        <v>1.0361695428157076</v>
      </c>
      <c r="O84" s="417">
        <v>2.6412319807257814</v>
      </c>
      <c r="P84" s="207">
        <v>0</v>
      </c>
      <c r="Q84" s="168">
        <v>0</v>
      </c>
      <c r="R84" s="168">
        <v>76696.135078206746</v>
      </c>
      <c r="S84" s="168">
        <v>201005.86646231171</v>
      </c>
      <c r="T84" s="168">
        <v>271562.06947237346</v>
      </c>
      <c r="U84" s="345">
        <f t="shared" si="2"/>
        <v>549264.07101289195</v>
      </c>
      <c r="V84" s="49"/>
      <c r="W84" s="49"/>
      <c r="X84" s="115"/>
      <c r="Y84" s="115"/>
      <c r="Z84" s="116"/>
    </row>
    <row r="85" spans="1:26" s="50" customFormat="1">
      <c r="A85" s="134">
        <v>236</v>
      </c>
      <c r="B85" s="130" t="s">
        <v>91</v>
      </c>
      <c r="C85" s="207">
        <v>4196</v>
      </c>
      <c r="D85" s="411">
        <v>0.36553333333333332</v>
      </c>
      <c r="E85" s="164">
        <v>0</v>
      </c>
      <c r="F85" s="164">
        <v>1</v>
      </c>
      <c r="G85" s="413">
        <v>2.3832221163012392E-4</v>
      </c>
      <c r="H85" s="15">
        <v>1601</v>
      </c>
      <c r="I85" s="15">
        <v>1864</v>
      </c>
      <c r="J85" s="369">
        <v>0.85890557939914158</v>
      </c>
      <c r="K85" s="415">
        <v>0.85928222351477368</v>
      </c>
      <c r="L85" s="372">
        <v>0.64907199699999996</v>
      </c>
      <c r="M85" s="14">
        <f>Lisäosat[[#This Row],[HYTE-kerroin (sis. Kulttuurihyte)]]*Lisäosat[[#This Row],[Asukasmäärä 31.12.2021]]</f>
        <v>2723.5060994119999</v>
      </c>
      <c r="N85" s="415">
        <f>Lisäosat[[#This Row],[HYTE-kerroin (sis. Kulttuurihyte)]]/$N$5</f>
        <v>1.000893454756461</v>
      </c>
      <c r="O85" s="417">
        <v>0</v>
      </c>
      <c r="P85" s="207">
        <v>92762.885375999991</v>
      </c>
      <c r="Q85" s="168">
        <v>0</v>
      </c>
      <c r="R85" s="168">
        <v>45646.240336928757</v>
      </c>
      <c r="S85" s="168">
        <v>78367.315148710331</v>
      </c>
      <c r="T85" s="168">
        <v>0</v>
      </c>
      <c r="U85" s="345">
        <f t="shared" si="2"/>
        <v>216776.44086163907</v>
      </c>
      <c r="V85" s="49"/>
      <c r="W85" s="49"/>
      <c r="X85" s="115"/>
      <c r="Y85" s="115"/>
      <c r="Z85" s="116"/>
    </row>
    <row r="86" spans="1:26" s="50" customFormat="1">
      <c r="A86" s="134">
        <v>239</v>
      </c>
      <c r="B86" s="130" t="s">
        <v>92</v>
      </c>
      <c r="C86" s="207">
        <v>2095</v>
      </c>
      <c r="D86" s="411">
        <v>1.5445166666666665</v>
      </c>
      <c r="E86" s="164">
        <v>0</v>
      </c>
      <c r="F86" s="164">
        <v>0</v>
      </c>
      <c r="G86" s="413">
        <v>0</v>
      </c>
      <c r="H86" s="15">
        <v>878</v>
      </c>
      <c r="I86" s="15">
        <v>773</v>
      </c>
      <c r="J86" s="369">
        <v>1.1358344113842174</v>
      </c>
      <c r="K86" s="415">
        <v>1.1363324933127101</v>
      </c>
      <c r="L86" s="372">
        <v>0.67677574500000004</v>
      </c>
      <c r="M86" s="14">
        <f>Lisäosat[[#This Row],[HYTE-kerroin (sis. Kulttuurihyte)]]*Lisäosat[[#This Row],[Asukasmäärä 31.12.2021]]</f>
        <v>1417.8451857750001</v>
      </c>
      <c r="N86" s="415">
        <f>Lisäosat[[#This Row],[HYTE-kerroin (sis. Kulttuurihyte)]]/$N$5</f>
        <v>1.0436136771256019</v>
      </c>
      <c r="O86" s="417">
        <v>0</v>
      </c>
      <c r="P86" s="207">
        <v>587096.73287999991</v>
      </c>
      <c r="Q86" s="168">
        <v>0</v>
      </c>
      <c r="R86" s="168">
        <v>30138.605820385019</v>
      </c>
      <c r="S86" s="168">
        <v>40797.676395768023</v>
      </c>
      <c r="T86" s="168">
        <v>0</v>
      </c>
      <c r="U86" s="345">
        <f t="shared" si="2"/>
        <v>658033.01509615302</v>
      </c>
      <c r="V86" s="49"/>
      <c r="W86" s="49"/>
      <c r="X86" s="115"/>
      <c r="Y86" s="115"/>
      <c r="Z86" s="116"/>
    </row>
    <row r="87" spans="1:26" s="50" customFormat="1">
      <c r="A87" s="134">
        <v>240</v>
      </c>
      <c r="B87" s="130" t="s">
        <v>93</v>
      </c>
      <c r="C87" s="207">
        <v>19982</v>
      </c>
      <c r="D87" s="411">
        <v>0.10535</v>
      </c>
      <c r="E87" s="164">
        <v>0</v>
      </c>
      <c r="F87" s="164">
        <v>5</v>
      </c>
      <c r="G87" s="413">
        <v>2.5022520268241417E-4</v>
      </c>
      <c r="H87" s="15">
        <v>8853</v>
      </c>
      <c r="I87" s="15">
        <v>7324</v>
      </c>
      <c r="J87" s="369">
        <v>1.2087657018022939</v>
      </c>
      <c r="K87" s="415">
        <v>1.2092957652920202</v>
      </c>
      <c r="L87" s="372">
        <v>0.65801610399999999</v>
      </c>
      <c r="M87" s="14">
        <f>Lisäosat[[#This Row],[HYTE-kerroin (sis. Kulttuurihyte)]]*Lisäosat[[#This Row],[Asukasmäärä 31.12.2021]]</f>
        <v>13148.477790127999</v>
      </c>
      <c r="N87" s="415">
        <f>Lisäosat[[#This Row],[HYTE-kerroin (sis. Kulttuurihyte)]]/$N$5</f>
        <v>1.0146856044660739</v>
      </c>
      <c r="O87" s="417">
        <v>0</v>
      </c>
      <c r="P87" s="207">
        <v>127316.671776</v>
      </c>
      <c r="Q87" s="168">
        <v>0</v>
      </c>
      <c r="R87" s="168">
        <v>305918.11345294479</v>
      </c>
      <c r="S87" s="168">
        <v>378339.8549859107</v>
      </c>
      <c r="T87" s="168">
        <v>0</v>
      </c>
      <c r="U87" s="345">
        <f t="shared" si="2"/>
        <v>811574.64021485555</v>
      </c>
      <c r="V87" s="49"/>
      <c r="W87" s="49"/>
      <c r="X87" s="115"/>
      <c r="Y87" s="115"/>
      <c r="Z87" s="116"/>
    </row>
    <row r="88" spans="1:26" s="50" customFormat="1">
      <c r="A88" s="134">
        <v>241</v>
      </c>
      <c r="B88" s="130" t="s">
        <v>94</v>
      </c>
      <c r="C88" s="207">
        <v>7904</v>
      </c>
      <c r="D88" s="411">
        <v>7.8833333333333339E-2</v>
      </c>
      <c r="E88" s="164">
        <v>0</v>
      </c>
      <c r="F88" s="164">
        <v>4</v>
      </c>
      <c r="G88" s="413">
        <v>5.0607287449392713E-4</v>
      </c>
      <c r="H88" s="15">
        <v>2819</v>
      </c>
      <c r="I88" s="15">
        <v>3259</v>
      </c>
      <c r="J88" s="369">
        <v>0.86498926050935865</v>
      </c>
      <c r="K88" s="415">
        <v>0.86536857241845544</v>
      </c>
      <c r="L88" s="372">
        <v>0.61392847299999997</v>
      </c>
      <c r="M88" s="14">
        <f>Lisäosat[[#This Row],[HYTE-kerroin (sis. Kulttuurihyte)]]*Lisäosat[[#This Row],[Asukasmäärä 31.12.2021]]</f>
        <v>4852.4906505919998</v>
      </c>
      <c r="N88" s="415">
        <f>Lisäosat[[#This Row],[HYTE-kerroin (sis. Kulttuurihyte)]]/$N$5</f>
        <v>0.94670081771272074</v>
      </c>
      <c r="O88" s="417">
        <v>0</v>
      </c>
      <c r="P88" s="207">
        <v>37685.007360000003</v>
      </c>
      <c r="Q88" s="168">
        <v>0</v>
      </c>
      <c r="R88" s="168">
        <v>86592.794666366666</v>
      </c>
      <c r="S88" s="168">
        <v>139627.61609133708</v>
      </c>
      <c r="T88" s="168">
        <v>0</v>
      </c>
      <c r="U88" s="345">
        <f t="shared" si="2"/>
        <v>263905.41811770375</v>
      </c>
      <c r="V88" s="49"/>
      <c r="W88" s="49"/>
      <c r="X88" s="115"/>
      <c r="Y88" s="115"/>
      <c r="Z88" s="116"/>
    </row>
    <row r="89" spans="1:26" s="50" customFormat="1">
      <c r="A89" s="134">
        <v>244</v>
      </c>
      <c r="B89" s="130" t="s">
        <v>95</v>
      </c>
      <c r="C89" s="207">
        <v>19116</v>
      </c>
      <c r="D89" s="411">
        <v>0</v>
      </c>
      <c r="E89" s="164">
        <v>0</v>
      </c>
      <c r="F89" s="164">
        <v>12</v>
      </c>
      <c r="G89" s="413">
        <v>6.2774639045825491E-4</v>
      </c>
      <c r="H89" s="15">
        <v>6627</v>
      </c>
      <c r="I89" s="15">
        <v>8022</v>
      </c>
      <c r="J89" s="369">
        <v>0.82610321615557214</v>
      </c>
      <c r="K89" s="415">
        <v>0.82646547589952135</v>
      </c>
      <c r="L89" s="372">
        <v>0.61291594800000004</v>
      </c>
      <c r="M89" s="14">
        <f>Lisäosat[[#This Row],[HYTE-kerroin (sis. Kulttuurihyte)]]*Lisäosat[[#This Row],[Asukasmäärä 31.12.2021]]</f>
        <v>11716.501261968</v>
      </c>
      <c r="N89" s="415">
        <f>Lisäosat[[#This Row],[HYTE-kerroin (sis. Kulttuurihyte)]]/$N$5</f>
        <v>0.94513946604455257</v>
      </c>
      <c r="O89" s="417">
        <v>2.1718052521960094</v>
      </c>
      <c r="P89" s="207">
        <v>0</v>
      </c>
      <c r="Q89" s="168">
        <v>0</v>
      </c>
      <c r="R89" s="168">
        <v>200011.71971215788</v>
      </c>
      <c r="S89" s="168">
        <v>337135.55737405707</v>
      </c>
      <c r="T89" s="168">
        <v>410595.5067976815</v>
      </c>
      <c r="U89" s="345">
        <f t="shared" si="2"/>
        <v>947742.78388389642</v>
      </c>
      <c r="V89" s="49"/>
      <c r="W89" s="49"/>
      <c r="X89" s="115"/>
      <c r="Y89" s="115"/>
      <c r="Z89" s="116"/>
    </row>
    <row r="90" spans="1:26" s="50" customFormat="1">
      <c r="A90" s="134">
        <v>245</v>
      </c>
      <c r="B90" s="130" t="s">
        <v>96</v>
      </c>
      <c r="C90" s="207">
        <v>37232</v>
      </c>
      <c r="D90" s="411">
        <v>0</v>
      </c>
      <c r="E90" s="164">
        <v>0</v>
      </c>
      <c r="F90" s="164">
        <v>0</v>
      </c>
      <c r="G90" s="413">
        <v>0</v>
      </c>
      <c r="H90" s="15">
        <v>12098</v>
      </c>
      <c r="I90" s="15">
        <v>17077</v>
      </c>
      <c r="J90" s="369">
        <v>0.70843825027815188</v>
      </c>
      <c r="K90" s="415">
        <v>0.70874891201403512</v>
      </c>
      <c r="L90" s="372">
        <v>0.67683863300000002</v>
      </c>
      <c r="M90" s="14">
        <f>Lisäosat[[#This Row],[HYTE-kerroin (sis. Kulttuurihyte)]]*Lisäosat[[#This Row],[Asukasmäärä 31.12.2021]]</f>
        <v>25200.055983856</v>
      </c>
      <c r="N90" s="415">
        <f>Lisäosat[[#This Row],[HYTE-kerroin (sis. Kulttuurihyte)]]/$N$5</f>
        <v>1.043710652789124</v>
      </c>
      <c r="O90" s="417">
        <v>0.8921505227529325</v>
      </c>
      <c r="P90" s="207">
        <v>0</v>
      </c>
      <c r="Q90" s="168">
        <v>0</v>
      </c>
      <c r="R90" s="168">
        <v>334073.845970069</v>
      </c>
      <c r="S90" s="168">
        <v>725117.05755986937</v>
      </c>
      <c r="T90" s="168">
        <v>328511.6623224268</v>
      </c>
      <c r="U90" s="345">
        <f t="shared" si="2"/>
        <v>1387702.565852365</v>
      </c>
      <c r="V90" s="49"/>
      <c r="W90" s="49"/>
      <c r="X90" s="115"/>
      <c r="Y90" s="115"/>
      <c r="Z90" s="116"/>
    </row>
    <row r="91" spans="1:26" s="50" customFormat="1">
      <c r="A91" s="134">
        <v>249</v>
      </c>
      <c r="B91" s="130" t="s">
        <v>97</v>
      </c>
      <c r="C91" s="207">
        <v>9443</v>
      </c>
      <c r="D91" s="411">
        <v>0.75774999999999992</v>
      </c>
      <c r="E91" s="164">
        <v>0</v>
      </c>
      <c r="F91" s="164">
        <v>0</v>
      </c>
      <c r="G91" s="413">
        <v>0</v>
      </c>
      <c r="H91" s="15">
        <v>3275</v>
      </c>
      <c r="I91" s="15">
        <v>3342</v>
      </c>
      <c r="J91" s="369">
        <v>0.97995212447636149</v>
      </c>
      <c r="K91" s="415">
        <v>0.98038184947773288</v>
      </c>
      <c r="L91" s="372">
        <v>0.64645063700000005</v>
      </c>
      <c r="M91" s="14">
        <f>Lisäosat[[#This Row],[HYTE-kerroin (sis. Kulttuurihyte)]]*Lisäosat[[#This Row],[Asukasmäärä 31.12.2021]]</f>
        <v>6104.4333651910001</v>
      </c>
      <c r="N91" s="415">
        <f>Lisäosat[[#This Row],[HYTE-kerroin (sis. Kulttuurihyte)]]/$N$5</f>
        <v>0.99685121895105411</v>
      </c>
      <c r="O91" s="417">
        <v>0</v>
      </c>
      <c r="P91" s="207">
        <v>432760.60295999993</v>
      </c>
      <c r="Q91" s="168">
        <v>0</v>
      </c>
      <c r="R91" s="168">
        <v>117203.06188646681</v>
      </c>
      <c r="S91" s="168">
        <v>175651.54468995266</v>
      </c>
      <c r="T91" s="168">
        <v>0</v>
      </c>
      <c r="U91" s="345">
        <f t="shared" si="2"/>
        <v>725615.20953641937</v>
      </c>
      <c r="V91" s="49"/>
      <c r="W91" s="49"/>
      <c r="X91" s="115"/>
      <c r="Y91" s="115"/>
      <c r="Z91" s="116"/>
    </row>
    <row r="92" spans="1:26" s="50" customFormat="1">
      <c r="A92" s="134">
        <v>250</v>
      </c>
      <c r="B92" s="130" t="s">
        <v>98</v>
      </c>
      <c r="C92" s="207">
        <v>1808</v>
      </c>
      <c r="D92" s="411">
        <v>1.1932666666666667</v>
      </c>
      <c r="E92" s="164">
        <v>0</v>
      </c>
      <c r="F92" s="164">
        <v>0</v>
      </c>
      <c r="G92" s="413">
        <v>0</v>
      </c>
      <c r="H92" s="15">
        <v>628</v>
      </c>
      <c r="I92" s="15">
        <v>702</v>
      </c>
      <c r="J92" s="369">
        <v>0.89458689458689455</v>
      </c>
      <c r="K92" s="415">
        <v>0.89497918554162725</v>
      </c>
      <c r="L92" s="372">
        <v>0.63074698900000004</v>
      </c>
      <c r="M92" s="14">
        <f>Lisäosat[[#This Row],[HYTE-kerroin (sis. Kulttuurihyte)]]*Lisäosat[[#This Row],[Asukasmäärä 31.12.2021]]</f>
        <v>1140.390556112</v>
      </c>
      <c r="N92" s="415">
        <f>Lisäosat[[#This Row],[HYTE-kerroin (sis. Kulttuurihyte)]]/$N$5</f>
        <v>0.97263560254540682</v>
      </c>
      <c r="O92" s="417">
        <v>0</v>
      </c>
      <c r="P92" s="207">
        <v>195721.69881599999</v>
      </c>
      <c r="Q92" s="168">
        <v>0</v>
      </c>
      <c r="R92" s="168">
        <v>20485.429172034259</v>
      </c>
      <c r="S92" s="168">
        <v>32814.079661043106</v>
      </c>
      <c r="T92" s="168">
        <v>0</v>
      </c>
      <c r="U92" s="345">
        <f t="shared" si="2"/>
        <v>249021.20764907735</v>
      </c>
      <c r="V92" s="49"/>
      <c r="W92" s="49"/>
      <c r="X92" s="115"/>
      <c r="Y92" s="115"/>
      <c r="Z92" s="116"/>
    </row>
    <row r="93" spans="1:26" s="50" customFormat="1">
      <c r="A93" s="134">
        <v>256</v>
      </c>
      <c r="B93" s="130" t="s">
        <v>99</v>
      </c>
      <c r="C93" s="207">
        <v>1581</v>
      </c>
      <c r="D93" s="411">
        <v>1.6721333333333335</v>
      </c>
      <c r="E93" s="164">
        <v>0</v>
      </c>
      <c r="F93" s="164">
        <v>1</v>
      </c>
      <c r="G93" s="413">
        <v>6.3251106894370653E-4</v>
      </c>
      <c r="H93" s="15">
        <v>463</v>
      </c>
      <c r="I93" s="15">
        <v>512</v>
      </c>
      <c r="J93" s="369">
        <v>0.904296875</v>
      </c>
      <c r="K93" s="415">
        <v>0.90469342393963026</v>
      </c>
      <c r="L93" s="372">
        <v>0.39634669</v>
      </c>
      <c r="M93" s="14">
        <f>Lisäosat[[#This Row],[HYTE-kerroin (sis. Kulttuurihyte)]]*Lisäosat[[#This Row],[Asukasmäärä 31.12.2021]]</f>
        <v>626.62411688999998</v>
      </c>
      <c r="N93" s="415">
        <f>Lisäosat[[#This Row],[HYTE-kerroin (sis. Kulttuurihyte)]]/$N$5</f>
        <v>0.61118151710277535</v>
      </c>
      <c r="O93" s="417">
        <v>0</v>
      </c>
      <c r="P93" s="207">
        <v>479662.54963199992</v>
      </c>
      <c r="Q93" s="168">
        <v>0</v>
      </c>
      <c r="R93" s="168">
        <v>18107.855039126713</v>
      </c>
      <c r="S93" s="168">
        <v>18030.747079546843</v>
      </c>
      <c r="T93" s="168">
        <v>0</v>
      </c>
      <c r="U93" s="345">
        <f t="shared" si="2"/>
        <v>515801.15175067348</v>
      </c>
      <c r="V93" s="49"/>
      <c r="W93" s="49"/>
      <c r="X93" s="115"/>
      <c r="Y93" s="115"/>
      <c r="Z93" s="116"/>
    </row>
    <row r="94" spans="1:26" s="50" customFormat="1">
      <c r="A94" s="134">
        <v>257</v>
      </c>
      <c r="B94" s="130" t="s">
        <v>100</v>
      </c>
      <c r="C94" s="207">
        <v>40433</v>
      </c>
      <c r="D94" s="411">
        <v>0</v>
      </c>
      <c r="E94" s="164">
        <v>0</v>
      </c>
      <c r="F94" s="164">
        <v>8</v>
      </c>
      <c r="G94" s="413">
        <v>1.9785818514579675E-4</v>
      </c>
      <c r="H94" s="15">
        <v>10995</v>
      </c>
      <c r="I94" s="15">
        <v>18770</v>
      </c>
      <c r="J94" s="369">
        <v>0.58577517314864147</v>
      </c>
      <c r="K94" s="415">
        <v>0.58603204512309548</v>
      </c>
      <c r="L94" s="372">
        <v>0.54176167399999997</v>
      </c>
      <c r="M94" s="14">
        <f>Lisäosat[[#This Row],[HYTE-kerroin (sis. Kulttuurihyte)]]*Lisäosat[[#This Row],[Asukasmäärä 31.12.2021]]</f>
        <v>21905.049764841999</v>
      </c>
      <c r="N94" s="415">
        <f>Lisäosat[[#This Row],[HYTE-kerroin (sis. Kulttuurihyte)]]/$N$5</f>
        <v>0.83541689681692355</v>
      </c>
      <c r="O94" s="417">
        <v>0.98463281167664451</v>
      </c>
      <c r="P94" s="207">
        <v>0</v>
      </c>
      <c r="Q94" s="168">
        <v>0</v>
      </c>
      <c r="R94" s="168">
        <v>299979.12639465043</v>
      </c>
      <c r="S94" s="168">
        <v>630305.1565187152</v>
      </c>
      <c r="T94" s="168">
        <v>393737.30231302034</v>
      </c>
      <c r="U94" s="345">
        <f t="shared" si="2"/>
        <v>1324021.5852263859</v>
      </c>
      <c r="V94" s="49"/>
      <c r="W94" s="49"/>
      <c r="X94" s="115"/>
      <c r="Y94" s="115"/>
      <c r="Z94" s="116"/>
    </row>
    <row r="95" spans="1:26" s="50" customFormat="1">
      <c r="A95" s="134">
        <v>260</v>
      </c>
      <c r="B95" s="130" t="s">
        <v>101</v>
      </c>
      <c r="C95" s="207">
        <v>9877</v>
      </c>
      <c r="D95" s="411">
        <v>1.2024166666666667</v>
      </c>
      <c r="E95" s="164">
        <v>0</v>
      </c>
      <c r="F95" s="164">
        <v>1</v>
      </c>
      <c r="G95" s="413">
        <v>1.0124531740407007E-4</v>
      </c>
      <c r="H95" s="15">
        <v>3372</v>
      </c>
      <c r="I95" s="15">
        <v>3337</v>
      </c>
      <c r="J95" s="369">
        <v>1.0104884626910398</v>
      </c>
      <c r="K95" s="415">
        <v>1.0109315783751327</v>
      </c>
      <c r="L95" s="372">
        <v>0.60358532099999995</v>
      </c>
      <c r="M95" s="14">
        <f>Lisäosat[[#This Row],[HYTE-kerroin (sis. Kulttuurihyte)]]*Lisäosat[[#This Row],[Asukasmäärä 31.12.2021]]</f>
        <v>5961.6122155169996</v>
      </c>
      <c r="N95" s="415">
        <f>Lisäosat[[#This Row],[HYTE-kerroin (sis. Kulttuurihyte)]]/$N$5</f>
        <v>0.93075128794375861</v>
      </c>
      <c r="O95" s="417">
        <v>0</v>
      </c>
      <c r="P95" s="207">
        <v>1077415.16148</v>
      </c>
      <c r="Q95" s="168">
        <v>0</v>
      </c>
      <c r="R95" s="168">
        <v>126409.73538707761</v>
      </c>
      <c r="S95" s="168">
        <v>171541.94858924259</v>
      </c>
      <c r="T95" s="168">
        <v>0</v>
      </c>
      <c r="U95" s="345">
        <f t="shared" si="2"/>
        <v>1375366.8454563201</v>
      </c>
      <c r="V95" s="49"/>
      <c r="W95" s="49"/>
      <c r="X95" s="115"/>
      <c r="Y95" s="115"/>
      <c r="Z95" s="116"/>
    </row>
    <row r="96" spans="1:26" s="50" customFormat="1">
      <c r="A96" s="134">
        <v>261</v>
      </c>
      <c r="B96" s="130" t="s">
        <v>102</v>
      </c>
      <c r="C96" s="207">
        <v>6523</v>
      </c>
      <c r="D96" s="411">
        <v>1.6234333333333333</v>
      </c>
      <c r="E96" s="164">
        <v>0</v>
      </c>
      <c r="F96" s="164">
        <v>20</v>
      </c>
      <c r="G96" s="413">
        <v>3.0660738923808063E-3</v>
      </c>
      <c r="H96" s="15">
        <v>3578</v>
      </c>
      <c r="I96" s="15">
        <v>3133</v>
      </c>
      <c r="J96" s="369">
        <v>1.1420363868496648</v>
      </c>
      <c r="K96" s="415">
        <v>1.1425371884456279</v>
      </c>
      <c r="L96" s="372">
        <v>0.54866559800000003</v>
      </c>
      <c r="M96" s="14">
        <f>Lisäosat[[#This Row],[HYTE-kerroin (sis. Kulttuurihyte)]]*Lisäosat[[#This Row],[Asukasmäärä 31.12.2021]]</f>
        <v>3578.9456957540001</v>
      </c>
      <c r="N96" s="415">
        <f>Lisäosat[[#This Row],[HYTE-kerroin (sis. Kulttuurihyte)]]/$N$5</f>
        <v>0.84606300753449326</v>
      </c>
      <c r="O96" s="417">
        <v>0.4508223812468663</v>
      </c>
      <c r="P96" s="207">
        <v>1921387.1181119999</v>
      </c>
      <c r="Q96" s="168">
        <v>0</v>
      </c>
      <c r="R96" s="168">
        <v>94352.069215722324</v>
      </c>
      <c r="S96" s="168">
        <v>102982.09550543236</v>
      </c>
      <c r="T96" s="168">
        <v>29083.665345517027</v>
      </c>
      <c r="U96" s="345">
        <f t="shared" si="2"/>
        <v>2147804.9481786718</v>
      </c>
      <c r="V96" s="49"/>
      <c r="W96" s="49"/>
      <c r="X96" s="115"/>
      <c r="Y96" s="115"/>
      <c r="Z96" s="116"/>
    </row>
    <row r="97" spans="1:26" s="50" customFormat="1">
      <c r="A97" s="134">
        <v>263</v>
      </c>
      <c r="B97" s="130" t="s">
        <v>103</v>
      </c>
      <c r="C97" s="207">
        <v>7759</v>
      </c>
      <c r="D97" s="411">
        <v>0.81878333333333331</v>
      </c>
      <c r="E97" s="164">
        <v>0</v>
      </c>
      <c r="F97" s="164">
        <v>0</v>
      </c>
      <c r="G97" s="413">
        <v>0</v>
      </c>
      <c r="H97" s="15">
        <v>2456</v>
      </c>
      <c r="I97" s="15">
        <v>2944</v>
      </c>
      <c r="J97" s="369">
        <v>0.83423913043478259</v>
      </c>
      <c r="K97" s="415">
        <v>0.83460495790993772</v>
      </c>
      <c r="L97" s="372">
        <v>0.57658787</v>
      </c>
      <c r="M97" s="14">
        <f>Lisäosat[[#This Row],[HYTE-kerroin (sis. Kulttuurihyte)]]*Lisäosat[[#This Row],[Asukasmäärä 31.12.2021]]</f>
        <v>4473.7452833300003</v>
      </c>
      <c r="N97" s="415">
        <f>Lisäosat[[#This Row],[HYTE-kerroin (sis. Kulttuurihyte)]]/$N$5</f>
        <v>0.88912020213832943</v>
      </c>
      <c r="O97" s="417">
        <v>0</v>
      </c>
      <c r="P97" s="207">
        <v>384225.80414399999</v>
      </c>
      <c r="Q97" s="168">
        <v>0</v>
      </c>
      <c r="R97" s="168">
        <v>81982.360334237805</v>
      </c>
      <c r="S97" s="168">
        <v>128729.43687898164</v>
      </c>
      <c r="T97" s="168">
        <v>0</v>
      </c>
      <c r="U97" s="345">
        <f t="shared" si="2"/>
        <v>594937.60135721939</v>
      </c>
      <c r="V97" s="49"/>
      <c r="W97" s="49"/>
      <c r="X97" s="115"/>
      <c r="Y97" s="115"/>
      <c r="Z97" s="116"/>
    </row>
    <row r="98" spans="1:26" s="50" customFormat="1">
      <c r="A98" s="134">
        <v>265</v>
      </c>
      <c r="B98" s="130" t="s">
        <v>104</v>
      </c>
      <c r="C98" s="207">
        <v>1088</v>
      </c>
      <c r="D98" s="411">
        <v>1.70485</v>
      </c>
      <c r="E98" s="164">
        <v>0</v>
      </c>
      <c r="F98" s="164">
        <v>0</v>
      </c>
      <c r="G98" s="413">
        <v>0</v>
      </c>
      <c r="H98" s="15">
        <v>239</v>
      </c>
      <c r="I98" s="15">
        <v>334</v>
      </c>
      <c r="J98" s="369">
        <v>0.71556886227544914</v>
      </c>
      <c r="K98" s="415">
        <v>0.71588265090107916</v>
      </c>
      <c r="L98" s="372">
        <v>0.58279326499999995</v>
      </c>
      <c r="M98" s="14">
        <f>Lisäosat[[#This Row],[HYTE-kerroin (sis. Kulttuurihyte)]]*Lisäosat[[#This Row],[Asukasmäärä 31.12.2021]]</f>
        <v>634.07907231999991</v>
      </c>
      <c r="N98" s="415">
        <f>Lisäosat[[#This Row],[HYTE-kerroin (sis. Kulttuurihyte)]]/$N$5</f>
        <v>0.89868915484062639</v>
      </c>
      <c r="O98" s="417">
        <v>0</v>
      </c>
      <c r="P98" s="207">
        <v>336548.84659199999</v>
      </c>
      <c r="Q98" s="168">
        <v>0</v>
      </c>
      <c r="R98" s="168">
        <v>9860.6249041235369</v>
      </c>
      <c r="S98" s="168">
        <v>18245.259116706784</v>
      </c>
      <c r="T98" s="168">
        <v>0</v>
      </c>
      <c r="U98" s="345">
        <f t="shared" si="2"/>
        <v>364654.73061283032</v>
      </c>
      <c r="V98" s="49"/>
      <c r="W98" s="49"/>
      <c r="X98" s="115"/>
      <c r="Y98" s="115"/>
      <c r="Z98" s="116"/>
    </row>
    <row r="99" spans="1:26" s="50" customFormat="1">
      <c r="A99" s="134">
        <v>271</v>
      </c>
      <c r="B99" s="130" t="s">
        <v>105</v>
      </c>
      <c r="C99" s="207">
        <v>6951</v>
      </c>
      <c r="D99" s="411">
        <v>0</v>
      </c>
      <c r="E99" s="164">
        <v>0</v>
      </c>
      <c r="F99" s="164">
        <v>0</v>
      </c>
      <c r="G99" s="413">
        <v>0</v>
      </c>
      <c r="H99" s="15">
        <v>2361</v>
      </c>
      <c r="I99" s="15">
        <v>2722</v>
      </c>
      <c r="J99" s="369">
        <v>0.86737692872887584</v>
      </c>
      <c r="K99" s="415">
        <v>0.86775728766945848</v>
      </c>
      <c r="L99" s="372">
        <v>0.57039150400000005</v>
      </c>
      <c r="M99" s="14">
        <f>Lisäosat[[#This Row],[HYTE-kerroin (sis. Kulttuurihyte)]]*Lisäosat[[#This Row],[Asukasmäärä 31.12.2021]]</f>
        <v>3964.7913443040002</v>
      </c>
      <c r="N99" s="415">
        <f>Lisäosat[[#This Row],[HYTE-kerroin (sis. Kulttuurihyte)]]/$N$5</f>
        <v>0.87956517249394406</v>
      </c>
      <c r="O99" s="417">
        <v>0</v>
      </c>
      <c r="P99" s="207">
        <v>0</v>
      </c>
      <c r="Q99" s="168">
        <v>0</v>
      </c>
      <c r="R99" s="168">
        <v>76362.346277434539</v>
      </c>
      <c r="S99" s="168">
        <v>114084.58121134086</v>
      </c>
      <c r="T99" s="168">
        <v>0</v>
      </c>
      <c r="U99" s="345">
        <f t="shared" si="2"/>
        <v>190446.9274887754</v>
      </c>
      <c r="V99" s="49"/>
      <c r="W99" s="49"/>
      <c r="X99" s="115"/>
      <c r="Y99" s="115"/>
      <c r="Z99" s="116"/>
    </row>
    <row r="100" spans="1:26" s="50" customFormat="1">
      <c r="A100" s="134">
        <v>272</v>
      </c>
      <c r="B100" s="130" t="s">
        <v>106</v>
      </c>
      <c r="C100" s="207">
        <v>47909</v>
      </c>
      <c r="D100" s="411">
        <v>0</v>
      </c>
      <c r="E100" s="164">
        <v>0</v>
      </c>
      <c r="F100" s="164">
        <v>0</v>
      </c>
      <c r="G100" s="413">
        <v>0</v>
      </c>
      <c r="H100" s="15">
        <v>20898</v>
      </c>
      <c r="I100" s="15">
        <v>19898</v>
      </c>
      <c r="J100" s="369">
        <v>1.0502563071665494</v>
      </c>
      <c r="K100" s="415">
        <v>1.0507168616995359</v>
      </c>
      <c r="L100" s="372">
        <v>0.692304963</v>
      </c>
      <c r="M100" s="14">
        <f>Lisäosat[[#This Row],[HYTE-kerroin (sis. Kulttuurihyte)]]*Lisäosat[[#This Row],[Asukasmäärä 31.12.2021]]</f>
        <v>33167.638472366998</v>
      </c>
      <c r="N100" s="415">
        <f>Lisäosat[[#This Row],[HYTE-kerroin (sis. Kulttuurihyte)]]/$N$5</f>
        <v>1.067560315904545</v>
      </c>
      <c r="O100" s="417">
        <v>0.17599681046877405</v>
      </c>
      <c r="P100" s="207">
        <v>0</v>
      </c>
      <c r="Q100" s="168">
        <v>0</v>
      </c>
      <c r="R100" s="168">
        <v>637289.13364988449</v>
      </c>
      <c r="S100" s="168">
        <v>954379.642279358</v>
      </c>
      <c r="T100" s="168">
        <v>83390.810496282633</v>
      </c>
      <c r="U100" s="345">
        <f t="shared" si="2"/>
        <v>1675059.5864255249</v>
      </c>
      <c r="V100" s="49"/>
      <c r="W100" s="49"/>
      <c r="X100" s="115"/>
      <c r="Y100" s="115"/>
      <c r="Z100" s="116"/>
    </row>
    <row r="101" spans="1:26" s="50" customFormat="1">
      <c r="A101" s="134">
        <v>273</v>
      </c>
      <c r="B101" s="130" t="s">
        <v>107</v>
      </c>
      <c r="C101" s="207">
        <v>3989</v>
      </c>
      <c r="D101" s="411">
        <v>1.8225666666666667</v>
      </c>
      <c r="E101" s="164">
        <v>0</v>
      </c>
      <c r="F101" s="164">
        <v>4</v>
      </c>
      <c r="G101" s="413">
        <v>1.002757583354224E-3</v>
      </c>
      <c r="H101" s="15">
        <v>1562</v>
      </c>
      <c r="I101" s="15">
        <v>1654</v>
      </c>
      <c r="J101" s="369">
        <v>0.94437726723095528</v>
      </c>
      <c r="K101" s="415">
        <v>0.94479139207677132</v>
      </c>
      <c r="L101" s="372">
        <v>0.51182890199999997</v>
      </c>
      <c r="M101" s="14">
        <f>Lisäosat[[#This Row],[HYTE-kerroin (sis. Kulttuurihyte)]]*Lisäosat[[#This Row],[Asukasmäärä 31.12.2021]]</f>
        <v>2041.6854900779999</v>
      </c>
      <c r="N101" s="415">
        <f>Lisäosat[[#This Row],[HYTE-kerroin (sis. Kulttuurihyte)]]/$N$5</f>
        <v>0.78925943552450939</v>
      </c>
      <c r="O101" s="417">
        <v>1.3325481523591993</v>
      </c>
      <c r="P101" s="207">
        <v>1319108.432544</v>
      </c>
      <c r="Q101" s="168">
        <v>0</v>
      </c>
      <c r="R101" s="168">
        <v>47712.664445507085</v>
      </c>
      <c r="S101" s="168">
        <v>58748.320875813617</v>
      </c>
      <c r="T101" s="168">
        <v>52570.636993834771</v>
      </c>
      <c r="U101" s="345">
        <f t="shared" si="2"/>
        <v>1478140.0548591556</v>
      </c>
      <c r="V101" s="49"/>
      <c r="W101" s="49"/>
      <c r="X101" s="115"/>
      <c r="Y101" s="115"/>
      <c r="Z101" s="116"/>
    </row>
    <row r="102" spans="1:26" s="50" customFormat="1">
      <c r="A102" s="134">
        <v>275</v>
      </c>
      <c r="B102" s="130" t="s">
        <v>108</v>
      </c>
      <c r="C102" s="207">
        <v>2586</v>
      </c>
      <c r="D102" s="411">
        <v>0.97389999999999999</v>
      </c>
      <c r="E102" s="164">
        <v>0</v>
      </c>
      <c r="F102" s="164">
        <v>0</v>
      </c>
      <c r="G102" s="413">
        <v>0</v>
      </c>
      <c r="H102" s="15">
        <v>782</v>
      </c>
      <c r="I102" s="15">
        <v>936</v>
      </c>
      <c r="J102" s="369">
        <v>0.8354700854700855</v>
      </c>
      <c r="K102" s="415">
        <v>0.83583645273911533</v>
      </c>
      <c r="L102" s="372">
        <v>0.45678776799999998</v>
      </c>
      <c r="M102" s="14">
        <f>Lisäosat[[#This Row],[HYTE-kerroin (sis. Kulttuurihyte)]]*Lisäosat[[#This Row],[Asukasmäärä 31.12.2021]]</f>
        <v>1181.2531680479999</v>
      </c>
      <c r="N102" s="415">
        <f>Lisäosat[[#This Row],[HYTE-kerroin (sis. Kulttuurihyte)]]/$N$5</f>
        <v>0.70438393478252725</v>
      </c>
      <c r="O102" s="417">
        <v>0</v>
      </c>
      <c r="P102" s="207">
        <v>152319.206592</v>
      </c>
      <c r="Q102" s="168">
        <v>0</v>
      </c>
      <c r="R102" s="168">
        <v>27364.249025477242</v>
      </c>
      <c r="S102" s="168">
        <v>33989.877720786506</v>
      </c>
      <c r="T102" s="168">
        <v>0</v>
      </c>
      <c r="U102" s="345">
        <f t="shared" si="2"/>
        <v>213673.33333826374</v>
      </c>
      <c r="V102" s="49"/>
      <c r="W102" s="49"/>
      <c r="X102" s="115"/>
      <c r="Y102" s="115"/>
      <c r="Z102" s="116"/>
    </row>
    <row r="103" spans="1:26" s="50" customFormat="1">
      <c r="A103" s="134">
        <v>276</v>
      </c>
      <c r="B103" s="130" t="s">
        <v>109</v>
      </c>
      <c r="C103" s="207">
        <v>15035</v>
      </c>
      <c r="D103" s="411">
        <v>0</v>
      </c>
      <c r="E103" s="164">
        <v>0</v>
      </c>
      <c r="F103" s="164">
        <v>1</v>
      </c>
      <c r="G103" s="413">
        <v>6.6511473229132029E-5</v>
      </c>
      <c r="H103" s="15">
        <v>3570</v>
      </c>
      <c r="I103" s="15">
        <v>6504</v>
      </c>
      <c r="J103" s="369">
        <v>0.54889298892988925</v>
      </c>
      <c r="K103" s="415">
        <v>0.54913368746457192</v>
      </c>
      <c r="L103" s="372">
        <v>0.64997740999999998</v>
      </c>
      <c r="M103" s="14">
        <f>Lisäosat[[#This Row],[HYTE-kerroin (sis. Kulttuurihyte)]]*Lisäosat[[#This Row],[Asukasmäärä 31.12.2021]]</f>
        <v>9772.4103593500004</v>
      </c>
      <c r="N103" s="415">
        <f>Lisäosat[[#This Row],[HYTE-kerroin (sis. Kulttuurihyte)]]/$N$5</f>
        <v>1.0022896356882218</v>
      </c>
      <c r="O103" s="417">
        <v>0.41747404882416611</v>
      </c>
      <c r="P103" s="207">
        <v>0</v>
      </c>
      <c r="Q103" s="168">
        <v>0</v>
      </c>
      <c r="R103" s="168">
        <v>104523.80838643777</v>
      </c>
      <c r="S103" s="168">
        <v>281195.46439020126</v>
      </c>
      <c r="T103" s="168">
        <v>62076.783785065534</v>
      </c>
      <c r="U103" s="345">
        <f t="shared" si="2"/>
        <v>447796.05656170455</v>
      </c>
      <c r="V103" s="49"/>
      <c r="W103" s="49"/>
      <c r="X103" s="115"/>
      <c r="Y103" s="115"/>
      <c r="Z103" s="116"/>
    </row>
    <row r="104" spans="1:26" s="50" customFormat="1">
      <c r="A104" s="134">
        <v>280</v>
      </c>
      <c r="B104" s="130" t="s">
        <v>110</v>
      </c>
      <c r="C104" s="207">
        <v>2050</v>
      </c>
      <c r="D104" s="411">
        <v>0.91703333333333337</v>
      </c>
      <c r="E104" s="164">
        <v>0</v>
      </c>
      <c r="F104" s="164">
        <v>0</v>
      </c>
      <c r="G104" s="413">
        <v>0</v>
      </c>
      <c r="H104" s="15">
        <v>666</v>
      </c>
      <c r="I104" s="15">
        <v>904</v>
      </c>
      <c r="J104" s="369">
        <v>0.73672566371681414</v>
      </c>
      <c r="K104" s="415">
        <v>0.73704872994519766</v>
      </c>
      <c r="L104" s="372">
        <v>0.45212542500000003</v>
      </c>
      <c r="M104" s="14">
        <f>Lisäosat[[#This Row],[HYTE-kerroin (sis. Kulttuurihyte)]]*Lisäosat[[#This Row],[Asukasmäärä 31.12.2021]]</f>
        <v>926.85712125000009</v>
      </c>
      <c r="N104" s="415">
        <f>Lisäosat[[#This Row],[HYTE-kerroin (sis. Kulttuurihyte)]]/$N$5</f>
        <v>0.69719442635495987</v>
      </c>
      <c r="O104" s="417">
        <v>0</v>
      </c>
      <c r="P104" s="207">
        <v>113697.46079999999</v>
      </c>
      <c r="Q104" s="168">
        <v>0</v>
      </c>
      <c r="R104" s="168">
        <v>19128.625688267715</v>
      </c>
      <c r="S104" s="168">
        <v>26669.778391356278</v>
      </c>
      <c r="T104" s="168">
        <v>0</v>
      </c>
      <c r="U104" s="345">
        <f t="shared" si="2"/>
        <v>159495.86487962399</v>
      </c>
      <c r="V104" s="49"/>
      <c r="W104" s="49"/>
      <c r="X104" s="115"/>
      <c r="Y104" s="115"/>
      <c r="Z104" s="116"/>
    </row>
    <row r="105" spans="1:26" s="50" customFormat="1">
      <c r="A105" s="134">
        <v>284</v>
      </c>
      <c r="B105" s="130" t="s">
        <v>111</v>
      </c>
      <c r="C105" s="207">
        <v>2271</v>
      </c>
      <c r="D105" s="411">
        <v>0</v>
      </c>
      <c r="E105" s="164">
        <v>0</v>
      </c>
      <c r="F105" s="164">
        <v>0</v>
      </c>
      <c r="G105" s="413">
        <v>0</v>
      </c>
      <c r="H105" s="15">
        <v>898</v>
      </c>
      <c r="I105" s="15">
        <v>895</v>
      </c>
      <c r="J105" s="369">
        <v>1.0033519553072625</v>
      </c>
      <c r="K105" s="415">
        <v>1.0037919415163854</v>
      </c>
      <c r="L105" s="372">
        <v>0.60302599599999995</v>
      </c>
      <c r="M105" s="14">
        <f>Lisäosat[[#This Row],[HYTE-kerroin (sis. Kulttuurihyte)]]*Lisäosat[[#This Row],[Asukasmäärä 31.12.2021]]</f>
        <v>1369.472036916</v>
      </c>
      <c r="N105" s="415">
        <f>Lisäosat[[#This Row],[HYTE-kerroin (sis. Kulttuurihyte)]]/$N$5</f>
        <v>0.92988878773704942</v>
      </c>
      <c r="O105" s="417">
        <v>0</v>
      </c>
      <c r="P105" s="207">
        <v>0</v>
      </c>
      <c r="Q105" s="168">
        <v>0</v>
      </c>
      <c r="R105" s="168">
        <v>28859.881579665784</v>
      </c>
      <c r="S105" s="168">
        <v>39405.766973502665</v>
      </c>
      <c r="T105" s="168">
        <v>0</v>
      </c>
      <c r="U105" s="345">
        <f t="shared" si="2"/>
        <v>68265.648553168445</v>
      </c>
      <c r="V105" s="49"/>
      <c r="W105" s="49"/>
      <c r="X105" s="115"/>
      <c r="Y105" s="115"/>
      <c r="Z105" s="116"/>
    </row>
    <row r="106" spans="1:26" s="50" customFormat="1">
      <c r="A106" s="134">
        <v>285</v>
      </c>
      <c r="B106" s="130" t="s">
        <v>112</v>
      </c>
      <c r="C106" s="207">
        <v>51241</v>
      </c>
      <c r="D106" s="411">
        <v>0</v>
      </c>
      <c r="E106" s="164">
        <v>0</v>
      </c>
      <c r="F106" s="164">
        <v>2</v>
      </c>
      <c r="G106" s="413">
        <v>3.9031244511231242E-5</v>
      </c>
      <c r="H106" s="15">
        <v>21960</v>
      </c>
      <c r="I106" s="15">
        <v>19522</v>
      </c>
      <c r="J106" s="369">
        <v>1.1248847454154287</v>
      </c>
      <c r="K106" s="415">
        <v>1.1253780257366734</v>
      </c>
      <c r="L106" s="372">
        <v>0.67429114899999998</v>
      </c>
      <c r="M106" s="14">
        <f>Lisäosat[[#This Row],[HYTE-kerroin (sis. Kulttuurihyte)]]*Lisäosat[[#This Row],[Asukasmäärä 31.12.2021]]</f>
        <v>34551.352765908996</v>
      </c>
      <c r="N106" s="415">
        <f>Lisäosat[[#This Row],[HYTE-kerroin (sis. Kulttuurihyte)]]/$N$5</f>
        <v>1.0397823365569006</v>
      </c>
      <c r="O106" s="417">
        <v>0</v>
      </c>
      <c r="P106" s="207">
        <v>0</v>
      </c>
      <c r="Q106" s="168">
        <v>0</v>
      </c>
      <c r="R106" s="168">
        <v>730045.17197634478</v>
      </c>
      <c r="S106" s="168">
        <v>994195.22196217661</v>
      </c>
      <c r="T106" s="168">
        <v>0</v>
      </c>
      <c r="U106" s="345">
        <f t="shared" si="2"/>
        <v>1724240.3939385214</v>
      </c>
      <c r="V106" s="49"/>
      <c r="W106" s="49"/>
      <c r="X106" s="115"/>
      <c r="Y106" s="115"/>
      <c r="Z106" s="116"/>
    </row>
    <row r="107" spans="1:26" s="50" customFormat="1">
      <c r="A107" s="134">
        <v>286</v>
      </c>
      <c r="B107" s="130" t="s">
        <v>113</v>
      </c>
      <c r="C107" s="207">
        <v>80454</v>
      </c>
      <c r="D107" s="411">
        <v>0</v>
      </c>
      <c r="E107" s="164">
        <v>0</v>
      </c>
      <c r="F107" s="164">
        <v>2</v>
      </c>
      <c r="G107" s="413">
        <v>2.4858925597235689E-5</v>
      </c>
      <c r="H107" s="15">
        <v>30500</v>
      </c>
      <c r="I107" s="15">
        <v>31810</v>
      </c>
      <c r="J107" s="369">
        <v>0.95881798176674005</v>
      </c>
      <c r="K107" s="415">
        <v>0.95923843910158157</v>
      </c>
      <c r="L107" s="372">
        <v>0.68877680699999999</v>
      </c>
      <c r="M107" s="14">
        <f>Lisäosat[[#This Row],[HYTE-kerroin (sis. Kulttuurihyte)]]*Lisäosat[[#This Row],[Asukasmäärä 31.12.2021]]</f>
        <v>55414.849230378</v>
      </c>
      <c r="N107" s="415">
        <f>Lisäosat[[#This Row],[HYTE-kerroin (sis. Kulttuurihyte)]]/$N$5</f>
        <v>1.0621197665293116</v>
      </c>
      <c r="O107" s="417">
        <v>0</v>
      </c>
      <c r="P107" s="207">
        <v>0</v>
      </c>
      <c r="Q107" s="168">
        <v>0</v>
      </c>
      <c r="R107" s="168">
        <v>977030.04834419966</v>
      </c>
      <c r="S107" s="168">
        <v>1594530.2837738767</v>
      </c>
      <c r="T107" s="168">
        <v>0</v>
      </c>
      <c r="U107" s="345">
        <f t="shared" si="2"/>
        <v>2571560.3321180763</v>
      </c>
      <c r="V107" s="49"/>
      <c r="W107" s="49"/>
      <c r="X107" s="115"/>
      <c r="Y107" s="115"/>
      <c r="Z107" s="116"/>
    </row>
    <row r="108" spans="1:26" s="50" customFormat="1">
      <c r="A108" s="134">
        <v>287</v>
      </c>
      <c r="B108" s="130" t="s">
        <v>114</v>
      </c>
      <c r="C108" s="207">
        <v>6380</v>
      </c>
      <c r="D108" s="411">
        <v>0.94340000000000002</v>
      </c>
      <c r="E108" s="164">
        <v>0</v>
      </c>
      <c r="F108" s="164">
        <v>0</v>
      </c>
      <c r="G108" s="413">
        <v>0</v>
      </c>
      <c r="H108" s="15">
        <v>2396</v>
      </c>
      <c r="I108" s="15">
        <v>2561</v>
      </c>
      <c r="J108" s="369">
        <v>0.93557204217102696</v>
      </c>
      <c r="K108" s="415">
        <v>0.93598230578193531</v>
      </c>
      <c r="L108" s="372">
        <v>0.52190600300000001</v>
      </c>
      <c r="M108" s="14">
        <f>Lisäosat[[#This Row],[HYTE-kerroin (sis. Kulttuurihyte)]]*Lisäosat[[#This Row],[Asukasmäärä 31.12.2021]]</f>
        <v>3329.7602991399999</v>
      </c>
      <c r="N108" s="415">
        <f>Lisäosat[[#This Row],[HYTE-kerroin (sis. Kulttuurihyte)]]/$N$5</f>
        <v>0.80479870463554426</v>
      </c>
      <c r="O108" s="417">
        <v>0</v>
      </c>
      <c r="P108" s="207">
        <v>364022.58815999998</v>
      </c>
      <c r="Q108" s="168">
        <v>0</v>
      </c>
      <c r="R108" s="168">
        <v>75600.039623851539</v>
      </c>
      <c r="S108" s="168">
        <v>95811.929625825258</v>
      </c>
      <c r="T108" s="168">
        <v>0</v>
      </c>
      <c r="U108" s="345">
        <f t="shared" si="2"/>
        <v>535434.55740967672</v>
      </c>
      <c r="V108" s="49"/>
      <c r="W108" s="49"/>
      <c r="X108" s="115"/>
      <c r="Y108" s="115"/>
      <c r="Z108" s="116"/>
    </row>
    <row r="109" spans="1:26" s="50" customFormat="1">
      <c r="A109" s="134">
        <v>288</v>
      </c>
      <c r="B109" s="130" t="s">
        <v>115</v>
      </c>
      <c r="C109" s="207">
        <v>6442</v>
      </c>
      <c r="D109" s="411">
        <v>0</v>
      </c>
      <c r="E109" s="164">
        <v>0</v>
      </c>
      <c r="F109" s="164">
        <v>0</v>
      </c>
      <c r="G109" s="413">
        <v>0</v>
      </c>
      <c r="H109" s="15">
        <v>2443</v>
      </c>
      <c r="I109" s="15">
        <v>2861</v>
      </c>
      <c r="J109" s="369">
        <v>0.85389723872771761</v>
      </c>
      <c r="K109" s="415">
        <v>0.85427168660421904</v>
      </c>
      <c r="L109" s="372">
        <v>0.56785887700000004</v>
      </c>
      <c r="M109" s="14">
        <f>Lisäosat[[#This Row],[HYTE-kerroin (sis. Kulttuurihyte)]]*Lisäosat[[#This Row],[Asukasmäärä 31.12.2021]]</f>
        <v>3658.1468856340002</v>
      </c>
      <c r="N109" s="415">
        <f>Lisäosat[[#This Row],[HYTE-kerroin (sis. Kulttuurihyte)]]/$N$5</f>
        <v>0.87565976631503684</v>
      </c>
      <c r="O109" s="417">
        <v>0</v>
      </c>
      <c r="P109" s="207">
        <v>0</v>
      </c>
      <c r="Q109" s="168">
        <v>0</v>
      </c>
      <c r="R109" s="168">
        <v>69670.742476621439</v>
      </c>
      <c r="S109" s="168">
        <v>105261.06400446339</v>
      </c>
      <c r="T109" s="168">
        <v>0</v>
      </c>
      <c r="U109" s="345">
        <f t="shared" si="2"/>
        <v>174931.80648108484</v>
      </c>
      <c r="V109" s="49"/>
      <c r="W109" s="49"/>
      <c r="X109" s="115"/>
      <c r="Y109" s="115"/>
      <c r="Z109" s="116"/>
    </row>
    <row r="110" spans="1:26" s="50" customFormat="1">
      <c r="A110" s="134">
        <v>290</v>
      </c>
      <c r="B110" s="130" t="s">
        <v>116</v>
      </c>
      <c r="C110" s="207">
        <v>7928</v>
      </c>
      <c r="D110" s="411">
        <v>1.4377833333333334</v>
      </c>
      <c r="E110" s="164">
        <v>0</v>
      </c>
      <c r="F110" s="164">
        <v>0</v>
      </c>
      <c r="G110" s="413">
        <v>0</v>
      </c>
      <c r="H110" s="15">
        <v>2736</v>
      </c>
      <c r="I110" s="15">
        <v>2772</v>
      </c>
      <c r="J110" s="369">
        <v>0.98701298701298701</v>
      </c>
      <c r="K110" s="415">
        <v>0.98744580831782813</v>
      </c>
      <c r="L110" s="372">
        <v>0.64106872699999995</v>
      </c>
      <c r="M110" s="14">
        <f>Lisäosat[[#This Row],[HYTE-kerroin (sis. Kulttuurihyte)]]*Lisäosat[[#This Row],[Asukasmäärä 31.12.2021]]</f>
        <v>5082.3928676559999</v>
      </c>
      <c r="N110" s="415">
        <f>Lisäosat[[#This Row],[HYTE-kerroin (sis. Kulttuurihyte)]]/$N$5</f>
        <v>0.98855211112020358</v>
      </c>
      <c r="O110" s="417">
        <v>0</v>
      </c>
      <c r="P110" s="207">
        <v>1034094.261312</v>
      </c>
      <c r="Q110" s="168">
        <v>0</v>
      </c>
      <c r="R110" s="168">
        <v>99108.434863231756</v>
      </c>
      <c r="S110" s="168">
        <v>146242.91961569176</v>
      </c>
      <c r="T110" s="168">
        <v>0</v>
      </c>
      <c r="U110" s="345">
        <f t="shared" si="2"/>
        <v>1279445.6157909236</v>
      </c>
      <c r="V110" s="49"/>
      <c r="W110" s="49"/>
      <c r="X110" s="115"/>
      <c r="Y110" s="115"/>
      <c r="Z110" s="116"/>
    </row>
    <row r="111" spans="1:26" s="50" customFormat="1">
      <c r="A111" s="134">
        <v>291</v>
      </c>
      <c r="B111" s="130" t="s">
        <v>117</v>
      </c>
      <c r="C111" s="207">
        <v>2158</v>
      </c>
      <c r="D111" s="411">
        <v>1.3779499999999998</v>
      </c>
      <c r="E111" s="164">
        <v>0</v>
      </c>
      <c r="F111" s="164">
        <v>2</v>
      </c>
      <c r="G111" s="413">
        <v>9.2678405931417981E-4</v>
      </c>
      <c r="H111" s="15">
        <v>594</v>
      </c>
      <c r="I111" s="15">
        <v>703</v>
      </c>
      <c r="J111" s="369">
        <v>0.84495021337126597</v>
      </c>
      <c r="K111" s="415">
        <v>0.84532073783111517</v>
      </c>
      <c r="L111" s="372">
        <v>0.69276516200000005</v>
      </c>
      <c r="M111" s="14">
        <f>Lisäosat[[#This Row],[HYTE-kerroin (sis. Kulttuurihyte)]]*Lisäosat[[#This Row],[Asukasmäärä 31.12.2021]]</f>
        <v>1494.9872195960002</v>
      </c>
      <c r="N111" s="415">
        <f>Lisäosat[[#This Row],[HYTE-kerroin (sis. Kulttuurihyte)]]/$N$5</f>
        <v>1.068269960087493</v>
      </c>
      <c r="O111" s="417">
        <v>0</v>
      </c>
      <c r="P111" s="207">
        <v>269766.45259199996</v>
      </c>
      <c r="Q111" s="168">
        <v>0</v>
      </c>
      <c r="R111" s="168">
        <v>23094.39924735266</v>
      </c>
      <c r="S111" s="168">
        <v>43017.393868391991</v>
      </c>
      <c r="T111" s="168">
        <v>0</v>
      </c>
      <c r="U111" s="345">
        <f t="shared" si="2"/>
        <v>335878.24570774462</v>
      </c>
      <c r="V111" s="49"/>
      <c r="W111" s="49"/>
      <c r="X111" s="115"/>
      <c r="Y111" s="115"/>
      <c r="Z111" s="116"/>
    </row>
    <row r="112" spans="1:26" s="50" customFormat="1">
      <c r="A112" s="134">
        <v>297</v>
      </c>
      <c r="B112" s="130" t="s">
        <v>118</v>
      </c>
      <c r="C112" s="207">
        <v>121543</v>
      </c>
      <c r="D112" s="411">
        <v>0</v>
      </c>
      <c r="E112" s="164">
        <v>0</v>
      </c>
      <c r="F112" s="164">
        <v>0</v>
      </c>
      <c r="G112" s="413">
        <v>0</v>
      </c>
      <c r="H112" s="15">
        <v>53394</v>
      </c>
      <c r="I112" s="15">
        <v>51076</v>
      </c>
      <c r="J112" s="369">
        <v>1.0453833503015115</v>
      </c>
      <c r="K112" s="415">
        <v>1.0458417679633762</v>
      </c>
      <c r="L112" s="372">
        <v>0.66683872200000005</v>
      </c>
      <c r="M112" s="14">
        <f>Lisäosat[[#This Row],[HYTE-kerroin (sis. Kulttuurihyte)]]*Lisäosat[[#This Row],[Asukasmäärä 31.12.2021]]</f>
        <v>81049.578788046012</v>
      </c>
      <c r="N112" s="415">
        <f>Lisäosat[[#This Row],[HYTE-kerroin (sis. Kulttuurihyte)]]/$N$5</f>
        <v>1.0282904135640338</v>
      </c>
      <c r="O112" s="417">
        <v>0.80255976260346829</v>
      </c>
      <c r="P112" s="207">
        <v>0</v>
      </c>
      <c r="Q112" s="168">
        <v>0</v>
      </c>
      <c r="R112" s="168">
        <v>1609272.6844052298</v>
      </c>
      <c r="S112" s="168">
        <v>2332154.8223902774</v>
      </c>
      <c r="T112" s="168">
        <v>964725.20492626098</v>
      </c>
      <c r="U112" s="345">
        <f t="shared" si="2"/>
        <v>4906152.7117217677</v>
      </c>
      <c r="V112" s="49"/>
      <c r="W112" s="49"/>
      <c r="X112" s="115"/>
      <c r="Y112" s="115"/>
      <c r="Z112" s="116"/>
    </row>
    <row r="113" spans="1:26" s="50" customFormat="1">
      <c r="A113" s="134">
        <v>300</v>
      </c>
      <c r="B113" s="130" t="s">
        <v>119</v>
      </c>
      <c r="C113" s="207">
        <v>3528</v>
      </c>
      <c r="D113" s="411">
        <v>0.40473333333333333</v>
      </c>
      <c r="E113" s="164">
        <v>0</v>
      </c>
      <c r="F113" s="164">
        <v>0</v>
      </c>
      <c r="G113" s="413">
        <v>0</v>
      </c>
      <c r="H113" s="15">
        <v>1278</v>
      </c>
      <c r="I113" s="15">
        <v>1375</v>
      </c>
      <c r="J113" s="369">
        <v>0.92945454545454542</v>
      </c>
      <c r="K113" s="415">
        <v>0.92986212644329369</v>
      </c>
      <c r="L113" s="372">
        <v>0.59916380599999997</v>
      </c>
      <c r="M113" s="14">
        <f>Lisäosat[[#This Row],[HYTE-kerroin (sis. Kulttuurihyte)]]*Lisäosat[[#This Row],[Asukasmäärä 31.12.2021]]</f>
        <v>2113.8499075679997</v>
      </c>
      <c r="N113" s="415">
        <f>Lisäosat[[#This Row],[HYTE-kerroin (sis. Kulttuurihyte)]]/$N$5</f>
        <v>0.92393314535855708</v>
      </c>
      <c r="O113" s="417">
        <v>0</v>
      </c>
      <c r="P113" s="207">
        <v>86359.343615999998</v>
      </c>
      <c r="Q113" s="168">
        <v>0</v>
      </c>
      <c r="R113" s="168">
        <v>41531.808349283958</v>
      </c>
      <c r="S113" s="168">
        <v>60824.810313154303</v>
      </c>
      <c r="T113" s="168">
        <v>0</v>
      </c>
      <c r="U113" s="345">
        <f t="shared" si="2"/>
        <v>188715.96227843827</v>
      </c>
      <c r="V113" s="49"/>
      <c r="W113" s="49"/>
      <c r="X113" s="115"/>
      <c r="Y113" s="115"/>
      <c r="Z113" s="116"/>
    </row>
    <row r="114" spans="1:26" s="50" customFormat="1">
      <c r="A114" s="134">
        <v>301</v>
      </c>
      <c r="B114" s="130" t="s">
        <v>120</v>
      </c>
      <c r="C114" s="207">
        <v>20197</v>
      </c>
      <c r="D114" s="411">
        <v>0</v>
      </c>
      <c r="E114" s="164">
        <v>0</v>
      </c>
      <c r="F114" s="164">
        <v>0</v>
      </c>
      <c r="G114" s="413">
        <v>0</v>
      </c>
      <c r="H114" s="15">
        <v>7188</v>
      </c>
      <c r="I114" s="15">
        <v>8015</v>
      </c>
      <c r="J114" s="369">
        <v>0.89681846537741738</v>
      </c>
      <c r="K114" s="415">
        <v>0.89721173491236539</v>
      </c>
      <c r="L114" s="372">
        <v>0.605831974</v>
      </c>
      <c r="M114" s="14">
        <f>Lisäosat[[#This Row],[HYTE-kerroin (sis. Kulttuurihyte)]]*Lisäosat[[#This Row],[Asukasmäärä 31.12.2021]]</f>
        <v>12235.988378878001</v>
      </c>
      <c r="N114" s="415">
        <f>Lisäosat[[#This Row],[HYTE-kerroin (sis. Kulttuurihyte)]]/$N$5</f>
        <v>0.93421571144870452</v>
      </c>
      <c r="O114" s="417">
        <v>0</v>
      </c>
      <c r="P114" s="207">
        <v>0</v>
      </c>
      <c r="Q114" s="168">
        <v>0</v>
      </c>
      <c r="R114" s="168">
        <v>229411.67529091708</v>
      </c>
      <c r="S114" s="168">
        <v>352083.49915225618</v>
      </c>
      <c r="T114" s="168">
        <v>0</v>
      </c>
      <c r="U114" s="345">
        <f t="shared" si="2"/>
        <v>581495.17444317322</v>
      </c>
      <c r="V114" s="49"/>
      <c r="W114" s="49"/>
      <c r="X114" s="115"/>
      <c r="Y114" s="115"/>
      <c r="Z114" s="116"/>
    </row>
    <row r="115" spans="1:26" s="109" customFormat="1">
      <c r="A115" s="130">
        <v>304</v>
      </c>
      <c r="B115" s="130" t="s">
        <v>121</v>
      </c>
      <c r="C115" s="207">
        <v>971</v>
      </c>
      <c r="D115" s="411">
        <v>1.3042666666666667</v>
      </c>
      <c r="E115" s="164">
        <v>0</v>
      </c>
      <c r="F115" s="164">
        <v>0</v>
      </c>
      <c r="G115" s="413">
        <v>0</v>
      </c>
      <c r="H115" s="15">
        <v>271</v>
      </c>
      <c r="I115" s="15">
        <v>360</v>
      </c>
      <c r="J115" s="369">
        <v>0.75277777777777777</v>
      </c>
      <c r="K115" s="415">
        <v>0.75310788312017984</v>
      </c>
      <c r="L115" s="372">
        <v>0.41296677599999998</v>
      </c>
      <c r="M115" s="14">
        <f>Lisäosat[[#This Row],[HYTE-kerroin (sis. Kulttuurihyte)]]*Lisäosat[[#This Row],[Asukasmäärä 31.12.2021]]</f>
        <v>400.990739496</v>
      </c>
      <c r="N115" s="415">
        <f>Lisäosat[[#This Row],[HYTE-kerroin (sis. Kulttuurihyte)]]/$N$5</f>
        <v>0.63681031540523769</v>
      </c>
      <c r="O115" s="416">
        <v>1.5964050817153019</v>
      </c>
      <c r="P115" s="207">
        <v>114891.70291199999</v>
      </c>
      <c r="Q115" s="168">
        <v>0</v>
      </c>
      <c r="R115" s="168">
        <v>9257.8497720927353</v>
      </c>
      <c r="S115" s="168">
        <v>11538.276951383345</v>
      </c>
      <c r="T115" s="168">
        <v>15330.581316677572</v>
      </c>
      <c r="U115" s="345">
        <f t="shared" si="2"/>
        <v>151018.41095215364</v>
      </c>
      <c r="V115" s="64"/>
      <c r="W115" s="64"/>
      <c r="X115" s="114"/>
      <c r="Y115" s="115"/>
      <c r="Z115" s="116"/>
    </row>
    <row r="116" spans="1:26" s="50" customFormat="1">
      <c r="A116" s="134">
        <v>305</v>
      </c>
      <c r="B116" s="130" t="s">
        <v>122</v>
      </c>
      <c r="C116" s="207">
        <v>15165</v>
      </c>
      <c r="D116" s="411">
        <v>0.89944999999999997</v>
      </c>
      <c r="E116" s="164">
        <v>0</v>
      </c>
      <c r="F116" s="164">
        <v>6</v>
      </c>
      <c r="G116" s="413">
        <v>3.956478733926805E-4</v>
      </c>
      <c r="H116" s="15">
        <v>5993</v>
      </c>
      <c r="I116" s="15">
        <v>5863</v>
      </c>
      <c r="J116" s="369">
        <v>1.0221729490022173</v>
      </c>
      <c r="K116" s="415">
        <v>1.022621188524272</v>
      </c>
      <c r="L116" s="372">
        <v>0.58160211500000003</v>
      </c>
      <c r="M116" s="14">
        <f>Lisäosat[[#This Row],[HYTE-kerroin (sis. Kulttuurihyte)]]*Lisäosat[[#This Row],[Asukasmäärä 31.12.2021]]</f>
        <v>8819.9960739750004</v>
      </c>
      <c r="N116" s="415">
        <f>Lisäosat[[#This Row],[HYTE-kerroin (sis. Kulttuurihyte)]]/$N$5</f>
        <v>0.89685235669782648</v>
      </c>
      <c r="O116" s="417">
        <v>0</v>
      </c>
      <c r="P116" s="207">
        <v>824956.83143999986</v>
      </c>
      <c r="Q116" s="168">
        <v>0</v>
      </c>
      <c r="R116" s="168">
        <v>196331.91710146761</v>
      </c>
      <c r="S116" s="168">
        <v>253790.29336075857</v>
      </c>
      <c r="T116" s="168">
        <v>0</v>
      </c>
      <c r="U116" s="345">
        <f t="shared" si="2"/>
        <v>1275079.0419022259</v>
      </c>
      <c r="V116" s="49"/>
      <c r="W116" s="49"/>
      <c r="X116" s="115"/>
      <c r="Y116" s="115"/>
      <c r="Z116" s="116"/>
    </row>
    <row r="117" spans="1:26" s="50" customFormat="1">
      <c r="A117" s="134">
        <v>309</v>
      </c>
      <c r="B117" s="130" t="s">
        <v>123</v>
      </c>
      <c r="C117" s="207">
        <v>6506</v>
      </c>
      <c r="D117" s="411">
        <v>0.37113333333333332</v>
      </c>
      <c r="E117" s="164">
        <v>0</v>
      </c>
      <c r="F117" s="164">
        <v>0</v>
      </c>
      <c r="G117" s="413">
        <v>0</v>
      </c>
      <c r="H117" s="15">
        <v>2390</v>
      </c>
      <c r="I117" s="15">
        <v>2142</v>
      </c>
      <c r="J117" s="369">
        <v>1.1157796451914099</v>
      </c>
      <c r="K117" s="415">
        <v>1.116268932777593</v>
      </c>
      <c r="L117" s="372">
        <v>0.58477822300000004</v>
      </c>
      <c r="M117" s="14">
        <f>Lisäosat[[#This Row],[HYTE-kerroin (sis. Kulttuurihyte)]]*Lisäosat[[#This Row],[Asukasmäärä 31.12.2021]]</f>
        <v>3804.5671188380002</v>
      </c>
      <c r="N117" s="415">
        <f>Lisäosat[[#This Row],[HYTE-kerroin (sis. Kulttuurihyte)]]/$N$5</f>
        <v>0.90175003480363392</v>
      </c>
      <c r="O117" s="417">
        <v>0</v>
      </c>
      <c r="P117" s="207">
        <v>146034.612864</v>
      </c>
      <c r="Q117" s="168">
        <v>0</v>
      </c>
      <c r="R117" s="168">
        <v>91942.562266401917</v>
      </c>
      <c r="S117" s="168">
        <v>109474.22165522937</v>
      </c>
      <c r="T117" s="168">
        <v>0</v>
      </c>
      <c r="U117" s="345">
        <f t="shared" si="2"/>
        <v>347451.39678563131</v>
      </c>
      <c r="V117" s="49"/>
      <c r="W117" s="49"/>
      <c r="X117" s="115"/>
      <c r="Y117" s="115"/>
      <c r="Z117" s="116"/>
    </row>
    <row r="118" spans="1:26" s="50" customFormat="1">
      <c r="A118" s="134">
        <v>312</v>
      </c>
      <c r="B118" s="130" t="s">
        <v>124</v>
      </c>
      <c r="C118" s="207">
        <v>1232</v>
      </c>
      <c r="D118" s="411">
        <v>1.3272833333333334</v>
      </c>
      <c r="E118" s="164">
        <v>0</v>
      </c>
      <c r="F118" s="164">
        <v>0</v>
      </c>
      <c r="G118" s="413">
        <v>0</v>
      </c>
      <c r="H118" s="15">
        <v>456</v>
      </c>
      <c r="I118" s="15">
        <v>437</v>
      </c>
      <c r="J118" s="369">
        <v>1.0434782608695652</v>
      </c>
      <c r="K118" s="415">
        <v>1.0439358431186192</v>
      </c>
      <c r="L118" s="372">
        <v>0.67709554999999999</v>
      </c>
      <c r="M118" s="14">
        <f>Lisäosat[[#This Row],[HYTE-kerroin (sis. Kulttuurihyte)]]*Lisäosat[[#This Row],[Asukasmäärä 31.12.2021]]</f>
        <v>834.18171759999996</v>
      </c>
      <c r="N118" s="415">
        <f>Lisäosat[[#This Row],[HYTE-kerroin (sis. Kulttuurihyte)]]/$N$5</f>
        <v>1.0441068284751869</v>
      </c>
      <c r="O118" s="417">
        <v>0</v>
      </c>
      <c r="P118" s="207">
        <v>148346.529408</v>
      </c>
      <c r="Q118" s="168">
        <v>0</v>
      </c>
      <c r="R118" s="168">
        <v>16282.392617422278</v>
      </c>
      <c r="S118" s="168">
        <v>24003.097172635487</v>
      </c>
      <c r="T118" s="168">
        <v>0</v>
      </c>
      <c r="U118" s="345">
        <f t="shared" si="2"/>
        <v>188632.01919805777</v>
      </c>
      <c r="V118" s="49"/>
      <c r="W118" s="49"/>
      <c r="X118" s="115"/>
      <c r="Y118" s="115"/>
      <c r="Z118" s="116"/>
    </row>
    <row r="119" spans="1:26" s="50" customFormat="1">
      <c r="A119" s="134">
        <v>316</v>
      </c>
      <c r="B119" s="130" t="s">
        <v>125</v>
      </c>
      <c r="C119" s="207">
        <v>4245</v>
      </c>
      <c r="D119" s="411">
        <v>0</v>
      </c>
      <c r="E119" s="164">
        <v>0</v>
      </c>
      <c r="F119" s="164">
        <v>0</v>
      </c>
      <c r="G119" s="413">
        <v>0</v>
      </c>
      <c r="H119" s="15">
        <v>1473</v>
      </c>
      <c r="I119" s="15">
        <v>1683</v>
      </c>
      <c r="J119" s="369">
        <v>0.87522281639928701</v>
      </c>
      <c r="K119" s="415">
        <v>0.8756066158896737</v>
      </c>
      <c r="L119" s="372">
        <v>0.55940638399999998</v>
      </c>
      <c r="M119" s="14">
        <f>Lisäosat[[#This Row],[HYTE-kerroin (sis. Kulttuurihyte)]]*Lisäosat[[#This Row],[Asukasmäärä 31.12.2021]]</f>
        <v>2374.6801000800001</v>
      </c>
      <c r="N119" s="415">
        <f>Lisäosat[[#This Row],[HYTE-kerroin (sis. Kulttuurihyte)]]/$N$5</f>
        <v>0.86262570390104099</v>
      </c>
      <c r="O119" s="417">
        <v>0</v>
      </c>
      <c r="P119" s="207">
        <v>0</v>
      </c>
      <c r="Q119" s="168">
        <v>0</v>
      </c>
      <c r="R119" s="168">
        <v>47056.588069158075</v>
      </c>
      <c r="S119" s="168">
        <v>68330.048469698086</v>
      </c>
      <c r="T119" s="168">
        <v>0</v>
      </c>
      <c r="U119" s="345">
        <f t="shared" si="2"/>
        <v>115386.63653885617</v>
      </c>
      <c r="V119" s="49"/>
      <c r="W119" s="49"/>
      <c r="X119" s="115"/>
      <c r="Y119" s="115"/>
      <c r="Z119" s="116"/>
    </row>
    <row r="120" spans="1:26" s="50" customFormat="1">
      <c r="A120" s="134">
        <v>317</v>
      </c>
      <c r="B120" s="130" t="s">
        <v>126</v>
      </c>
      <c r="C120" s="207">
        <v>2533</v>
      </c>
      <c r="D120" s="411">
        <v>1.2105833333333333</v>
      </c>
      <c r="E120" s="164">
        <v>0</v>
      </c>
      <c r="F120" s="164">
        <v>0</v>
      </c>
      <c r="G120" s="413">
        <v>0</v>
      </c>
      <c r="H120" s="15">
        <v>954</v>
      </c>
      <c r="I120" s="15">
        <v>889</v>
      </c>
      <c r="J120" s="369">
        <v>1.0731158605174353</v>
      </c>
      <c r="K120" s="415">
        <v>1.0735864393376802</v>
      </c>
      <c r="L120" s="372">
        <v>0.60399126199999997</v>
      </c>
      <c r="M120" s="14">
        <f>Lisäosat[[#This Row],[HYTE-kerroin (sis. Kulttuurihyte)]]*Lisäosat[[#This Row],[Asukasmäärä 31.12.2021]]</f>
        <v>1529.909866646</v>
      </c>
      <c r="N120" s="415">
        <f>Lisäosat[[#This Row],[HYTE-kerroin (sis. Kulttuurihyte)]]/$N$5</f>
        <v>0.93137726424807499</v>
      </c>
      <c r="O120" s="417">
        <v>0</v>
      </c>
      <c r="P120" s="207">
        <v>278184.49595999997</v>
      </c>
      <c r="Q120" s="168">
        <v>0</v>
      </c>
      <c r="R120" s="168">
        <v>34427.533747664071</v>
      </c>
      <c r="S120" s="168">
        <v>44022.272868951375</v>
      </c>
      <c r="T120" s="168">
        <v>0</v>
      </c>
      <c r="U120" s="345">
        <f t="shared" si="2"/>
        <v>356634.30257661542</v>
      </c>
      <c r="V120" s="49"/>
      <c r="W120" s="49"/>
      <c r="X120" s="115"/>
      <c r="Y120" s="115"/>
      <c r="Z120" s="116"/>
    </row>
    <row r="121" spans="1:26" s="50" customFormat="1">
      <c r="A121" s="134">
        <v>320</v>
      </c>
      <c r="B121" s="130" t="s">
        <v>127</v>
      </c>
      <c r="C121" s="207">
        <v>7105</v>
      </c>
      <c r="D121" s="411">
        <v>1.4577</v>
      </c>
      <c r="E121" s="164">
        <v>0</v>
      </c>
      <c r="F121" s="164">
        <v>1</v>
      </c>
      <c r="G121" s="413">
        <v>1.4074595355383532E-4</v>
      </c>
      <c r="H121" s="15">
        <v>2258</v>
      </c>
      <c r="I121" s="15">
        <v>2389</v>
      </c>
      <c r="J121" s="369">
        <v>0.94516534114692341</v>
      </c>
      <c r="K121" s="415">
        <v>0.94557981157601456</v>
      </c>
      <c r="L121" s="372">
        <v>0.52716098199999994</v>
      </c>
      <c r="M121" s="14">
        <f>Lisäosat[[#This Row],[HYTE-kerroin (sis. Kulttuurihyte)]]*Lisäosat[[#This Row],[Asukasmäärä 31.12.2021]]</f>
        <v>3745.4787771099996</v>
      </c>
      <c r="N121" s="415">
        <f>Lisäosat[[#This Row],[HYTE-kerroin (sis. Kulttuurihyte)]]/$N$5</f>
        <v>0.81290208008586828</v>
      </c>
      <c r="O121" s="417">
        <v>0</v>
      </c>
      <c r="P121" s="207">
        <v>939583.27512000001</v>
      </c>
      <c r="Q121" s="168">
        <v>0</v>
      </c>
      <c r="R121" s="168">
        <v>85054.242145394412</v>
      </c>
      <c r="S121" s="168">
        <v>107773.98874632835</v>
      </c>
      <c r="T121" s="168">
        <v>0</v>
      </c>
      <c r="U121" s="345">
        <f t="shared" si="2"/>
        <v>1132411.5060117228</v>
      </c>
      <c r="V121" s="49"/>
      <c r="W121" s="49"/>
      <c r="X121" s="115"/>
      <c r="Y121" s="115"/>
      <c r="Z121" s="116"/>
    </row>
    <row r="122" spans="1:26" s="50" customFormat="1">
      <c r="A122" s="134">
        <v>322</v>
      </c>
      <c r="B122" s="130" t="s">
        <v>128</v>
      </c>
      <c r="C122" s="207">
        <v>6614</v>
      </c>
      <c r="D122" s="411">
        <v>1.2885666666666666</v>
      </c>
      <c r="E122" s="164">
        <v>0</v>
      </c>
      <c r="F122" s="164">
        <v>0</v>
      </c>
      <c r="G122" s="413">
        <v>0</v>
      </c>
      <c r="H122" s="15">
        <v>2148</v>
      </c>
      <c r="I122" s="15">
        <v>2477</v>
      </c>
      <c r="J122" s="369">
        <v>0.86717803794913206</v>
      </c>
      <c r="K122" s="415">
        <v>0.86755830967286141</v>
      </c>
      <c r="L122" s="372">
        <v>0.61005018200000005</v>
      </c>
      <c r="M122" s="14">
        <f>Lisäosat[[#This Row],[HYTE-kerroin (sis. Kulttuurihyte)]]*Lisäosat[[#This Row],[Asukasmäärä 31.12.2021]]</f>
        <v>4034.8719037480005</v>
      </c>
      <c r="N122" s="415">
        <f>Lisäosat[[#This Row],[HYTE-kerroin (sis. Kulttuurihyte)]]/$N$5</f>
        <v>0.94072034698607987</v>
      </c>
      <c r="O122" s="417">
        <v>0</v>
      </c>
      <c r="P122" s="207">
        <v>773168.4515519999</v>
      </c>
      <c r="Q122" s="168">
        <v>0</v>
      </c>
      <c r="R122" s="168">
        <v>72643.468157832016</v>
      </c>
      <c r="S122" s="168">
        <v>116101.10883686431</v>
      </c>
      <c r="T122" s="168">
        <v>0</v>
      </c>
      <c r="U122" s="345">
        <f t="shared" si="2"/>
        <v>961913.0285466963</v>
      </c>
      <c r="V122" s="49"/>
      <c r="W122" s="49"/>
      <c r="X122" s="115"/>
      <c r="Y122" s="115"/>
      <c r="Z122" s="116"/>
    </row>
    <row r="123" spans="1:26" s="50" customFormat="1">
      <c r="A123" s="134">
        <v>398</v>
      </c>
      <c r="B123" s="130" t="s">
        <v>129</v>
      </c>
      <c r="C123" s="207">
        <v>120027</v>
      </c>
      <c r="D123" s="411">
        <v>0</v>
      </c>
      <c r="E123" s="164">
        <v>0</v>
      </c>
      <c r="F123" s="164">
        <v>21</v>
      </c>
      <c r="G123" s="413">
        <v>1.749606338573821E-4</v>
      </c>
      <c r="H123" s="15">
        <v>51485</v>
      </c>
      <c r="I123" s="15">
        <v>47988</v>
      </c>
      <c r="J123" s="369">
        <v>1.0728723847628574</v>
      </c>
      <c r="K123" s="415">
        <v>1.0733428568150098</v>
      </c>
      <c r="L123" s="372">
        <v>0.69090468199999999</v>
      </c>
      <c r="M123" s="14">
        <f>Lisäosat[[#This Row],[HYTE-kerroin (sis. Kulttuurihyte)]]*Lisäosat[[#This Row],[Asukasmäärä 31.12.2021]]</f>
        <v>82927.216266414005</v>
      </c>
      <c r="N123" s="415">
        <f>Lisäosat[[#This Row],[HYTE-kerroin (sis. Kulttuurihyte)]]/$N$5</f>
        <v>1.0654010298866645</v>
      </c>
      <c r="O123" s="417">
        <v>2.1164242187032833E-2</v>
      </c>
      <c r="P123" s="207">
        <v>0</v>
      </c>
      <c r="Q123" s="168">
        <v>0</v>
      </c>
      <c r="R123" s="168">
        <v>1630989.3581286795</v>
      </c>
      <c r="S123" s="168">
        <v>2386182.756469097</v>
      </c>
      <c r="T123" s="168">
        <v>25123.374115161772</v>
      </c>
      <c r="U123" s="345">
        <f t="shared" si="2"/>
        <v>4042295.488712938</v>
      </c>
      <c r="V123" s="49"/>
      <c r="W123" s="49"/>
      <c r="X123" s="115"/>
      <c r="Y123" s="115"/>
      <c r="Z123" s="116"/>
    </row>
    <row r="124" spans="1:26" s="109" customFormat="1">
      <c r="A124" s="130">
        <v>399</v>
      </c>
      <c r="B124" s="130" t="s">
        <v>130</v>
      </c>
      <c r="C124" s="207">
        <v>7916</v>
      </c>
      <c r="D124" s="411">
        <v>0</v>
      </c>
      <c r="E124" s="164">
        <v>0</v>
      </c>
      <c r="F124" s="164">
        <v>0</v>
      </c>
      <c r="G124" s="413">
        <v>0</v>
      </c>
      <c r="H124" s="15">
        <v>1801</v>
      </c>
      <c r="I124" s="15">
        <v>3399</v>
      </c>
      <c r="J124" s="369">
        <v>0.52986172403648135</v>
      </c>
      <c r="K124" s="415">
        <v>0.53009407705087974</v>
      </c>
      <c r="L124" s="372">
        <v>0.64704249300000005</v>
      </c>
      <c r="M124" s="14">
        <f>Lisäosat[[#This Row],[HYTE-kerroin (sis. Kulttuurihyte)]]*Lisäosat[[#This Row],[Asukasmäärä 31.12.2021]]</f>
        <v>5121.9883745880006</v>
      </c>
      <c r="N124" s="415">
        <f>Lisäosat[[#This Row],[HYTE-kerroin (sis. Kulttuurihyte)]]/$N$5</f>
        <v>0.9977638831844462</v>
      </c>
      <c r="O124" s="416">
        <v>0</v>
      </c>
      <c r="P124" s="207">
        <v>0</v>
      </c>
      <c r="Q124" s="168">
        <v>0</v>
      </c>
      <c r="R124" s="168">
        <v>53124.204878414108</v>
      </c>
      <c r="S124" s="168">
        <v>147382.25746071551</v>
      </c>
      <c r="T124" s="168">
        <v>0</v>
      </c>
      <c r="U124" s="345">
        <f t="shared" si="2"/>
        <v>200506.46233912962</v>
      </c>
      <c r="V124" s="64"/>
      <c r="W124" s="64"/>
      <c r="X124" s="114"/>
      <c r="Y124" s="115"/>
      <c r="Z124" s="116"/>
    </row>
    <row r="125" spans="1:26" s="50" customFormat="1">
      <c r="A125" s="134">
        <v>400</v>
      </c>
      <c r="B125" s="130" t="s">
        <v>131</v>
      </c>
      <c r="C125" s="207">
        <v>8456</v>
      </c>
      <c r="D125" s="411">
        <v>0</v>
      </c>
      <c r="E125" s="164">
        <v>0</v>
      </c>
      <c r="F125" s="164">
        <v>0</v>
      </c>
      <c r="G125" s="413">
        <v>0</v>
      </c>
      <c r="H125" s="15">
        <v>3648</v>
      </c>
      <c r="I125" s="15">
        <v>3646</v>
      </c>
      <c r="J125" s="369">
        <v>1.0005485463521668</v>
      </c>
      <c r="K125" s="415">
        <v>1.0009873032207057</v>
      </c>
      <c r="L125" s="372">
        <v>0.43115344700000002</v>
      </c>
      <c r="M125" s="14">
        <f>Lisäosat[[#This Row],[HYTE-kerroin (sis. Kulttuurihyte)]]*Lisäosat[[#This Row],[Asukasmäärä 31.12.2021]]</f>
        <v>3645.833547832</v>
      </c>
      <c r="N125" s="415">
        <f>Lisäosat[[#This Row],[HYTE-kerroin (sis. Kulttuurihyte)]]/$N$5</f>
        <v>0.66485484675436812</v>
      </c>
      <c r="O125" s="417">
        <v>0</v>
      </c>
      <c r="P125" s="207">
        <v>0</v>
      </c>
      <c r="Q125" s="168">
        <v>0</v>
      </c>
      <c r="R125" s="168">
        <v>107158.65373219407</v>
      </c>
      <c r="S125" s="168">
        <v>104906.75482033113</v>
      </c>
      <c r="T125" s="168">
        <v>0</v>
      </c>
      <c r="U125" s="345">
        <f t="shared" si="2"/>
        <v>212065.40855252522</v>
      </c>
      <c r="V125" s="49"/>
      <c r="W125" s="49"/>
      <c r="X125" s="115"/>
      <c r="Y125" s="115"/>
      <c r="Z125" s="116"/>
    </row>
    <row r="126" spans="1:26" s="50" customFormat="1">
      <c r="A126" s="134">
        <v>402</v>
      </c>
      <c r="B126" s="130" t="s">
        <v>132</v>
      </c>
      <c r="C126" s="207">
        <v>9247</v>
      </c>
      <c r="D126" s="411">
        <v>0.41535</v>
      </c>
      <c r="E126" s="164">
        <v>0</v>
      </c>
      <c r="F126" s="164">
        <v>0</v>
      </c>
      <c r="G126" s="413">
        <v>0</v>
      </c>
      <c r="H126" s="15">
        <v>2872</v>
      </c>
      <c r="I126" s="15">
        <v>3648</v>
      </c>
      <c r="J126" s="369">
        <v>0.78728070175438591</v>
      </c>
      <c r="K126" s="415">
        <v>0.78762593719210883</v>
      </c>
      <c r="L126" s="372">
        <v>0.64878960500000005</v>
      </c>
      <c r="M126" s="14">
        <f>Lisäosat[[#This Row],[HYTE-kerroin (sis. Kulttuurihyte)]]*Lisäosat[[#This Row],[Asukasmäärä 31.12.2021]]</f>
        <v>5999.3574774350009</v>
      </c>
      <c r="N126" s="415">
        <f>Lisäosat[[#This Row],[HYTE-kerroin (sis. Kulttuurihyte)]]/$N$5</f>
        <v>1.00045799566135</v>
      </c>
      <c r="O126" s="417">
        <v>0</v>
      </c>
      <c r="P126" s="207">
        <v>232288.042896</v>
      </c>
      <c r="Q126" s="168">
        <v>0</v>
      </c>
      <c r="R126" s="168">
        <v>92205.021341787346</v>
      </c>
      <c r="S126" s="168">
        <v>172628.04670253021</v>
      </c>
      <c r="T126" s="168">
        <v>0</v>
      </c>
      <c r="U126" s="345">
        <f t="shared" si="2"/>
        <v>497121.11094031751</v>
      </c>
      <c r="V126" s="49"/>
      <c r="W126" s="49"/>
      <c r="X126" s="115"/>
      <c r="Y126" s="115"/>
      <c r="Z126" s="116"/>
    </row>
    <row r="127" spans="1:26" s="50" customFormat="1">
      <c r="A127" s="134">
        <v>403</v>
      </c>
      <c r="B127" s="130" t="s">
        <v>133</v>
      </c>
      <c r="C127" s="207">
        <v>2866</v>
      </c>
      <c r="D127" s="411">
        <v>0.9649833333333333</v>
      </c>
      <c r="E127" s="164">
        <v>0</v>
      </c>
      <c r="F127" s="164">
        <v>0</v>
      </c>
      <c r="G127" s="413">
        <v>0</v>
      </c>
      <c r="H127" s="15">
        <v>980</v>
      </c>
      <c r="I127" s="15">
        <v>1070</v>
      </c>
      <c r="J127" s="369">
        <v>0.91588785046728971</v>
      </c>
      <c r="K127" s="415">
        <v>0.91628948223885032</v>
      </c>
      <c r="L127" s="372">
        <v>0.63566574799999997</v>
      </c>
      <c r="M127" s="14">
        <f>Lisäosat[[#This Row],[HYTE-kerroin (sis. Kulttuurihyte)]]*Lisäosat[[#This Row],[Asukasmäärä 31.12.2021]]</f>
        <v>1821.8180337679999</v>
      </c>
      <c r="N127" s="415">
        <f>Lisäosat[[#This Row],[HYTE-kerroin (sis. Kulttuurihyte)]]/$N$5</f>
        <v>0.98022051409817623</v>
      </c>
      <c r="O127" s="417">
        <v>0</v>
      </c>
      <c r="P127" s="207">
        <v>167266.04227199996</v>
      </c>
      <c r="Q127" s="168">
        <v>0</v>
      </c>
      <c r="R127" s="168">
        <v>33246.244406182261</v>
      </c>
      <c r="S127" s="168">
        <v>52421.761796944258</v>
      </c>
      <c r="T127" s="168">
        <v>0</v>
      </c>
      <c r="U127" s="345">
        <f t="shared" si="2"/>
        <v>252934.04847512647</v>
      </c>
      <c r="V127" s="49"/>
      <c r="W127" s="49"/>
      <c r="X127" s="115"/>
      <c r="Y127" s="115"/>
      <c r="Z127" s="116"/>
    </row>
    <row r="128" spans="1:26" s="50" customFormat="1">
      <c r="A128" s="134">
        <v>405</v>
      </c>
      <c r="B128" s="130" t="s">
        <v>134</v>
      </c>
      <c r="C128" s="207">
        <v>72634</v>
      </c>
      <c r="D128" s="411">
        <v>0</v>
      </c>
      <c r="E128" s="164">
        <v>0</v>
      </c>
      <c r="F128" s="164">
        <v>2</v>
      </c>
      <c r="G128" s="413">
        <v>2.7535314040256629E-5</v>
      </c>
      <c r="H128" s="15">
        <v>31700</v>
      </c>
      <c r="I128" s="15">
        <v>29401</v>
      </c>
      <c r="J128" s="369">
        <v>1.0781946192306384</v>
      </c>
      <c r="K128" s="415">
        <v>1.0786674251694746</v>
      </c>
      <c r="L128" s="372">
        <v>0.735702878</v>
      </c>
      <c r="M128" s="14">
        <f>Lisäosat[[#This Row],[HYTE-kerroin (sis. Kulttuurihyte)]]*Lisäosat[[#This Row],[Asukasmäärä 31.12.2021]]</f>
        <v>53437.042840652</v>
      </c>
      <c r="N128" s="415">
        <f>Lisäosat[[#This Row],[HYTE-kerroin (sis. Kulttuurihyte)]]/$N$5</f>
        <v>1.1344815346204054</v>
      </c>
      <c r="O128" s="417">
        <v>0</v>
      </c>
      <c r="P128" s="207">
        <v>0</v>
      </c>
      <c r="Q128" s="168">
        <v>0</v>
      </c>
      <c r="R128" s="168">
        <v>991884.7907585568</v>
      </c>
      <c r="S128" s="168">
        <v>1537620.0471196417</v>
      </c>
      <c r="T128" s="168">
        <v>0</v>
      </c>
      <c r="U128" s="345">
        <f t="shared" si="2"/>
        <v>2529504.8378781984</v>
      </c>
      <c r="V128" s="49"/>
      <c r="W128" s="49"/>
      <c r="X128" s="115"/>
      <c r="Y128" s="115"/>
      <c r="Z128" s="116"/>
    </row>
    <row r="129" spans="1:26" s="50" customFormat="1">
      <c r="A129" s="134">
        <v>407</v>
      </c>
      <c r="B129" s="130" t="s">
        <v>135</v>
      </c>
      <c r="C129" s="207">
        <v>2580</v>
      </c>
      <c r="D129" s="411">
        <v>0.18793333333333334</v>
      </c>
      <c r="E129" s="164">
        <v>0</v>
      </c>
      <c r="F129" s="164">
        <v>0</v>
      </c>
      <c r="G129" s="413">
        <v>0</v>
      </c>
      <c r="H129" s="15">
        <v>877</v>
      </c>
      <c r="I129" s="15">
        <v>1078</v>
      </c>
      <c r="J129" s="369">
        <v>0.813543599257885</v>
      </c>
      <c r="K129" s="415">
        <v>0.81390035140482642</v>
      </c>
      <c r="L129" s="372">
        <v>0.60554632399999997</v>
      </c>
      <c r="M129" s="14">
        <f>Lisäosat[[#This Row],[HYTE-kerroin (sis. Kulttuurihyte)]]*Lisäosat[[#This Row],[Asukasmäärä 31.12.2021]]</f>
        <v>1562.30951592</v>
      </c>
      <c r="N129" s="415">
        <f>Lisäosat[[#This Row],[HYTE-kerroin (sis. Kulttuurihyte)]]/$N$5</f>
        <v>0.93377522839494065</v>
      </c>
      <c r="O129" s="417">
        <v>0</v>
      </c>
      <c r="P129" s="207">
        <v>29324.816639999997</v>
      </c>
      <c r="Q129" s="168">
        <v>0</v>
      </c>
      <c r="R129" s="168">
        <v>26584.264397865565</v>
      </c>
      <c r="S129" s="168">
        <v>44954.554065571945</v>
      </c>
      <c r="T129" s="168">
        <v>0</v>
      </c>
      <c r="U129" s="345">
        <f t="shared" si="2"/>
        <v>100863.6351034375</v>
      </c>
      <c r="V129" s="49"/>
      <c r="W129" s="49"/>
      <c r="X129" s="115"/>
      <c r="Y129" s="115"/>
      <c r="Z129" s="116"/>
    </row>
    <row r="130" spans="1:26" s="50" customFormat="1">
      <c r="A130" s="134">
        <v>408</v>
      </c>
      <c r="B130" s="130" t="s">
        <v>136</v>
      </c>
      <c r="C130" s="207">
        <v>14203</v>
      </c>
      <c r="D130" s="411">
        <v>0</v>
      </c>
      <c r="E130" s="164">
        <v>0</v>
      </c>
      <c r="F130" s="164">
        <v>0</v>
      </c>
      <c r="G130" s="413">
        <v>0</v>
      </c>
      <c r="H130" s="15">
        <v>4570</v>
      </c>
      <c r="I130" s="15">
        <v>5748</v>
      </c>
      <c r="J130" s="369">
        <v>0.79505915100904667</v>
      </c>
      <c r="K130" s="415">
        <v>0.79540779742372758</v>
      </c>
      <c r="L130" s="372">
        <v>0.59463564599999996</v>
      </c>
      <c r="M130" s="14">
        <f>Lisäosat[[#This Row],[HYTE-kerroin (sis. Kulttuurihyte)]]*Lisäosat[[#This Row],[Asukasmäärä 31.12.2021]]</f>
        <v>8445.6100801379998</v>
      </c>
      <c r="N130" s="415">
        <f>Lisäosat[[#This Row],[HYTE-kerroin (sis. Kulttuurihyte)]]/$N$5</f>
        <v>0.91695055216852916</v>
      </c>
      <c r="O130" s="417">
        <v>0</v>
      </c>
      <c r="P130" s="207">
        <v>0</v>
      </c>
      <c r="Q130" s="168">
        <v>0</v>
      </c>
      <c r="R130" s="168">
        <v>143022.2601466045</v>
      </c>
      <c r="S130" s="168">
        <v>243017.5526011099</v>
      </c>
      <c r="T130" s="168">
        <v>0</v>
      </c>
      <c r="U130" s="345">
        <f t="shared" si="2"/>
        <v>386039.8127477144</v>
      </c>
      <c r="V130" s="49"/>
      <c r="W130" s="49"/>
      <c r="X130" s="115"/>
      <c r="Y130" s="115"/>
      <c r="Z130" s="116"/>
    </row>
    <row r="131" spans="1:26" s="50" customFormat="1">
      <c r="A131" s="134">
        <v>410</v>
      </c>
      <c r="B131" s="130" t="s">
        <v>137</v>
      </c>
      <c r="C131" s="207">
        <v>18788</v>
      </c>
      <c r="D131" s="411">
        <v>0</v>
      </c>
      <c r="E131" s="164">
        <v>0</v>
      </c>
      <c r="F131" s="164">
        <v>2</v>
      </c>
      <c r="G131" s="413">
        <v>1.0645092612305727E-4</v>
      </c>
      <c r="H131" s="15">
        <v>5440</v>
      </c>
      <c r="I131" s="15">
        <v>7601</v>
      </c>
      <c r="J131" s="369">
        <v>0.71569530324957242</v>
      </c>
      <c r="K131" s="415">
        <v>0.71600914732163334</v>
      </c>
      <c r="L131" s="372">
        <v>0.56611270599999997</v>
      </c>
      <c r="M131" s="14">
        <f>Lisäosat[[#This Row],[HYTE-kerroin (sis. Kulttuurihyte)]]*Lisäosat[[#This Row],[Asukasmäärä 31.12.2021]]</f>
        <v>10636.125520328</v>
      </c>
      <c r="N131" s="415">
        <f>Lisäosat[[#This Row],[HYTE-kerroin (sis. Kulttuurihyte)]]/$N$5</f>
        <v>0.87296710489555851</v>
      </c>
      <c r="O131" s="417">
        <v>0</v>
      </c>
      <c r="P131" s="207">
        <v>0</v>
      </c>
      <c r="Q131" s="168">
        <v>0</v>
      </c>
      <c r="R131" s="168">
        <v>170307.12902606622</v>
      </c>
      <c r="S131" s="168">
        <v>306048.36934007285</v>
      </c>
      <c r="T131" s="168">
        <v>0</v>
      </c>
      <c r="U131" s="345">
        <f t="shared" si="2"/>
        <v>476355.49836613907</v>
      </c>
      <c r="V131" s="49"/>
      <c r="W131" s="49"/>
      <c r="X131" s="115"/>
      <c r="Y131" s="115"/>
      <c r="Z131" s="116"/>
    </row>
    <row r="132" spans="1:26" s="50" customFormat="1">
      <c r="A132" s="134">
        <v>416</v>
      </c>
      <c r="B132" s="130" t="s">
        <v>138</v>
      </c>
      <c r="C132" s="207">
        <v>2917</v>
      </c>
      <c r="D132" s="411">
        <v>0</v>
      </c>
      <c r="E132" s="164">
        <v>0</v>
      </c>
      <c r="F132" s="164">
        <v>0</v>
      </c>
      <c r="G132" s="413">
        <v>0</v>
      </c>
      <c r="H132" s="15">
        <v>481</v>
      </c>
      <c r="I132" s="15">
        <v>1207</v>
      </c>
      <c r="J132" s="369">
        <v>0.39850869925434962</v>
      </c>
      <c r="K132" s="415">
        <v>0.39868345182343568</v>
      </c>
      <c r="L132" s="372">
        <v>0.58883806800000005</v>
      </c>
      <c r="M132" s="14">
        <f>Lisäosat[[#This Row],[HYTE-kerroin (sis. Kulttuurihyte)]]*Lisäosat[[#This Row],[Asukasmäärä 31.12.2021]]</f>
        <v>1717.6406443560002</v>
      </c>
      <c r="N132" s="415">
        <f>Lisäosat[[#This Row],[HYTE-kerroin (sis. Kulttuurihyte)]]/$N$5</f>
        <v>0.9080104686331737</v>
      </c>
      <c r="O132" s="417">
        <v>0</v>
      </c>
      <c r="P132" s="207">
        <v>0</v>
      </c>
      <c r="Q132" s="168">
        <v>0</v>
      </c>
      <c r="R132" s="168">
        <v>14723.068902747058</v>
      </c>
      <c r="S132" s="168">
        <v>49424.11758047538</v>
      </c>
      <c r="T132" s="168">
        <v>0</v>
      </c>
      <c r="U132" s="345">
        <f t="shared" si="2"/>
        <v>64147.186483222438</v>
      </c>
      <c r="V132" s="49"/>
      <c r="W132" s="49"/>
      <c r="X132" s="115"/>
      <c r="Y132" s="115"/>
      <c r="Z132" s="116"/>
    </row>
    <row r="133" spans="1:26" s="50" customFormat="1">
      <c r="A133" s="134">
        <v>418</v>
      </c>
      <c r="B133" s="130" t="s">
        <v>139</v>
      </c>
      <c r="C133" s="207">
        <v>24164</v>
      </c>
      <c r="D133" s="411">
        <v>0</v>
      </c>
      <c r="E133" s="164">
        <v>0</v>
      </c>
      <c r="F133" s="164">
        <v>0</v>
      </c>
      <c r="G133" s="413">
        <v>0</v>
      </c>
      <c r="H133" s="15">
        <v>7623</v>
      </c>
      <c r="I133" s="15">
        <v>10519</v>
      </c>
      <c r="J133" s="369">
        <v>0.72468865861773935</v>
      </c>
      <c r="K133" s="415">
        <v>0.72500644642291878</v>
      </c>
      <c r="L133" s="372">
        <v>0.65705815099999998</v>
      </c>
      <c r="M133" s="14">
        <f>Lisäosat[[#This Row],[HYTE-kerroin (sis. Kulttuurihyte)]]*Lisäosat[[#This Row],[Asukasmäärä 31.12.2021]]</f>
        <v>15877.153160763999</v>
      </c>
      <c r="N133" s="415">
        <f>Lisäosat[[#This Row],[HYTE-kerroin (sis. Kulttuurihyte)]]/$N$5</f>
        <v>1.0132084048763581</v>
      </c>
      <c r="O133" s="417">
        <v>1.357578370029729</v>
      </c>
      <c r="P133" s="207">
        <v>0</v>
      </c>
      <c r="Q133" s="168">
        <v>0</v>
      </c>
      <c r="R133" s="168">
        <v>221791.24606546076</v>
      </c>
      <c r="S133" s="168">
        <v>456855.91292876704</v>
      </c>
      <c r="T133" s="168">
        <v>324436.73972330993</v>
      </c>
      <c r="U133" s="345">
        <f t="shared" si="2"/>
        <v>1003083.8987175378</v>
      </c>
      <c r="V133" s="49"/>
      <c r="W133" s="49"/>
      <c r="X133" s="115"/>
      <c r="Y133" s="115"/>
      <c r="Z133" s="116"/>
    </row>
    <row r="134" spans="1:26" s="50" customFormat="1">
      <c r="A134" s="134">
        <v>420</v>
      </c>
      <c r="B134" s="130" t="s">
        <v>140</v>
      </c>
      <c r="C134" s="207">
        <v>9280</v>
      </c>
      <c r="D134" s="411">
        <v>0</v>
      </c>
      <c r="E134" s="164">
        <v>0</v>
      </c>
      <c r="F134" s="164">
        <v>0</v>
      </c>
      <c r="G134" s="413">
        <v>0</v>
      </c>
      <c r="H134" s="15">
        <v>2849</v>
      </c>
      <c r="I134" s="15">
        <v>3573</v>
      </c>
      <c r="J134" s="369">
        <v>0.79736915757066895</v>
      </c>
      <c r="K134" s="415">
        <v>0.79771881696093117</v>
      </c>
      <c r="L134" s="372">
        <v>0.58198381300000002</v>
      </c>
      <c r="M134" s="14">
        <f>Lisäosat[[#This Row],[HYTE-kerroin (sis. Kulttuurihyte)]]*Lisäosat[[#This Row],[Asukasmäärä 31.12.2021]]</f>
        <v>5400.8097846400005</v>
      </c>
      <c r="N134" s="415">
        <f>Lisäosat[[#This Row],[HYTE-kerroin (sis. Kulttuurihyte)]]/$N$5</f>
        <v>0.89744094938347518</v>
      </c>
      <c r="O134" s="417">
        <v>0</v>
      </c>
      <c r="P134" s="207">
        <v>0</v>
      </c>
      <c r="Q134" s="168">
        <v>0</v>
      </c>
      <c r="R134" s="168">
        <v>93719.835666891609</v>
      </c>
      <c r="S134" s="168">
        <v>155405.18251179959</v>
      </c>
      <c r="T134" s="168">
        <v>0</v>
      </c>
      <c r="U134" s="345">
        <f t="shared" si="2"/>
        <v>249125.01817869121</v>
      </c>
      <c r="V134" s="49"/>
      <c r="W134" s="49"/>
      <c r="X134" s="115"/>
      <c r="Y134" s="115"/>
      <c r="Z134" s="116"/>
    </row>
    <row r="135" spans="1:26" s="50" customFormat="1">
      <c r="A135" s="134">
        <v>421</v>
      </c>
      <c r="B135" s="130" t="s">
        <v>141</v>
      </c>
      <c r="C135" s="207">
        <v>719</v>
      </c>
      <c r="D135" s="411">
        <v>1.5930166666666667</v>
      </c>
      <c r="E135" s="164">
        <v>0</v>
      </c>
      <c r="F135" s="164">
        <v>0</v>
      </c>
      <c r="G135" s="413">
        <v>0</v>
      </c>
      <c r="H135" s="15">
        <v>260</v>
      </c>
      <c r="I135" s="15">
        <v>256</v>
      </c>
      <c r="J135" s="369">
        <v>1.015625</v>
      </c>
      <c r="K135" s="415">
        <v>1.0160703681395415</v>
      </c>
      <c r="L135" s="372">
        <v>0.61520366400000004</v>
      </c>
      <c r="M135" s="14">
        <f>Lisäosat[[#This Row],[HYTE-kerroin (sis. Kulttuurihyte)]]*Lisäosat[[#This Row],[Asukasmäärä 31.12.2021]]</f>
        <v>442.33143441600004</v>
      </c>
      <c r="N135" s="415">
        <f>Lisäosat[[#This Row],[HYTE-kerroin (sis. Kulttuurihyte)]]/$N$5</f>
        <v>0.94866721024138256</v>
      </c>
      <c r="O135" s="417">
        <v>0</v>
      </c>
      <c r="P135" s="207">
        <v>207817.56273599999</v>
      </c>
      <c r="Q135" s="168">
        <v>0</v>
      </c>
      <c r="R135" s="168">
        <v>9248.8211688049032</v>
      </c>
      <c r="S135" s="168">
        <v>12727.831572891919</v>
      </c>
      <c r="T135" s="168">
        <v>0</v>
      </c>
      <c r="U135" s="345">
        <f t="shared" si="2"/>
        <v>229794.21547769679</v>
      </c>
      <c r="V135" s="49"/>
      <c r="W135" s="49"/>
      <c r="X135" s="115"/>
      <c r="Y135" s="115"/>
      <c r="Z135" s="116"/>
    </row>
    <row r="136" spans="1:26" s="50" customFormat="1">
      <c r="A136" s="134">
        <v>422</v>
      </c>
      <c r="B136" s="130" t="s">
        <v>142</v>
      </c>
      <c r="C136" s="207">
        <v>10543</v>
      </c>
      <c r="D136" s="411">
        <v>1.1902833333333334</v>
      </c>
      <c r="E136" s="164">
        <v>0</v>
      </c>
      <c r="F136" s="164">
        <v>0</v>
      </c>
      <c r="G136" s="413">
        <v>0</v>
      </c>
      <c r="H136" s="15">
        <v>3491</v>
      </c>
      <c r="I136" s="15">
        <v>3401</v>
      </c>
      <c r="J136" s="369">
        <v>1.0264628050573361</v>
      </c>
      <c r="K136" s="415">
        <v>1.0269129257512901</v>
      </c>
      <c r="L136" s="372">
        <v>0.54375197099999995</v>
      </c>
      <c r="M136" s="14">
        <f>Lisäosat[[#This Row],[HYTE-kerroin (sis. Kulttuurihyte)]]*Lisäosat[[#This Row],[Asukasmäärä 31.12.2021]]</f>
        <v>5732.7770302529998</v>
      </c>
      <c r="N136" s="415">
        <f>Lisäosat[[#This Row],[HYTE-kerroin (sis. Kulttuurihyte)]]/$N$5</f>
        <v>0.83848600971892628</v>
      </c>
      <c r="O136" s="417">
        <v>0</v>
      </c>
      <c r="P136" s="207">
        <v>1138459.5396719999</v>
      </c>
      <c r="Q136" s="168">
        <v>0</v>
      </c>
      <c r="R136" s="168">
        <v>137066.56607863947</v>
      </c>
      <c r="S136" s="168">
        <v>164957.34828870749</v>
      </c>
      <c r="T136" s="168">
        <v>0</v>
      </c>
      <c r="U136" s="345">
        <f t="shared" si="2"/>
        <v>1440483.4540393469</v>
      </c>
      <c r="V136" s="49"/>
      <c r="W136" s="49"/>
      <c r="X136" s="115"/>
      <c r="Y136" s="115"/>
      <c r="Z136" s="116"/>
    </row>
    <row r="137" spans="1:26" s="50" customFormat="1">
      <c r="A137" s="134">
        <v>423</v>
      </c>
      <c r="B137" s="130" t="s">
        <v>143</v>
      </c>
      <c r="C137" s="207">
        <v>20291</v>
      </c>
      <c r="D137" s="411">
        <v>0</v>
      </c>
      <c r="E137" s="164">
        <v>0</v>
      </c>
      <c r="F137" s="164">
        <v>1</v>
      </c>
      <c r="G137" s="413">
        <v>4.928293332019122E-5</v>
      </c>
      <c r="H137" s="15">
        <v>6593</v>
      </c>
      <c r="I137" s="15">
        <v>9353</v>
      </c>
      <c r="J137" s="369">
        <v>0.70490751630492887</v>
      </c>
      <c r="K137" s="415">
        <v>0.70521662975633614</v>
      </c>
      <c r="L137" s="372">
        <v>0.73444912200000001</v>
      </c>
      <c r="M137" s="14">
        <f>Lisäosat[[#This Row],[HYTE-kerroin (sis. Kulttuurihyte)]]*Lisäosat[[#This Row],[Asukasmäärä 31.12.2021]]</f>
        <v>14902.707134501999</v>
      </c>
      <c r="N137" s="415">
        <f>Lisäosat[[#This Row],[HYTE-kerroin (sis. Kulttuurihyte)]]/$N$5</f>
        <v>1.1325481956686994</v>
      </c>
      <c r="O137" s="417">
        <v>0.7673064542121244</v>
      </c>
      <c r="P137" s="207">
        <v>0</v>
      </c>
      <c r="Q137" s="168">
        <v>0</v>
      </c>
      <c r="R137" s="168">
        <v>181158.91103132445</v>
      </c>
      <c r="S137" s="168">
        <v>428816.79127893137</v>
      </c>
      <c r="T137" s="168">
        <v>153981.51694531617</v>
      </c>
      <c r="U137" s="345">
        <f t="shared" ref="U137:U200" si="3">SUM(P137:T137)</f>
        <v>763957.21925557195</v>
      </c>
      <c r="V137" s="49"/>
      <c r="W137" s="49"/>
      <c r="X137" s="115"/>
      <c r="Y137" s="115"/>
      <c r="Z137" s="116"/>
    </row>
    <row r="138" spans="1:26" s="50" customFormat="1">
      <c r="A138" s="134">
        <v>425</v>
      </c>
      <c r="B138" s="130" t="s">
        <v>144</v>
      </c>
      <c r="C138" s="207">
        <v>10218</v>
      </c>
      <c r="D138" s="411">
        <v>0</v>
      </c>
      <c r="E138" s="164">
        <v>0</v>
      </c>
      <c r="F138" s="164">
        <v>3</v>
      </c>
      <c r="G138" s="413">
        <v>2.9359953024075161E-4</v>
      </c>
      <c r="H138" s="15">
        <v>2692</v>
      </c>
      <c r="I138" s="15">
        <v>4077</v>
      </c>
      <c r="J138" s="369">
        <v>0.66028942850134908</v>
      </c>
      <c r="K138" s="415">
        <v>0.66057897619299766</v>
      </c>
      <c r="L138" s="372">
        <v>0.52202776100000003</v>
      </c>
      <c r="M138" s="14">
        <f>Lisäosat[[#This Row],[HYTE-kerroin (sis. Kulttuurihyte)]]*Lisäosat[[#This Row],[Asukasmäärä 31.12.2021]]</f>
        <v>5334.0796618980003</v>
      </c>
      <c r="N138" s="415">
        <f>Lisäosat[[#This Row],[HYTE-kerroin (sis. Kulttuurihyte)]]/$N$5</f>
        <v>0.80498646005532437</v>
      </c>
      <c r="O138" s="417">
        <v>0.18702904120248739</v>
      </c>
      <c r="P138" s="207">
        <v>0</v>
      </c>
      <c r="Q138" s="168">
        <v>0</v>
      </c>
      <c r="R138" s="168">
        <v>85452.417090849034</v>
      </c>
      <c r="S138" s="168">
        <v>153485.06176745339</v>
      </c>
      <c r="T138" s="168">
        <v>18900.410528339391</v>
      </c>
      <c r="U138" s="345">
        <f t="shared" si="3"/>
        <v>257837.88938664179</v>
      </c>
      <c r="V138" s="49"/>
      <c r="W138" s="49"/>
      <c r="X138" s="115"/>
      <c r="Y138" s="115"/>
      <c r="Z138" s="116"/>
    </row>
    <row r="139" spans="1:26" s="50" customFormat="1">
      <c r="A139" s="134">
        <v>426</v>
      </c>
      <c r="B139" s="130" t="s">
        <v>145</v>
      </c>
      <c r="C139" s="207">
        <v>11979</v>
      </c>
      <c r="D139" s="411">
        <v>0</v>
      </c>
      <c r="E139" s="164">
        <v>0</v>
      </c>
      <c r="F139" s="164">
        <v>1</v>
      </c>
      <c r="G139" s="413">
        <v>8.3479422322397531E-5</v>
      </c>
      <c r="H139" s="15">
        <v>3412</v>
      </c>
      <c r="I139" s="15">
        <v>4977</v>
      </c>
      <c r="J139" s="369">
        <v>0.68555354631304</v>
      </c>
      <c r="K139" s="415">
        <v>0.68585417273271021</v>
      </c>
      <c r="L139" s="372">
        <v>0.66667505900000001</v>
      </c>
      <c r="M139" s="14">
        <f>Lisäosat[[#This Row],[HYTE-kerroin (sis. Kulttuurihyte)]]*Lisäosat[[#This Row],[Asukasmäärä 31.12.2021]]</f>
        <v>7986.1005317609997</v>
      </c>
      <c r="N139" s="415">
        <f>Lisäosat[[#This Row],[HYTE-kerroin (sis. Kulttuurihyte)]]/$N$5</f>
        <v>1.028038039056671</v>
      </c>
      <c r="O139" s="417">
        <v>0</v>
      </c>
      <c r="P139" s="207">
        <v>0</v>
      </c>
      <c r="Q139" s="168">
        <v>0</v>
      </c>
      <c r="R139" s="168">
        <v>104012.6247311906</v>
      </c>
      <c r="S139" s="168">
        <v>229795.43071958504</v>
      </c>
      <c r="T139" s="168">
        <v>0</v>
      </c>
      <c r="U139" s="345">
        <f t="shared" si="3"/>
        <v>333808.05545077566</v>
      </c>
      <c r="V139" s="49"/>
      <c r="W139" s="49"/>
      <c r="X139" s="115"/>
      <c r="Y139" s="115"/>
      <c r="Z139" s="116"/>
    </row>
    <row r="140" spans="1:26" s="50" customFormat="1">
      <c r="A140" s="134">
        <v>430</v>
      </c>
      <c r="B140" s="130" t="s">
        <v>146</v>
      </c>
      <c r="C140" s="207">
        <v>15628</v>
      </c>
      <c r="D140" s="411">
        <v>0</v>
      </c>
      <c r="E140" s="164">
        <v>0</v>
      </c>
      <c r="F140" s="164">
        <v>0</v>
      </c>
      <c r="G140" s="413">
        <v>0</v>
      </c>
      <c r="H140" s="15">
        <v>6127</v>
      </c>
      <c r="I140" s="15">
        <v>6159</v>
      </c>
      <c r="J140" s="369">
        <v>0.99480435135573952</v>
      </c>
      <c r="K140" s="415">
        <v>0.99524058930101567</v>
      </c>
      <c r="L140" s="372">
        <v>0.47121614299999998</v>
      </c>
      <c r="M140" s="14">
        <f>Lisäosat[[#This Row],[HYTE-kerroin (sis. Kulttuurihyte)]]*Lisäosat[[#This Row],[Asukasmäärä 31.12.2021]]</f>
        <v>7364.1658828039999</v>
      </c>
      <c r="N140" s="415">
        <f>Lisäosat[[#This Row],[HYTE-kerroin (sis. Kulttuurihyte)]]/$N$5</f>
        <v>0.7266330322124257</v>
      </c>
      <c r="O140" s="417">
        <v>0</v>
      </c>
      <c r="P140" s="207">
        <v>0</v>
      </c>
      <c r="Q140" s="168">
        <v>0</v>
      </c>
      <c r="R140" s="168">
        <v>196908.8283086888</v>
      </c>
      <c r="S140" s="168">
        <v>211899.62037157861</v>
      </c>
      <c r="T140" s="168">
        <v>0</v>
      </c>
      <c r="U140" s="345">
        <f t="shared" si="3"/>
        <v>408808.44868026744</v>
      </c>
      <c r="V140" s="49"/>
      <c r="W140" s="49"/>
      <c r="X140" s="115"/>
      <c r="Y140" s="115"/>
      <c r="Z140" s="116"/>
    </row>
    <row r="141" spans="1:26" s="50" customFormat="1">
      <c r="A141" s="134">
        <v>433</v>
      </c>
      <c r="B141" s="130" t="s">
        <v>147</v>
      </c>
      <c r="C141" s="207">
        <v>7799</v>
      </c>
      <c r="D141" s="411">
        <v>0</v>
      </c>
      <c r="E141" s="164">
        <v>0</v>
      </c>
      <c r="F141" s="164">
        <v>0</v>
      </c>
      <c r="G141" s="413">
        <v>0</v>
      </c>
      <c r="H141" s="15">
        <v>2021</v>
      </c>
      <c r="I141" s="15">
        <v>3373</v>
      </c>
      <c r="J141" s="369">
        <v>0.59916987844648684</v>
      </c>
      <c r="K141" s="415">
        <v>0.59943262421784238</v>
      </c>
      <c r="L141" s="372">
        <v>0.434614679</v>
      </c>
      <c r="M141" s="14">
        <f>Lisäosat[[#This Row],[HYTE-kerroin (sis. Kulttuurihyte)]]*Lisäosat[[#This Row],[Asukasmäärä 31.12.2021]]</f>
        <v>3389.5598815210001</v>
      </c>
      <c r="N141" s="415">
        <f>Lisäosat[[#This Row],[HYTE-kerroin (sis. Kulttuurihyte)]]/$N$5</f>
        <v>0.67019219680213737</v>
      </c>
      <c r="O141" s="417">
        <v>0</v>
      </c>
      <c r="P141" s="207">
        <v>0</v>
      </c>
      <c r="Q141" s="168">
        <v>0</v>
      </c>
      <c r="R141" s="168">
        <v>59185.183959240901</v>
      </c>
      <c r="S141" s="168">
        <v>97532.628073765154</v>
      </c>
      <c r="T141" s="168">
        <v>0</v>
      </c>
      <c r="U141" s="345">
        <f t="shared" si="3"/>
        <v>156717.81203300605</v>
      </c>
      <c r="V141" s="49"/>
      <c r="W141" s="49"/>
      <c r="X141" s="115"/>
      <c r="Y141" s="115"/>
      <c r="Z141" s="116"/>
    </row>
    <row r="142" spans="1:26" s="50" customFormat="1">
      <c r="A142" s="134">
        <v>434</v>
      </c>
      <c r="B142" s="130" t="s">
        <v>148</v>
      </c>
      <c r="C142" s="207">
        <v>14643</v>
      </c>
      <c r="D142" s="411">
        <v>0</v>
      </c>
      <c r="E142" s="164">
        <v>0</v>
      </c>
      <c r="F142" s="164">
        <v>0</v>
      </c>
      <c r="G142" s="413">
        <v>0</v>
      </c>
      <c r="H142" s="15">
        <v>4957</v>
      </c>
      <c r="I142" s="15">
        <v>6044</v>
      </c>
      <c r="J142" s="369">
        <v>0.82015221707478492</v>
      </c>
      <c r="K142" s="415">
        <v>0.820511867208505</v>
      </c>
      <c r="L142" s="372">
        <v>0.64299303399999996</v>
      </c>
      <c r="M142" s="14">
        <f>Lisäosat[[#This Row],[HYTE-kerroin (sis. Kulttuurihyte)]]*Lisäosat[[#This Row],[Asukasmäärä 31.12.2021]]</f>
        <v>9415.3469968619993</v>
      </c>
      <c r="N142" s="415">
        <f>Lisäosat[[#This Row],[HYTE-kerroin (sis. Kulttuurihyte)]]/$N$5</f>
        <v>0.99151946495790433</v>
      </c>
      <c r="O142" s="417">
        <v>0</v>
      </c>
      <c r="P142" s="207">
        <v>0</v>
      </c>
      <c r="Q142" s="168">
        <v>0</v>
      </c>
      <c r="R142" s="168">
        <v>152106.80173762221</v>
      </c>
      <c r="S142" s="168">
        <v>270921.17234356451</v>
      </c>
      <c r="T142" s="168">
        <v>0</v>
      </c>
      <c r="U142" s="345">
        <f t="shared" si="3"/>
        <v>423027.97408118669</v>
      </c>
      <c r="V142" s="49"/>
      <c r="W142" s="49"/>
      <c r="X142" s="115"/>
      <c r="Y142" s="115"/>
      <c r="Z142" s="116"/>
    </row>
    <row r="143" spans="1:26" s="50" customFormat="1">
      <c r="A143" s="134">
        <v>435</v>
      </c>
      <c r="B143" s="130" t="s">
        <v>149</v>
      </c>
      <c r="C143" s="207">
        <v>703</v>
      </c>
      <c r="D143" s="411">
        <v>1.5068666666666668</v>
      </c>
      <c r="E143" s="164">
        <v>0</v>
      </c>
      <c r="F143" s="164">
        <v>0</v>
      </c>
      <c r="G143" s="413">
        <v>0</v>
      </c>
      <c r="H143" s="15">
        <v>172</v>
      </c>
      <c r="I143" s="15">
        <v>243</v>
      </c>
      <c r="J143" s="369">
        <v>0.70781893004115226</v>
      </c>
      <c r="K143" s="415">
        <v>0.70812932019500308</v>
      </c>
      <c r="L143" s="372">
        <v>0.37845065700000002</v>
      </c>
      <c r="M143" s="14">
        <f>Lisäosat[[#This Row],[HYTE-kerroin (sis. Kulttuurihyte)]]*Lisäosat[[#This Row],[Asukasmäärä 31.12.2021]]</f>
        <v>266.05081187100001</v>
      </c>
      <c r="N143" s="415">
        <f>Lisäosat[[#This Row],[HYTE-kerroin (sis. Kulttuurihyte)]]/$N$5</f>
        <v>0.58358516049119036</v>
      </c>
      <c r="O143" s="417">
        <v>0</v>
      </c>
      <c r="P143" s="207">
        <v>192204.33926400001</v>
      </c>
      <c r="Q143" s="168">
        <v>0</v>
      </c>
      <c r="R143" s="168">
        <v>6302.3367871491237</v>
      </c>
      <c r="S143" s="168">
        <v>7655.4584636202262</v>
      </c>
      <c r="T143" s="168">
        <v>0</v>
      </c>
      <c r="U143" s="345">
        <f t="shared" si="3"/>
        <v>206162.13451476936</v>
      </c>
      <c r="V143" s="49"/>
      <c r="W143" s="49"/>
      <c r="X143" s="115"/>
      <c r="Y143" s="115"/>
      <c r="Z143" s="116"/>
    </row>
    <row r="144" spans="1:26" s="50" customFormat="1">
      <c r="A144" s="134">
        <v>436</v>
      </c>
      <c r="B144" s="130" t="s">
        <v>150</v>
      </c>
      <c r="C144" s="207">
        <v>2018</v>
      </c>
      <c r="D144" s="411">
        <v>0.06</v>
      </c>
      <c r="E144" s="164">
        <v>0</v>
      </c>
      <c r="F144" s="164">
        <v>0</v>
      </c>
      <c r="G144" s="413">
        <v>0</v>
      </c>
      <c r="H144" s="15">
        <v>465</v>
      </c>
      <c r="I144" s="15">
        <v>720</v>
      </c>
      <c r="J144" s="369">
        <v>0.64583333333333337</v>
      </c>
      <c r="K144" s="415">
        <v>0.64611654179129818</v>
      </c>
      <c r="L144" s="372">
        <v>0.29583790199999999</v>
      </c>
      <c r="M144" s="14">
        <f>Lisäosat[[#This Row],[HYTE-kerroin (sis. Kulttuurihyte)]]*Lisäosat[[#This Row],[Asukasmäärä 31.12.2021]]</f>
        <v>597.00088623599993</v>
      </c>
      <c r="N144" s="415">
        <f>Lisäosat[[#This Row],[HYTE-kerroin (sis. Kulttuurihyte)]]/$N$5</f>
        <v>0.45619318218820543</v>
      </c>
      <c r="O144" s="417">
        <v>0</v>
      </c>
      <c r="P144" s="207">
        <v>7322.9183999999996</v>
      </c>
      <c r="Q144" s="168">
        <v>0</v>
      </c>
      <c r="R144" s="168">
        <v>16506.907875699071</v>
      </c>
      <c r="S144" s="168">
        <v>17178.355725297202</v>
      </c>
      <c r="T144" s="168">
        <v>0</v>
      </c>
      <c r="U144" s="345">
        <f t="shared" si="3"/>
        <v>41008.182000996268</v>
      </c>
      <c r="V144" s="49"/>
      <c r="W144" s="49"/>
      <c r="X144" s="115"/>
      <c r="Y144" s="115"/>
      <c r="Z144" s="116"/>
    </row>
    <row r="145" spans="1:26" s="50" customFormat="1">
      <c r="A145" s="134">
        <v>440</v>
      </c>
      <c r="B145" s="130" t="s">
        <v>151</v>
      </c>
      <c r="C145" s="207">
        <v>5622</v>
      </c>
      <c r="D145" s="411">
        <v>0</v>
      </c>
      <c r="E145" s="164">
        <v>0</v>
      </c>
      <c r="F145" s="164">
        <v>0</v>
      </c>
      <c r="G145" s="413">
        <v>0</v>
      </c>
      <c r="H145" s="15">
        <v>1148</v>
      </c>
      <c r="I145" s="15">
        <v>2384</v>
      </c>
      <c r="J145" s="369">
        <v>0.48154362416107382</v>
      </c>
      <c r="K145" s="415">
        <v>0.48175478890002837</v>
      </c>
      <c r="L145" s="372">
        <v>0.61813008300000005</v>
      </c>
      <c r="M145" s="14">
        <f>Lisäosat[[#This Row],[HYTE-kerroin (sis. Kulttuurihyte)]]*Lisäosat[[#This Row],[Asukasmäärä 31.12.2021]]</f>
        <v>3475.1273266260005</v>
      </c>
      <c r="N145" s="415">
        <f>Lisäosat[[#This Row],[HYTE-kerroin (sis. Kulttuurihyte)]]/$N$5</f>
        <v>0.95317985850923714</v>
      </c>
      <c r="O145" s="417">
        <v>1.7306615032328887</v>
      </c>
      <c r="P145" s="207">
        <v>0</v>
      </c>
      <c r="Q145" s="168">
        <v>0</v>
      </c>
      <c r="R145" s="168">
        <v>34288.665857660846</v>
      </c>
      <c r="S145" s="168">
        <v>99994.78189029645</v>
      </c>
      <c r="T145" s="168">
        <v>96227.514024923716</v>
      </c>
      <c r="U145" s="345">
        <f t="shared" si="3"/>
        <v>230510.96177288104</v>
      </c>
      <c r="V145" s="49"/>
      <c r="W145" s="49"/>
      <c r="X145" s="115"/>
      <c r="Y145" s="115"/>
      <c r="Z145" s="116"/>
    </row>
    <row r="146" spans="1:26" s="50" customFormat="1">
      <c r="A146" s="134">
        <v>441</v>
      </c>
      <c r="B146" s="130" t="s">
        <v>152</v>
      </c>
      <c r="C146" s="207">
        <v>4473</v>
      </c>
      <c r="D146" s="411">
        <v>0.64526666666666666</v>
      </c>
      <c r="E146" s="164">
        <v>0</v>
      </c>
      <c r="F146" s="164">
        <v>0</v>
      </c>
      <c r="G146" s="413">
        <v>0</v>
      </c>
      <c r="H146" s="15">
        <v>1290</v>
      </c>
      <c r="I146" s="15">
        <v>1713</v>
      </c>
      <c r="J146" s="369">
        <v>0.75306479859894926</v>
      </c>
      <c r="K146" s="415">
        <v>0.75339502980466611</v>
      </c>
      <c r="L146" s="372">
        <v>0.635728136</v>
      </c>
      <c r="M146" s="14">
        <f>Lisäosat[[#This Row],[HYTE-kerroin (sis. Kulttuurihyte)]]*Lisäosat[[#This Row],[Asukasmäärä 31.12.2021]]</f>
        <v>2843.6119523279999</v>
      </c>
      <c r="N146" s="415">
        <f>Lisäosat[[#This Row],[HYTE-kerroin (sis. Kulttuurihyte)]]/$N$5</f>
        <v>0.98031671874287507</v>
      </c>
      <c r="O146" s="417">
        <v>0</v>
      </c>
      <c r="P146" s="207">
        <v>174562.08134399998</v>
      </c>
      <c r="Q146" s="168">
        <v>0</v>
      </c>
      <c r="R146" s="168">
        <v>42663.389358884</v>
      </c>
      <c r="S146" s="168">
        <v>81823.291703602197</v>
      </c>
      <c r="T146" s="168">
        <v>0</v>
      </c>
      <c r="U146" s="345">
        <f t="shared" si="3"/>
        <v>299048.76240648614</v>
      </c>
      <c r="V146" s="49"/>
      <c r="W146" s="49"/>
      <c r="X146" s="115"/>
      <c r="Y146" s="115"/>
      <c r="Z146" s="116"/>
    </row>
    <row r="147" spans="1:26" s="50" customFormat="1">
      <c r="A147" s="134">
        <v>444</v>
      </c>
      <c r="B147" s="130" t="s">
        <v>153</v>
      </c>
      <c r="C147" s="207">
        <v>45988</v>
      </c>
      <c r="D147" s="411">
        <v>0</v>
      </c>
      <c r="E147" s="164">
        <v>0</v>
      </c>
      <c r="F147" s="164">
        <v>2</v>
      </c>
      <c r="G147" s="413">
        <v>4.3489605984169782E-5</v>
      </c>
      <c r="H147" s="15">
        <v>15746</v>
      </c>
      <c r="I147" s="15">
        <v>19558</v>
      </c>
      <c r="J147" s="369">
        <v>0.8050925452500256</v>
      </c>
      <c r="K147" s="415">
        <v>0.80544559147184636</v>
      </c>
      <c r="L147" s="372">
        <v>0.61597511299999996</v>
      </c>
      <c r="M147" s="14">
        <f>Lisäosat[[#This Row],[HYTE-kerroin (sis. Kulttuurihyte)]]*Lisäosat[[#This Row],[Asukasmäärä 31.12.2021]]</f>
        <v>28327.463496643999</v>
      </c>
      <c r="N147" s="415">
        <f>Lisäosat[[#This Row],[HYTE-kerroin (sis. Kulttuurihyte)]]/$N$5</f>
        <v>0.94985681364184837</v>
      </c>
      <c r="O147" s="417">
        <v>0</v>
      </c>
      <c r="P147" s="207">
        <v>0</v>
      </c>
      <c r="Q147" s="168">
        <v>0</v>
      </c>
      <c r="R147" s="168">
        <v>468936.93135528808</v>
      </c>
      <c r="S147" s="168">
        <v>815106.40261990635</v>
      </c>
      <c r="T147" s="168">
        <v>0</v>
      </c>
      <c r="U147" s="345">
        <f t="shared" si="3"/>
        <v>1284043.3339751945</v>
      </c>
      <c r="V147" s="49"/>
      <c r="W147" s="49"/>
      <c r="X147" s="115"/>
      <c r="Y147" s="115"/>
      <c r="Z147" s="116"/>
    </row>
    <row r="148" spans="1:26" s="50" customFormat="1">
      <c r="A148" s="134">
        <v>445</v>
      </c>
      <c r="B148" s="130" t="s">
        <v>154</v>
      </c>
      <c r="C148" s="207">
        <v>15086</v>
      </c>
      <c r="D148" s="411">
        <v>0</v>
      </c>
      <c r="E148" s="164">
        <v>0</v>
      </c>
      <c r="F148" s="164">
        <v>0</v>
      </c>
      <c r="G148" s="413">
        <v>0</v>
      </c>
      <c r="H148" s="15">
        <v>5143</v>
      </c>
      <c r="I148" s="15">
        <v>6406</v>
      </c>
      <c r="J148" s="369">
        <v>0.80284108648142372</v>
      </c>
      <c r="K148" s="415">
        <v>0.80319314540182618</v>
      </c>
      <c r="L148" s="372">
        <v>0.667277067</v>
      </c>
      <c r="M148" s="14">
        <f>Lisäosat[[#This Row],[HYTE-kerroin (sis. Kulttuurihyte)]]*Lisäosat[[#This Row],[Asukasmäärä 31.12.2021]]</f>
        <v>10066.541832762001</v>
      </c>
      <c r="N148" s="415">
        <f>Lisäosat[[#This Row],[HYTE-kerroin (sis. Kulttuurihyte)]]/$N$5</f>
        <v>1.0289663580562518</v>
      </c>
      <c r="O148" s="417">
        <v>0</v>
      </c>
      <c r="P148" s="207">
        <v>0</v>
      </c>
      <c r="Q148" s="168">
        <v>0</v>
      </c>
      <c r="R148" s="168">
        <v>153400.86288079451</v>
      </c>
      <c r="S148" s="168">
        <v>289658.92767269921</v>
      </c>
      <c r="T148" s="168">
        <v>0</v>
      </c>
      <c r="U148" s="345">
        <f t="shared" si="3"/>
        <v>443059.79055349372</v>
      </c>
      <c r="V148" s="49"/>
      <c r="W148" s="49"/>
      <c r="X148" s="115"/>
      <c r="Y148" s="115"/>
      <c r="Z148" s="116"/>
    </row>
    <row r="149" spans="1:26" s="50" customFormat="1">
      <c r="A149" s="134">
        <v>475</v>
      </c>
      <c r="B149" s="130" t="s">
        <v>155</v>
      </c>
      <c r="C149" s="207">
        <v>5487</v>
      </c>
      <c r="D149" s="411">
        <v>8.2799999999999999E-2</v>
      </c>
      <c r="E149" s="164">
        <v>0</v>
      </c>
      <c r="F149" s="164">
        <v>0</v>
      </c>
      <c r="G149" s="413">
        <v>0</v>
      </c>
      <c r="H149" s="15">
        <v>1864</v>
      </c>
      <c r="I149" s="15">
        <v>2457</v>
      </c>
      <c r="J149" s="369">
        <v>0.75864875864875869</v>
      </c>
      <c r="K149" s="415">
        <v>0.75898143851209887</v>
      </c>
      <c r="L149" s="372">
        <v>0.475032077</v>
      </c>
      <c r="M149" s="14">
        <f>Lisäosat[[#This Row],[HYTE-kerroin (sis. Kulttuurihyte)]]*Lisäosat[[#This Row],[Asukasmäärä 31.12.2021]]</f>
        <v>2606.5010064990001</v>
      </c>
      <c r="N149" s="415">
        <f>Lisäosat[[#This Row],[HYTE-kerroin (sis. Kulttuurihyte)]]/$N$5</f>
        <v>0.73251734609753494</v>
      </c>
      <c r="O149" s="417">
        <v>6.1852257861727544E-2</v>
      </c>
      <c r="P149" s="207">
        <v>27477.491328</v>
      </c>
      <c r="Q149" s="168">
        <v>0</v>
      </c>
      <c r="R149" s="168">
        <v>52722.964398447126</v>
      </c>
      <c r="S149" s="168">
        <v>75000.561172173679</v>
      </c>
      <c r="T149" s="168">
        <v>3356.5012215953875</v>
      </c>
      <c r="U149" s="345">
        <f t="shared" si="3"/>
        <v>158557.51812021621</v>
      </c>
      <c r="V149" s="49"/>
      <c r="W149" s="49"/>
      <c r="X149" s="115"/>
      <c r="Y149" s="115"/>
      <c r="Z149" s="116"/>
    </row>
    <row r="150" spans="1:26" s="50" customFormat="1">
      <c r="A150" s="134">
        <v>480</v>
      </c>
      <c r="B150" s="130" t="s">
        <v>156</v>
      </c>
      <c r="C150" s="207">
        <v>1990</v>
      </c>
      <c r="D150" s="411">
        <v>0</v>
      </c>
      <c r="E150" s="164">
        <v>0</v>
      </c>
      <c r="F150" s="164">
        <v>0</v>
      </c>
      <c r="G150" s="413">
        <v>0</v>
      </c>
      <c r="H150" s="15">
        <v>501</v>
      </c>
      <c r="I150" s="15">
        <v>831</v>
      </c>
      <c r="J150" s="369">
        <v>0.6028880866425993</v>
      </c>
      <c r="K150" s="415">
        <v>0.60315246290893754</v>
      </c>
      <c r="L150" s="372">
        <v>0.37235405100000002</v>
      </c>
      <c r="M150" s="14">
        <f>Lisäosat[[#This Row],[HYTE-kerroin (sis. Kulttuurihyte)]]*Lisäosat[[#This Row],[Asukasmäärä 31.12.2021]]</f>
        <v>740.98456149000003</v>
      </c>
      <c r="N150" s="415">
        <f>Lisäosat[[#This Row],[HYTE-kerroin (sis. Kulttuurihyte)]]/$N$5</f>
        <v>0.57418396452243414</v>
      </c>
      <c r="O150" s="417">
        <v>0</v>
      </c>
      <c r="P150" s="207">
        <v>0</v>
      </c>
      <c r="Q150" s="168">
        <v>0</v>
      </c>
      <c r="R150" s="168">
        <v>15195.461259050027</v>
      </c>
      <c r="S150" s="168">
        <v>21321.402828197355</v>
      </c>
      <c r="T150" s="168">
        <v>0</v>
      </c>
      <c r="U150" s="345">
        <f t="shared" si="3"/>
        <v>36516.864087247384</v>
      </c>
      <c r="V150" s="49"/>
      <c r="W150" s="49"/>
      <c r="X150" s="115"/>
      <c r="Y150" s="115"/>
      <c r="Z150" s="116"/>
    </row>
    <row r="151" spans="1:26" s="50" customFormat="1">
      <c r="A151" s="134">
        <v>481</v>
      </c>
      <c r="B151" s="130" t="s">
        <v>157</v>
      </c>
      <c r="C151" s="207">
        <v>9612</v>
      </c>
      <c r="D151" s="411">
        <v>0</v>
      </c>
      <c r="E151" s="164">
        <v>0</v>
      </c>
      <c r="F151" s="164">
        <v>0</v>
      </c>
      <c r="G151" s="413">
        <v>0</v>
      </c>
      <c r="H151" s="15">
        <v>2336</v>
      </c>
      <c r="I151" s="15">
        <v>4518</v>
      </c>
      <c r="J151" s="369">
        <v>0.51704293935369627</v>
      </c>
      <c r="K151" s="415">
        <v>0.5172696711217829</v>
      </c>
      <c r="L151" s="372">
        <v>0.66679879200000003</v>
      </c>
      <c r="M151" s="14">
        <f>Lisäosat[[#This Row],[HYTE-kerroin (sis. Kulttuurihyte)]]*Lisäosat[[#This Row],[Asukasmäärä 31.12.2021]]</f>
        <v>6409.2699887039998</v>
      </c>
      <c r="N151" s="415">
        <f>Lisäosat[[#This Row],[HYTE-kerroin (sis. Kulttuurihyte)]]/$N$5</f>
        <v>1.0282288400008033</v>
      </c>
      <c r="O151" s="417">
        <v>0.20270188589811924</v>
      </c>
      <c r="P151" s="207">
        <v>0</v>
      </c>
      <c r="Q151" s="168">
        <v>0</v>
      </c>
      <c r="R151" s="168">
        <v>62945.470357893828</v>
      </c>
      <c r="S151" s="168">
        <v>184423.04248423688</v>
      </c>
      <c r="T151" s="168">
        <v>19269.384514529425</v>
      </c>
      <c r="U151" s="345">
        <f t="shared" si="3"/>
        <v>266637.89735666011</v>
      </c>
      <c r="V151" s="49"/>
      <c r="W151" s="49"/>
      <c r="X151" s="115"/>
      <c r="Y151" s="115"/>
      <c r="Z151" s="116"/>
    </row>
    <row r="152" spans="1:26" s="50" customFormat="1">
      <c r="A152" s="134">
        <v>483</v>
      </c>
      <c r="B152" s="130" t="s">
        <v>158</v>
      </c>
      <c r="C152" s="207">
        <v>1076</v>
      </c>
      <c r="D152" s="411">
        <v>0.43679999999999997</v>
      </c>
      <c r="E152" s="164">
        <v>0</v>
      </c>
      <c r="F152" s="164">
        <v>0</v>
      </c>
      <c r="G152" s="413">
        <v>0</v>
      </c>
      <c r="H152" s="15">
        <v>239</v>
      </c>
      <c r="I152" s="15">
        <v>363</v>
      </c>
      <c r="J152" s="369">
        <v>0.6584022038567493</v>
      </c>
      <c r="K152" s="415">
        <v>0.65869092396958795</v>
      </c>
      <c r="L152" s="372">
        <v>0.47564669599999998</v>
      </c>
      <c r="M152" s="14">
        <f>Lisäosat[[#This Row],[HYTE-kerroin (sis. Kulttuurihyte)]]*Lisäosat[[#This Row],[Asukasmäärä 31.12.2021]]</f>
        <v>511.79584489600001</v>
      </c>
      <c r="N152" s="415">
        <f>Lisäosat[[#This Row],[HYTE-kerroin (sis. Kulttuurihyte)]]/$N$5</f>
        <v>0.73346511173387763</v>
      </c>
      <c r="O152" s="417">
        <v>0</v>
      </c>
      <c r="P152" s="207">
        <v>28425.406463999996</v>
      </c>
      <c r="Q152" s="168">
        <v>0</v>
      </c>
      <c r="R152" s="168">
        <v>8972.7931568615622</v>
      </c>
      <c r="S152" s="168">
        <v>14726.629867810672</v>
      </c>
      <c r="T152" s="168">
        <v>0</v>
      </c>
      <c r="U152" s="345">
        <f t="shared" si="3"/>
        <v>52124.829488672229</v>
      </c>
      <c r="V152" s="49"/>
      <c r="W152" s="49"/>
      <c r="X152" s="115"/>
      <c r="Y152" s="115"/>
      <c r="Z152" s="116"/>
    </row>
    <row r="153" spans="1:26" s="50" customFormat="1">
      <c r="A153" s="134">
        <v>484</v>
      </c>
      <c r="B153" s="130" t="s">
        <v>159</v>
      </c>
      <c r="C153" s="207">
        <v>3055</v>
      </c>
      <c r="D153" s="411">
        <v>0.88205</v>
      </c>
      <c r="E153" s="164">
        <v>0</v>
      </c>
      <c r="F153" s="164">
        <v>0</v>
      </c>
      <c r="G153" s="413">
        <v>0</v>
      </c>
      <c r="H153" s="15">
        <v>956</v>
      </c>
      <c r="I153" s="15">
        <v>1054</v>
      </c>
      <c r="J153" s="369">
        <v>0.90702087286527511</v>
      </c>
      <c r="K153" s="415">
        <v>0.90741861632243037</v>
      </c>
      <c r="L153" s="372">
        <v>0.50050545899999999</v>
      </c>
      <c r="M153" s="14">
        <f>Lisäosat[[#This Row],[HYTE-kerroin (sis. Kulttuurihyte)]]*Lisäosat[[#This Row],[Asukasmäärä 31.12.2021]]</f>
        <v>1529.0441772449999</v>
      </c>
      <c r="N153" s="415">
        <f>Lisäosat[[#This Row],[HYTE-kerroin (sis. Kulttuurihyte)]]/$N$5</f>
        <v>0.77179826012888086</v>
      </c>
      <c r="O153" s="417">
        <v>0</v>
      </c>
      <c r="P153" s="207">
        <v>162973.20311999999</v>
      </c>
      <c r="Q153" s="168">
        <v>0</v>
      </c>
      <c r="R153" s="168">
        <v>35095.594630471212</v>
      </c>
      <c r="S153" s="168">
        <v>43997.363156385021</v>
      </c>
      <c r="T153" s="168">
        <v>0</v>
      </c>
      <c r="U153" s="345">
        <f t="shared" si="3"/>
        <v>242066.16090685624</v>
      </c>
      <c r="V153" s="49"/>
      <c r="W153" s="49"/>
      <c r="X153" s="115"/>
      <c r="Y153" s="115"/>
      <c r="Z153" s="116"/>
    </row>
    <row r="154" spans="1:26" s="50" customFormat="1">
      <c r="A154" s="134">
        <v>489</v>
      </c>
      <c r="B154" s="130" t="s">
        <v>160</v>
      </c>
      <c r="C154" s="207">
        <v>1835</v>
      </c>
      <c r="D154" s="411">
        <v>1.1441833333333333</v>
      </c>
      <c r="E154" s="164">
        <v>0</v>
      </c>
      <c r="F154" s="164">
        <v>0</v>
      </c>
      <c r="G154" s="413">
        <v>0</v>
      </c>
      <c r="H154" s="15">
        <v>415</v>
      </c>
      <c r="I154" s="15">
        <v>638</v>
      </c>
      <c r="J154" s="369">
        <v>0.65047021943573669</v>
      </c>
      <c r="K154" s="415">
        <v>0.65075546124394079</v>
      </c>
      <c r="L154" s="372">
        <v>0.58478422600000002</v>
      </c>
      <c r="M154" s="14">
        <f>Lisäosat[[#This Row],[HYTE-kerroin (sis. Kulttuurihyte)]]*Lisäosat[[#This Row],[Asukasmäärä 31.12.2021]]</f>
        <v>1073.07905471</v>
      </c>
      <c r="N154" s="415">
        <f>Lisäosat[[#This Row],[HYTE-kerroin (sis. Kulttuurihyte)]]/$N$5</f>
        <v>0.90175929165562674</v>
      </c>
      <c r="O154" s="417">
        <v>0</v>
      </c>
      <c r="P154" s="207">
        <v>190473.57252000002</v>
      </c>
      <c r="Q154" s="168">
        <v>0</v>
      </c>
      <c r="R154" s="168">
        <v>15117.765195704113</v>
      </c>
      <c r="S154" s="168">
        <v>30877.230081509482</v>
      </c>
      <c r="T154" s="168">
        <v>0</v>
      </c>
      <c r="U154" s="345">
        <f t="shared" si="3"/>
        <v>236468.56779721362</v>
      </c>
      <c r="V154" s="49"/>
      <c r="W154" s="49"/>
      <c r="X154" s="115"/>
      <c r="Y154" s="115"/>
      <c r="Z154" s="116"/>
    </row>
    <row r="155" spans="1:26" s="50" customFormat="1">
      <c r="A155" s="134">
        <v>491</v>
      </c>
      <c r="B155" s="130" t="s">
        <v>161</v>
      </c>
      <c r="C155" s="207">
        <v>52122</v>
      </c>
      <c r="D155" s="411">
        <v>0</v>
      </c>
      <c r="E155" s="164">
        <v>0</v>
      </c>
      <c r="F155" s="164">
        <v>0</v>
      </c>
      <c r="G155" s="413">
        <v>0</v>
      </c>
      <c r="H155" s="15">
        <v>21938</v>
      </c>
      <c r="I155" s="15">
        <v>21241</v>
      </c>
      <c r="J155" s="369">
        <v>1.0328138976507697</v>
      </c>
      <c r="K155" s="415">
        <v>1.0332668034024883</v>
      </c>
      <c r="L155" s="372">
        <v>0.63011816700000001</v>
      </c>
      <c r="M155" s="14">
        <f>Lisäosat[[#This Row],[HYTE-kerroin (sis. Kulttuurihyte)]]*Lisäosat[[#This Row],[Asukasmäärä 31.12.2021]]</f>
        <v>32843.019100374004</v>
      </c>
      <c r="N155" s="415">
        <f>Lisäosat[[#This Row],[HYTE-kerroin (sis. Kulttuurihyte)]]/$N$5</f>
        <v>0.97166593534836876</v>
      </c>
      <c r="O155" s="417">
        <v>0</v>
      </c>
      <c r="P155" s="207">
        <v>0</v>
      </c>
      <c r="Q155" s="168">
        <v>0</v>
      </c>
      <c r="R155" s="168">
        <v>681816.10325911734</v>
      </c>
      <c r="S155" s="168">
        <v>945038.90732236847</v>
      </c>
      <c r="T155" s="168">
        <v>0</v>
      </c>
      <c r="U155" s="345">
        <f t="shared" si="3"/>
        <v>1626855.0105814859</v>
      </c>
      <c r="V155" s="49"/>
      <c r="W155" s="49"/>
      <c r="X155" s="115"/>
      <c r="Y155" s="115"/>
      <c r="Z155" s="116"/>
    </row>
    <row r="156" spans="1:26" s="50" customFormat="1">
      <c r="A156" s="134">
        <v>494</v>
      </c>
      <c r="B156" s="130" t="s">
        <v>162</v>
      </c>
      <c r="C156" s="207">
        <v>8909</v>
      </c>
      <c r="D156" s="411">
        <v>0.17646666666666666</v>
      </c>
      <c r="E156" s="164">
        <v>0</v>
      </c>
      <c r="F156" s="164">
        <v>1</v>
      </c>
      <c r="G156" s="413">
        <v>1.1224604332697273E-4</v>
      </c>
      <c r="H156" s="15">
        <v>2423</v>
      </c>
      <c r="I156" s="15">
        <v>3408</v>
      </c>
      <c r="J156" s="369">
        <v>0.71097417840375587</v>
      </c>
      <c r="K156" s="415">
        <v>0.7112859521855136</v>
      </c>
      <c r="L156" s="372">
        <v>0.51154583099999995</v>
      </c>
      <c r="M156" s="14">
        <f>Lisäosat[[#This Row],[HYTE-kerroin (sis. Kulttuurihyte)]]*Lisäosat[[#This Row],[Asukasmäärä 31.12.2021]]</f>
        <v>4557.3618083789997</v>
      </c>
      <c r="N156" s="415">
        <f>Lisäosat[[#This Row],[HYTE-kerroin (sis. Kulttuurihyte)]]/$N$5</f>
        <v>0.7888229293858362</v>
      </c>
      <c r="O156" s="417">
        <v>0</v>
      </c>
      <c r="P156" s="207">
        <v>95083.119935999988</v>
      </c>
      <c r="Q156" s="168">
        <v>0</v>
      </c>
      <c r="R156" s="168">
        <v>80224.477297942576</v>
      </c>
      <c r="S156" s="168">
        <v>131135.45409758441</v>
      </c>
      <c r="T156" s="168">
        <v>0</v>
      </c>
      <c r="U156" s="345">
        <f t="shared" si="3"/>
        <v>306443.05133152695</v>
      </c>
      <c r="V156" s="49"/>
      <c r="W156" s="49"/>
      <c r="X156" s="115"/>
      <c r="Y156" s="115"/>
      <c r="Z156" s="116"/>
    </row>
    <row r="157" spans="1:26" s="50" customFormat="1">
      <c r="A157" s="134">
        <v>495</v>
      </c>
      <c r="B157" s="130" t="s">
        <v>163</v>
      </c>
      <c r="C157" s="207">
        <v>1488</v>
      </c>
      <c r="D157" s="411">
        <v>0.93425000000000002</v>
      </c>
      <c r="E157" s="164">
        <v>0</v>
      </c>
      <c r="F157" s="164">
        <v>0</v>
      </c>
      <c r="G157" s="413">
        <v>0</v>
      </c>
      <c r="H157" s="15">
        <v>593</v>
      </c>
      <c r="I157" s="15">
        <v>524</v>
      </c>
      <c r="J157" s="369">
        <v>1.1316793893129771</v>
      </c>
      <c r="K157" s="415">
        <v>1.1321756491964732</v>
      </c>
      <c r="L157" s="372">
        <v>0.44926376800000001</v>
      </c>
      <c r="M157" s="14">
        <f>Lisäosat[[#This Row],[HYTE-kerroin (sis. Kulttuurihyte)]]*Lisäosat[[#This Row],[Asukasmäärä 31.12.2021]]</f>
        <v>668.50448678400005</v>
      </c>
      <c r="N157" s="415">
        <f>Lisäosat[[#This Row],[HYTE-kerroin (sis. Kulttuurihyte)]]/$N$5</f>
        <v>0.69278164352917715</v>
      </c>
      <c r="O157" s="417">
        <v>0</v>
      </c>
      <c r="P157" s="207">
        <v>84077.118719999999</v>
      </c>
      <c r="Q157" s="168">
        <v>0</v>
      </c>
      <c r="R157" s="168">
        <v>21328.015453615099</v>
      </c>
      <c r="S157" s="168">
        <v>19235.830536762616</v>
      </c>
      <c r="T157" s="168">
        <v>0</v>
      </c>
      <c r="U157" s="345">
        <f t="shared" si="3"/>
        <v>124640.96471037771</v>
      </c>
      <c r="V157" s="49"/>
      <c r="W157" s="49"/>
      <c r="X157" s="115"/>
      <c r="Y157" s="115"/>
      <c r="Z157" s="116"/>
    </row>
    <row r="158" spans="1:26" s="50" customFormat="1">
      <c r="A158" s="134">
        <v>498</v>
      </c>
      <c r="B158" s="130" t="s">
        <v>164</v>
      </c>
      <c r="C158" s="207">
        <v>2321</v>
      </c>
      <c r="D158" s="411">
        <v>1.8341000000000001</v>
      </c>
      <c r="E158" s="164">
        <v>0</v>
      </c>
      <c r="F158" s="164">
        <v>9</v>
      </c>
      <c r="G158" s="413">
        <v>3.8776389487289961E-3</v>
      </c>
      <c r="H158" s="15">
        <v>1059</v>
      </c>
      <c r="I158" s="15">
        <v>999</v>
      </c>
      <c r="J158" s="369">
        <v>1.06006006006006</v>
      </c>
      <c r="K158" s="415">
        <v>1.0605249136987074</v>
      </c>
      <c r="L158" s="372">
        <v>0.73973555999999996</v>
      </c>
      <c r="M158" s="14">
        <f>Lisäosat[[#This Row],[HYTE-kerroin (sis. Kulttuurihyte)]]*Lisäosat[[#This Row],[Asukasmäärä 31.12.2021]]</f>
        <v>1716.9262347599999</v>
      </c>
      <c r="N158" s="415">
        <f>Lisäosat[[#This Row],[HYTE-kerroin (sis. Kulttuurihyte)]]/$N$5</f>
        <v>1.1407000820813493</v>
      </c>
      <c r="O158" s="417">
        <v>0.31990417721769654</v>
      </c>
      <c r="P158" s="207">
        <v>772380.30038399994</v>
      </c>
      <c r="Q158" s="168">
        <v>0</v>
      </c>
      <c r="R158" s="168">
        <v>31162.315590634902</v>
      </c>
      <c r="S158" s="168">
        <v>49403.560856931748</v>
      </c>
      <c r="T158" s="168">
        <v>7343.3012177372875</v>
      </c>
      <c r="U158" s="345">
        <f t="shared" si="3"/>
        <v>860289.47804930387</v>
      </c>
      <c r="V158" s="49"/>
      <c r="W158" s="49"/>
      <c r="X158" s="115"/>
      <c r="Y158" s="115"/>
      <c r="Z158" s="116"/>
    </row>
    <row r="159" spans="1:26" s="50" customFormat="1">
      <c r="A159" s="134">
        <v>499</v>
      </c>
      <c r="B159" s="130" t="s">
        <v>165</v>
      </c>
      <c r="C159" s="207">
        <v>19536</v>
      </c>
      <c r="D159" s="411">
        <v>0</v>
      </c>
      <c r="E159" s="164">
        <v>0</v>
      </c>
      <c r="F159" s="164">
        <v>0</v>
      </c>
      <c r="G159" s="413">
        <v>0</v>
      </c>
      <c r="H159" s="15">
        <v>5303</v>
      </c>
      <c r="I159" s="15">
        <v>8940</v>
      </c>
      <c r="J159" s="369">
        <v>0.59317673378076063</v>
      </c>
      <c r="K159" s="415">
        <v>0.59343685146036018</v>
      </c>
      <c r="L159" s="372">
        <v>0.65387910000000005</v>
      </c>
      <c r="M159" s="14">
        <f>Lisäosat[[#This Row],[HYTE-kerroin (sis. Kulttuurihyte)]]*Lisäosat[[#This Row],[Asukasmäärä 31.12.2021]]</f>
        <v>12774.182097600002</v>
      </c>
      <c r="N159" s="415">
        <f>Lisäosat[[#This Row],[HYTE-kerroin (sis. Kulttuurihyte)]]/$N$5</f>
        <v>1.0083061885537568</v>
      </c>
      <c r="O159" s="417">
        <v>0.15765029721228618</v>
      </c>
      <c r="P159" s="207">
        <v>0</v>
      </c>
      <c r="Q159" s="168">
        <v>0</v>
      </c>
      <c r="R159" s="168">
        <v>146772.2202994407</v>
      </c>
      <c r="S159" s="168">
        <v>367569.71259427833</v>
      </c>
      <c r="T159" s="168">
        <v>30459.777880694914</v>
      </c>
      <c r="U159" s="345">
        <f t="shared" si="3"/>
        <v>544801.71077441401</v>
      </c>
      <c r="V159" s="49"/>
      <c r="W159" s="49"/>
      <c r="X159" s="115"/>
      <c r="Y159" s="115"/>
      <c r="Z159" s="116"/>
    </row>
    <row r="160" spans="1:26" s="50" customFormat="1">
      <c r="A160" s="134">
        <v>500</v>
      </c>
      <c r="B160" s="130" t="s">
        <v>166</v>
      </c>
      <c r="C160" s="207">
        <v>10426</v>
      </c>
      <c r="D160" s="411">
        <v>0</v>
      </c>
      <c r="E160" s="164">
        <v>0</v>
      </c>
      <c r="F160" s="164">
        <v>0</v>
      </c>
      <c r="G160" s="413">
        <v>0</v>
      </c>
      <c r="H160" s="15">
        <v>2811</v>
      </c>
      <c r="I160" s="15">
        <v>4501</v>
      </c>
      <c r="J160" s="369">
        <v>0.62452788269273496</v>
      </c>
      <c r="K160" s="415">
        <v>0.62480174836284619</v>
      </c>
      <c r="L160" s="372">
        <v>0.70176261500000003</v>
      </c>
      <c r="M160" s="14">
        <f>Lisäosat[[#This Row],[HYTE-kerroin (sis. Kulttuurihyte)]]*Lisäosat[[#This Row],[Asukasmäärä 31.12.2021]]</f>
        <v>7316.5770239900003</v>
      </c>
      <c r="N160" s="415">
        <f>Lisäosat[[#This Row],[HYTE-kerroin (sis. Kulttuurihyte)]]/$N$5</f>
        <v>1.0821443713374037</v>
      </c>
      <c r="O160" s="417">
        <v>0.83434484217056826</v>
      </c>
      <c r="P160" s="207">
        <v>0</v>
      </c>
      <c r="Q160" s="168">
        <v>0</v>
      </c>
      <c r="R160" s="168">
        <v>82469.557139936893</v>
      </c>
      <c r="S160" s="168">
        <v>210530.27844241995</v>
      </c>
      <c r="T160" s="168">
        <v>86031.91651901172</v>
      </c>
      <c r="U160" s="345">
        <f t="shared" si="3"/>
        <v>379031.75210136856</v>
      </c>
      <c r="V160" s="49"/>
      <c r="W160" s="49"/>
      <c r="X160" s="115"/>
      <c r="Y160" s="115"/>
      <c r="Z160" s="116"/>
    </row>
    <row r="161" spans="1:26" s="50" customFormat="1">
      <c r="A161" s="134">
        <v>503</v>
      </c>
      <c r="B161" s="130" t="s">
        <v>167</v>
      </c>
      <c r="C161" s="207">
        <v>7594</v>
      </c>
      <c r="D161" s="411">
        <v>0</v>
      </c>
      <c r="E161" s="164">
        <v>0</v>
      </c>
      <c r="F161" s="164">
        <v>0</v>
      </c>
      <c r="G161" s="413">
        <v>0</v>
      </c>
      <c r="H161" s="15">
        <v>1958</v>
      </c>
      <c r="I161" s="15">
        <v>3264</v>
      </c>
      <c r="J161" s="369">
        <v>0.59987745098039214</v>
      </c>
      <c r="K161" s="415">
        <v>0.6001405070338528</v>
      </c>
      <c r="L161" s="372">
        <v>0.63565810599999995</v>
      </c>
      <c r="M161" s="14">
        <f>Lisäosat[[#This Row],[HYTE-kerroin (sis. Kulttuurihyte)]]*Lisäosat[[#This Row],[Asukasmäärä 31.12.2021]]</f>
        <v>4827.1876569639999</v>
      </c>
      <c r="N161" s="415">
        <f>Lisäosat[[#This Row],[HYTE-kerroin (sis. Kulttuurihyte)]]/$N$5</f>
        <v>0.98020872984648044</v>
      </c>
      <c r="O161" s="417">
        <v>0</v>
      </c>
      <c r="P161" s="207">
        <v>0</v>
      </c>
      <c r="Q161" s="168">
        <v>0</v>
      </c>
      <c r="R161" s="168">
        <v>57697.53235185489</v>
      </c>
      <c r="S161" s="168">
        <v>138899.53706251486</v>
      </c>
      <c r="T161" s="168">
        <v>0</v>
      </c>
      <c r="U161" s="345">
        <f t="shared" si="3"/>
        <v>196597.06941436976</v>
      </c>
      <c r="V161" s="49"/>
      <c r="W161" s="49"/>
      <c r="X161" s="115"/>
      <c r="Y161" s="115"/>
      <c r="Z161" s="116"/>
    </row>
    <row r="162" spans="1:26" s="50" customFormat="1">
      <c r="A162" s="134">
        <v>504</v>
      </c>
      <c r="B162" s="130" t="s">
        <v>168</v>
      </c>
      <c r="C162" s="207">
        <v>1816</v>
      </c>
      <c r="D162" s="411">
        <v>0</v>
      </c>
      <c r="E162" s="164">
        <v>0</v>
      </c>
      <c r="F162" s="164">
        <v>0</v>
      </c>
      <c r="G162" s="413">
        <v>0</v>
      </c>
      <c r="H162" s="15">
        <v>466</v>
      </c>
      <c r="I162" s="15">
        <v>755</v>
      </c>
      <c r="J162" s="369">
        <v>0.61721854304635759</v>
      </c>
      <c r="K162" s="415">
        <v>0.61748920345173075</v>
      </c>
      <c r="L162" s="372">
        <v>0.62091613400000001</v>
      </c>
      <c r="M162" s="14">
        <f>Lisäosat[[#This Row],[HYTE-kerroin (sis. Kulttuurihyte)]]*Lisäosat[[#This Row],[Asukasmäärä 31.12.2021]]</f>
        <v>1127.583699344</v>
      </c>
      <c r="N162" s="415">
        <f>Lisäosat[[#This Row],[HYTE-kerroin (sis. Kulttuurihyte)]]/$N$5</f>
        <v>0.95747605403670755</v>
      </c>
      <c r="O162" s="417">
        <v>0</v>
      </c>
      <c r="P162" s="207">
        <v>0</v>
      </c>
      <c r="Q162" s="168">
        <v>0</v>
      </c>
      <c r="R162" s="168">
        <v>14196.422581309223</v>
      </c>
      <c r="S162" s="168">
        <v>32445.569753678134</v>
      </c>
      <c r="T162" s="168">
        <v>0</v>
      </c>
      <c r="U162" s="345">
        <f t="shared" si="3"/>
        <v>46641.992334987357</v>
      </c>
      <c r="V162" s="49"/>
      <c r="W162" s="49"/>
      <c r="X162" s="115"/>
      <c r="Y162" s="115"/>
      <c r="Z162" s="116"/>
    </row>
    <row r="163" spans="1:26" s="50" customFormat="1">
      <c r="A163" s="134">
        <v>505</v>
      </c>
      <c r="B163" s="130" t="s">
        <v>169</v>
      </c>
      <c r="C163" s="207">
        <v>20837</v>
      </c>
      <c r="D163" s="411">
        <v>0</v>
      </c>
      <c r="E163" s="164">
        <v>0</v>
      </c>
      <c r="F163" s="164">
        <v>6</v>
      </c>
      <c r="G163" s="413">
        <v>2.8794932091951819E-4</v>
      </c>
      <c r="H163" s="15">
        <v>6422</v>
      </c>
      <c r="I163" s="15">
        <v>9504</v>
      </c>
      <c r="J163" s="369">
        <v>0.67571548821548821</v>
      </c>
      <c r="K163" s="415">
        <v>0.67601180048610576</v>
      </c>
      <c r="L163" s="372">
        <v>0.58658748100000002</v>
      </c>
      <c r="M163" s="14">
        <f>Lisäosat[[#This Row],[HYTE-kerroin (sis. Kulttuurihyte)]]*Lisäosat[[#This Row],[Asukasmäärä 31.12.2021]]</f>
        <v>12222.723341597</v>
      </c>
      <c r="N163" s="415">
        <f>Lisäosat[[#This Row],[HYTE-kerroin (sis. Kulttuurihyte)]]/$N$5</f>
        <v>0.90453997875212588</v>
      </c>
      <c r="O163" s="417">
        <v>0.24274588677210365</v>
      </c>
      <c r="P163" s="207">
        <v>0</v>
      </c>
      <c r="Q163" s="168">
        <v>0</v>
      </c>
      <c r="R163" s="168">
        <v>178329.49284598898</v>
      </c>
      <c r="S163" s="168">
        <v>351701.80536523514</v>
      </c>
      <c r="T163" s="168">
        <v>50024.569862009506</v>
      </c>
      <c r="U163" s="345">
        <f t="shared" si="3"/>
        <v>580055.86807323364</v>
      </c>
      <c r="V163" s="49"/>
      <c r="W163" s="49"/>
      <c r="X163" s="115"/>
      <c r="Y163" s="115"/>
      <c r="Z163" s="116"/>
    </row>
    <row r="164" spans="1:26" s="50" customFormat="1">
      <c r="A164" s="134">
        <v>507</v>
      </c>
      <c r="B164" s="130" t="s">
        <v>170</v>
      </c>
      <c r="C164" s="207">
        <v>5635</v>
      </c>
      <c r="D164" s="411">
        <v>0.67353333333333332</v>
      </c>
      <c r="E164" s="164">
        <v>0</v>
      </c>
      <c r="F164" s="164">
        <v>0</v>
      </c>
      <c r="G164" s="413">
        <v>0</v>
      </c>
      <c r="H164" s="15">
        <v>1890</v>
      </c>
      <c r="I164" s="15">
        <v>1957</v>
      </c>
      <c r="J164" s="369">
        <v>0.9657639243740419</v>
      </c>
      <c r="K164" s="415">
        <v>0.9661874276180884</v>
      </c>
      <c r="L164" s="372">
        <v>0.57692201899999995</v>
      </c>
      <c r="M164" s="14">
        <f>Lisäosat[[#This Row],[HYTE-kerroin (sis. Kulttuurihyte)]]*Lisäosat[[#This Row],[Asukasmäärä 31.12.2021]]</f>
        <v>3250.9555770649999</v>
      </c>
      <c r="N164" s="415">
        <f>Lisäosat[[#This Row],[HYTE-kerroin (sis. Kulttuurihyte)]]/$N$5</f>
        <v>0.8896354724759179</v>
      </c>
      <c r="O164" s="417">
        <v>0</v>
      </c>
      <c r="P164" s="207">
        <v>229543.39295999997</v>
      </c>
      <c r="Q164" s="168">
        <v>0</v>
      </c>
      <c r="R164" s="168">
        <v>68926.94151758957</v>
      </c>
      <c r="S164" s="168">
        <v>93544.369258917533</v>
      </c>
      <c r="T164" s="168">
        <v>0</v>
      </c>
      <c r="U164" s="345">
        <f t="shared" si="3"/>
        <v>392014.70373650704</v>
      </c>
      <c r="V164" s="49"/>
      <c r="W164" s="49"/>
      <c r="X164" s="115"/>
      <c r="Y164" s="115"/>
      <c r="Z164" s="116"/>
    </row>
    <row r="165" spans="1:26" s="50" customFormat="1">
      <c r="A165" s="134">
        <v>508</v>
      </c>
      <c r="B165" s="130" t="s">
        <v>171</v>
      </c>
      <c r="C165" s="207">
        <v>9563</v>
      </c>
      <c r="D165" s="411">
        <v>0.55296666666666661</v>
      </c>
      <c r="E165" s="164">
        <v>0</v>
      </c>
      <c r="F165" s="164">
        <v>1</v>
      </c>
      <c r="G165" s="413">
        <v>1.0456969570218551E-4</v>
      </c>
      <c r="H165" s="15">
        <v>3664</v>
      </c>
      <c r="I165" s="15">
        <v>3461</v>
      </c>
      <c r="J165" s="369">
        <v>1.0586535683328517</v>
      </c>
      <c r="K165" s="415">
        <v>1.0591178052019199</v>
      </c>
      <c r="L165" s="372">
        <v>0.60150972400000002</v>
      </c>
      <c r="M165" s="14">
        <f>Lisäosat[[#This Row],[HYTE-kerroin (sis. Kulttuurihyte)]]*Lisäosat[[#This Row],[Asukasmäärä 31.12.2021]]</f>
        <v>5752.2374906120003</v>
      </c>
      <c r="N165" s="415">
        <f>Lisäosat[[#This Row],[HYTE-kerroin (sis. Kulttuurihyte)]]/$N$5</f>
        <v>0.92755063923049719</v>
      </c>
      <c r="O165" s="417">
        <v>0</v>
      </c>
      <c r="P165" s="207">
        <v>319819.46371199994</v>
      </c>
      <c r="Q165" s="168">
        <v>0</v>
      </c>
      <c r="R165" s="168">
        <v>128224.82961070786</v>
      </c>
      <c r="S165" s="168">
        <v>165517.31179685681</v>
      </c>
      <c r="T165" s="168">
        <v>0</v>
      </c>
      <c r="U165" s="345">
        <f t="shared" si="3"/>
        <v>613561.60511956457</v>
      </c>
      <c r="V165" s="49"/>
      <c r="W165" s="49"/>
      <c r="X165" s="115"/>
      <c r="Y165" s="115"/>
      <c r="Z165" s="116"/>
    </row>
    <row r="166" spans="1:26" s="50" customFormat="1">
      <c r="A166" s="134">
        <v>529</v>
      </c>
      <c r="B166" s="130" t="s">
        <v>172</v>
      </c>
      <c r="C166" s="207">
        <v>19579</v>
      </c>
      <c r="D166" s="411">
        <v>0</v>
      </c>
      <c r="E166" s="164">
        <v>0</v>
      </c>
      <c r="F166" s="164">
        <v>1</v>
      </c>
      <c r="G166" s="413">
        <v>5.1075131518463663E-5</v>
      </c>
      <c r="H166" s="15">
        <v>5690</v>
      </c>
      <c r="I166" s="15">
        <v>8368</v>
      </c>
      <c r="J166" s="369">
        <v>0.67997131931166344</v>
      </c>
      <c r="K166" s="415">
        <v>0.68026949783368029</v>
      </c>
      <c r="L166" s="372">
        <v>0.65106864900000005</v>
      </c>
      <c r="M166" s="14">
        <f>Lisäosat[[#This Row],[HYTE-kerroin (sis. Kulttuurihyte)]]*Lisäosat[[#This Row],[Asukasmäärä 31.12.2021]]</f>
        <v>12747.273078771001</v>
      </c>
      <c r="N166" s="415">
        <f>Lisäosat[[#This Row],[HYTE-kerroin (sis. Kulttuurihyte)]]/$N$5</f>
        <v>1.0039723673077083</v>
      </c>
      <c r="O166" s="417">
        <v>0.57533957854081963</v>
      </c>
      <c r="P166" s="207">
        <v>0</v>
      </c>
      <c r="Q166" s="168">
        <v>0</v>
      </c>
      <c r="R166" s="168">
        <v>168618.49566576403</v>
      </c>
      <c r="S166" s="168">
        <v>366795.42111779877</v>
      </c>
      <c r="T166" s="168">
        <v>111406.63298559951</v>
      </c>
      <c r="U166" s="345">
        <f t="shared" si="3"/>
        <v>646820.54976916243</v>
      </c>
      <c r="V166" s="49"/>
      <c r="W166" s="49"/>
      <c r="X166" s="115"/>
      <c r="Y166" s="115"/>
      <c r="Z166" s="116"/>
    </row>
    <row r="167" spans="1:26" s="50" customFormat="1">
      <c r="A167" s="134">
        <v>531</v>
      </c>
      <c r="B167" s="130" t="s">
        <v>173</v>
      </c>
      <c r="C167" s="207">
        <v>5169</v>
      </c>
      <c r="D167" s="411">
        <v>0</v>
      </c>
      <c r="E167" s="164">
        <v>0</v>
      </c>
      <c r="F167" s="164">
        <v>0</v>
      </c>
      <c r="G167" s="413">
        <v>0</v>
      </c>
      <c r="H167" s="15">
        <v>1540</v>
      </c>
      <c r="I167" s="15">
        <v>2088</v>
      </c>
      <c r="J167" s="369">
        <v>0.73754789272030652</v>
      </c>
      <c r="K167" s="415">
        <v>0.73787131950952856</v>
      </c>
      <c r="L167" s="372">
        <v>0.55497362100000003</v>
      </c>
      <c r="M167" s="14">
        <f>Lisäosat[[#This Row],[HYTE-kerroin (sis. Kulttuurihyte)]]*Lisäosat[[#This Row],[Asukasmäärä 31.12.2021]]</f>
        <v>2868.6586469490003</v>
      </c>
      <c r="N167" s="415">
        <f>Lisäosat[[#This Row],[HYTE-kerroin (sis. Kulttuurihyte)]]/$N$5</f>
        <v>0.85579021647639009</v>
      </c>
      <c r="O167" s="417">
        <v>0</v>
      </c>
      <c r="P167" s="207">
        <v>0</v>
      </c>
      <c r="Q167" s="168">
        <v>0</v>
      </c>
      <c r="R167" s="168">
        <v>48285.959727896574</v>
      </c>
      <c r="S167" s="168">
        <v>82543.995876514149</v>
      </c>
      <c r="T167" s="168">
        <v>0</v>
      </c>
      <c r="U167" s="345">
        <f t="shared" si="3"/>
        <v>130829.95560441073</v>
      </c>
      <c r="V167" s="49"/>
      <c r="W167" s="49"/>
      <c r="X167" s="115"/>
      <c r="Y167" s="115"/>
      <c r="Z167" s="116"/>
    </row>
    <row r="168" spans="1:26" s="50" customFormat="1">
      <c r="A168" s="134">
        <v>535</v>
      </c>
      <c r="B168" s="130" t="s">
        <v>174</v>
      </c>
      <c r="C168" s="207">
        <v>10396</v>
      </c>
      <c r="D168" s="411">
        <v>6.4383333333333334E-2</v>
      </c>
      <c r="E168" s="164">
        <v>0</v>
      </c>
      <c r="F168" s="164">
        <v>0</v>
      </c>
      <c r="G168" s="413">
        <v>0</v>
      </c>
      <c r="H168" s="15">
        <v>3660</v>
      </c>
      <c r="I168" s="15">
        <v>3987</v>
      </c>
      <c r="J168" s="369">
        <v>0.91798344620015049</v>
      </c>
      <c r="K168" s="415">
        <v>0.91838599692464429</v>
      </c>
      <c r="L168" s="372">
        <v>0.59248954099999995</v>
      </c>
      <c r="M168" s="14">
        <f>Lisäosat[[#This Row],[HYTE-kerroin (sis. Kulttuurihyte)]]*Lisäosat[[#This Row],[Asukasmäärä 31.12.2021]]</f>
        <v>6159.5212682359997</v>
      </c>
      <c r="N168" s="415">
        <f>Lisäosat[[#This Row],[HYTE-kerroin (sis. Kulttuurihyte)]]/$N$5</f>
        <v>0.91364117746487805</v>
      </c>
      <c r="O168" s="417">
        <v>0</v>
      </c>
      <c r="P168" s="207">
        <v>40481.025983999993</v>
      </c>
      <c r="Q168" s="168">
        <v>0</v>
      </c>
      <c r="R168" s="168">
        <v>120871.8668322021</v>
      </c>
      <c r="S168" s="168">
        <v>177236.6672860581</v>
      </c>
      <c r="T168" s="168">
        <v>0</v>
      </c>
      <c r="U168" s="345">
        <f t="shared" si="3"/>
        <v>338589.56010226021</v>
      </c>
      <c r="V168" s="49"/>
      <c r="W168" s="49"/>
      <c r="X168" s="115"/>
      <c r="Y168" s="115"/>
      <c r="Z168" s="116"/>
    </row>
    <row r="169" spans="1:26" s="50" customFormat="1">
      <c r="A169" s="134">
        <v>536</v>
      </c>
      <c r="B169" s="130" t="s">
        <v>175</v>
      </c>
      <c r="C169" s="207">
        <v>34884</v>
      </c>
      <c r="D169" s="411">
        <v>0</v>
      </c>
      <c r="E169" s="164">
        <v>0</v>
      </c>
      <c r="F169" s="164">
        <v>4</v>
      </c>
      <c r="G169" s="413">
        <v>1.1466574934067194E-4</v>
      </c>
      <c r="H169" s="15">
        <v>11515</v>
      </c>
      <c r="I169" s="15">
        <v>14663</v>
      </c>
      <c r="J169" s="369">
        <v>0.78530996385460006</v>
      </c>
      <c r="K169" s="415">
        <v>0.78565433509158744</v>
      </c>
      <c r="L169" s="372">
        <v>0.63457038700000001</v>
      </c>
      <c r="M169" s="14">
        <f>Lisäosat[[#This Row],[HYTE-kerroin (sis. Kulttuurihyte)]]*Lisäosat[[#This Row],[Asukasmäärä 31.12.2021]]</f>
        <v>22136.353380108001</v>
      </c>
      <c r="N169" s="415">
        <f>Lisäosat[[#This Row],[HYTE-kerroin (sis. Kulttuurihyte)]]/$N$5</f>
        <v>0.9785314261995105</v>
      </c>
      <c r="O169" s="417">
        <v>1.331551909723272</v>
      </c>
      <c r="P169" s="207">
        <v>0</v>
      </c>
      <c r="Q169" s="168">
        <v>0</v>
      </c>
      <c r="R169" s="168">
        <v>346969.65534874029</v>
      </c>
      <c r="S169" s="168">
        <v>636960.78446700599</v>
      </c>
      <c r="T169" s="168">
        <v>459389.08393779967</v>
      </c>
      <c r="U169" s="345">
        <f t="shared" si="3"/>
        <v>1443319.5237535459</v>
      </c>
      <c r="V169" s="49"/>
      <c r="W169" s="49"/>
      <c r="X169" s="115"/>
      <c r="Y169" s="115"/>
      <c r="Z169" s="116"/>
    </row>
    <row r="170" spans="1:26" s="50" customFormat="1">
      <c r="A170" s="134">
        <v>538</v>
      </c>
      <c r="B170" s="130" t="s">
        <v>176</v>
      </c>
      <c r="C170" s="207">
        <v>4689</v>
      </c>
      <c r="D170" s="411">
        <v>0</v>
      </c>
      <c r="E170" s="164">
        <v>0</v>
      </c>
      <c r="F170" s="164">
        <v>1</v>
      </c>
      <c r="G170" s="413">
        <v>2.1326508850501172E-4</v>
      </c>
      <c r="H170" s="15">
        <v>997</v>
      </c>
      <c r="I170" s="15">
        <v>2186</v>
      </c>
      <c r="J170" s="369">
        <v>0.45608417200365964</v>
      </c>
      <c r="K170" s="415">
        <v>0.45628417235729368</v>
      </c>
      <c r="L170" s="372">
        <v>0.664253329</v>
      </c>
      <c r="M170" s="14">
        <f>Lisäosat[[#This Row],[HYTE-kerroin (sis. Kulttuurihyte)]]*Lisäosat[[#This Row],[Asukasmäärä 31.12.2021]]</f>
        <v>3114.6838596809998</v>
      </c>
      <c r="N170" s="415">
        <f>Lisäosat[[#This Row],[HYTE-kerroin (sis. Kulttuurihyte)]]/$N$5</f>
        <v>1.0243036402266636</v>
      </c>
      <c r="O170" s="417">
        <v>0</v>
      </c>
      <c r="P170" s="207">
        <v>0</v>
      </c>
      <c r="Q170" s="168">
        <v>0</v>
      </c>
      <c r="R170" s="168">
        <v>27086.278689761213</v>
      </c>
      <c r="S170" s="168">
        <v>89623.229289965922</v>
      </c>
      <c r="T170" s="168">
        <v>0</v>
      </c>
      <c r="U170" s="345">
        <f t="shared" si="3"/>
        <v>116709.50797972713</v>
      </c>
      <c r="V170" s="49"/>
      <c r="W170" s="49"/>
      <c r="X170" s="115"/>
      <c r="Y170" s="115"/>
      <c r="Z170" s="116"/>
    </row>
    <row r="171" spans="1:26" s="50" customFormat="1">
      <c r="A171" s="134">
        <v>541</v>
      </c>
      <c r="B171" s="130" t="s">
        <v>177</v>
      </c>
      <c r="C171" s="207">
        <v>9423</v>
      </c>
      <c r="D171" s="411">
        <v>1.1727666666666667</v>
      </c>
      <c r="E171" s="164">
        <v>0</v>
      </c>
      <c r="F171" s="164">
        <v>0</v>
      </c>
      <c r="G171" s="413">
        <v>0</v>
      </c>
      <c r="H171" s="15">
        <v>3189</v>
      </c>
      <c r="I171" s="15">
        <v>3226</v>
      </c>
      <c r="J171" s="369">
        <v>0.98853068815871048</v>
      </c>
      <c r="K171" s="415">
        <v>0.988964175000276</v>
      </c>
      <c r="L171" s="372">
        <v>0.56875261600000004</v>
      </c>
      <c r="M171" s="14">
        <f>Lisäosat[[#This Row],[HYTE-kerroin (sis. Kulttuurihyte)]]*Lisäosat[[#This Row],[Asukasmäärä 31.12.2021]]</f>
        <v>5359.3559005680008</v>
      </c>
      <c r="N171" s="415">
        <f>Lisäosat[[#This Row],[HYTE-kerroin (sis. Kulttuurihyte)]]/$N$5</f>
        <v>0.8770379454993108</v>
      </c>
      <c r="O171" s="417">
        <v>0</v>
      </c>
      <c r="P171" s="207">
        <v>1002544.932816</v>
      </c>
      <c r="Q171" s="168">
        <v>0</v>
      </c>
      <c r="R171" s="168">
        <v>117978.65927020942</v>
      </c>
      <c r="S171" s="168">
        <v>154212.37093781051</v>
      </c>
      <c r="T171" s="168">
        <v>0</v>
      </c>
      <c r="U171" s="345">
        <f t="shared" si="3"/>
        <v>1274735.96302402</v>
      </c>
      <c r="V171" s="49"/>
      <c r="W171" s="49"/>
      <c r="X171" s="115"/>
      <c r="Y171" s="115"/>
      <c r="Z171" s="116"/>
    </row>
    <row r="172" spans="1:26" s="50" customFormat="1">
      <c r="A172" s="134">
        <v>543</v>
      </c>
      <c r="B172" s="130" t="s">
        <v>178</v>
      </c>
      <c r="C172" s="207">
        <v>44127</v>
      </c>
      <c r="D172" s="411">
        <v>0</v>
      </c>
      <c r="E172" s="164">
        <v>0</v>
      </c>
      <c r="F172" s="164">
        <v>1</v>
      </c>
      <c r="G172" s="413">
        <v>2.2661862351848074E-5</v>
      </c>
      <c r="H172" s="15">
        <v>12558</v>
      </c>
      <c r="I172" s="15">
        <v>20461</v>
      </c>
      <c r="J172" s="369">
        <v>0.61375299349982892</v>
      </c>
      <c r="K172" s="415">
        <v>0.61402213420516116</v>
      </c>
      <c r="L172" s="372">
        <v>0.70604943499999995</v>
      </c>
      <c r="M172" s="14">
        <f>Lisäosat[[#This Row],[HYTE-kerroin (sis. Kulttuurihyte)]]*Lisäosat[[#This Row],[Asukasmäärä 31.12.2021]]</f>
        <v>31155.843418244996</v>
      </c>
      <c r="N172" s="415">
        <f>Lisäosat[[#This Row],[HYTE-kerroin (sis. Kulttuurihyte)]]/$N$5</f>
        <v>1.0887548091617905</v>
      </c>
      <c r="O172" s="417">
        <v>1.1299526367280304</v>
      </c>
      <c r="P172" s="207">
        <v>0</v>
      </c>
      <c r="Q172" s="168">
        <v>0</v>
      </c>
      <c r="R172" s="168">
        <v>343022.12670546072</v>
      </c>
      <c r="S172" s="168">
        <v>896491.40143604425</v>
      </c>
      <c r="T172" s="168">
        <v>493129.44380887918</v>
      </c>
      <c r="U172" s="345">
        <f t="shared" si="3"/>
        <v>1732642.9719503843</v>
      </c>
      <c r="V172" s="49"/>
      <c r="W172" s="49"/>
      <c r="X172" s="115"/>
      <c r="Y172" s="115"/>
      <c r="Z172" s="116"/>
    </row>
    <row r="173" spans="1:26" s="50" customFormat="1">
      <c r="A173" s="134">
        <v>545</v>
      </c>
      <c r="B173" s="130" t="s">
        <v>179</v>
      </c>
      <c r="C173" s="207">
        <v>9562</v>
      </c>
      <c r="D173" s="411">
        <v>0.75678333333333336</v>
      </c>
      <c r="E173" s="164">
        <v>0</v>
      </c>
      <c r="F173" s="164">
        <v>0</v>
      </c>
      <c r="G173" s="413">
        <v>0</v>
      </c>
      <c r="H173" s="15">
        <v>4527</v>
      </c>
      <c r="I173" s="15">
        <v>4287</v>
      </c>
      <c r="J173" s="369">
        <v>1.0559832050384885</v>
      </c>
      <c r="K173" s="415">
        <v>1.0564462709096665</v>
      </c>
      <c r="L173" s="372">
        <v>0.52021384800000003</v>
      </c>
      <c r="M173" s="14">
        <f>Lisäosat[[#This Row],[HYTE-kerroin (sis. Kulttuurihyte)]]*Lisäosat[[#This Row],[Asukasmäärä 31.12.2021]]</f>
        <v>4974.2848145759999</v>
      </c>
      <c r="N173" s="415">
        <f>Lisäosat[[#This Row],[HYTE-kerroin (sis. Kulttuurihyte)]]/$N$5</f>
        <v>0.80218933792158731</v>
      </c>
      <c r="O173" s="417">
        <v>0.31991312782738329</v>
      </c>
      <c r="P173" s="207">
        <v>437655.18787199998</v>
      </c>
      <c r="Q173" s="168">
        <v>0</v>
      </c>
      <c r="R173" s="168">
        <v>127888.018809268</v>
      </c>
      <c r="S173" s="168">
        <v>143132.17282218803</v>
      </c>
      <c r="T173" s="168">
        <v>30253.602256742994</v>
      </c>
      <c r="U173" s="345">
        <f t="shared" si="3"/>
        <v>738928.98176019895</v>
      </c>
      <c r="V173" s="49"/>
      <c r="W173" s="49"/>
      <c r="X173" s="115"/>
      <c r="Y173" s="115"/>
      <c r="Z173" s="116"/>
    </row>
    <row r="174" spans="1:26" s="50" customFormat="1">
      <c r="A174" s="134">
        <v>560</v>
      </c>
      <c r="B174" s="130" t="s">
        <v>180</v>
      </c>
      <c r="C174" s="207">
        <v>15808</v>
      </c>
      <c r="D174" s="411">
        <v>0</v>
      </c>
      <c r="E174" s="164">
        <v>0</v>
      </c>
      <c r="F174" s="164">
        <v>3</v>
      </c>
      <c r="G174" s="413">
        <v>1.8977732793522267E-4</v>
      </c>
      <c r="H174" s="15">
        <v>4799</v>
      </c>
      <c r="I174" s="15">
        <v>6553</v>
      </c>
      <c r="J174" s="369">
        <v>0.73233633450328095</v>
      </c>
      <c r="K174" s="415">
        <v>0.73265747593916164</v>
      </c>
      <c r="L174" s="372">
        <v>0.58526864599999995</v>
      </c>
      <c r="M174" s="14">
        <f>Lisäosat[[#This Row],[HYTE-kerroin (sis. Kulttuurihyte)]]*Lisäosat[[#This Row],[Asukasmäärä 31.12.2021]]</f>
        <v>9251.9267559679993</v>
      </c>
      <c r="N174" s="415">
        <f>Lisäosat[[#This Row],[HYTE-kerroin (sis. Kulttuurihyte)]]/$N$5</f>
        <v>0.90250628553241385</v>
      </c>
      <c r="O174" s="417">
        <v>0</v>
      </c>
      <c r="P174" s="207">
        <v>0</v>
      </c>
      <c r="Q174" s="168">
        <v>0</v>
      </c>
      <c r="R174" s="168">
        <v>146626.21314632177</v>
      </c>
      <c r="S174" s="168">
        <v>266218.84928925481</v>
      </c>
      <c r="T174" s="168">
        <v>0</v>
      </c>
      <c r="U174" s="345">
        <f t="shared" si="3"/>
        <v>412845.06243557658</v>
      </c>
      <c r="V174" s="49"/>
      <c r="W174" s="49"/>
      <c r="X174" s="115"/>
      <c r="Y174" s="115"/>
      <c r="Z174" s="116"/>
    </row>
    <row r="175" spans="1:26" s="50" customFormat="1">
      <c r="A175" s="134">
        <v>561</v>
      </c>
      <c r="B175" s="130" t="s">
        <v>181</v>
      </c>
      <c r="C175" s="207">
        <v>1337</v>
      </c>
      <c r="D175" s="411">
        <v>0</v>
      </c>
      <c r="E175" s="164">
        <v>0</v>
      </c>
      <c r="F175" s="164">
        <v>0</v>
      </c>
      <c r="G175" s="413">
        <v>0</v>
      </c>
      <c r="H175" s="15">
        <v>430</v>
      </c>
      <c r="I175" s="15">
        <v>535</v>
      </c>
      <c r="J175" s="369">
        <v>0.80373831775700932</v>
      </c>
      <c r="K175" s="415">
        <v>0.8040907701279707</v>
      </c>
      <c r="L175" s="372">
        <v>0.40203164200000002</v>
      </c>
      <c r="M175" s="14">
        <f>Lisäosat[[#This Row],[HYTE-kerroin (sis. Kulttuurihyte)]]*Lisäosat[[#This Row],[Asukasmäärä 31.12.2021]]</f>
        <v>537.516305354</v>
      </c>
      <c r="N175" s="415">
        <f>Lisäosat[[#This Row],[HYTE-kerroin (sis. Kulttuurihyte)]]/$N$5</f>
        <v>0.61994792710614</v>
      </c>
      <c r="O175" s="417">
        <v>0</v>
      </c>
      <c r="P175" s="207">
        <v>0</v>
      </c>
      <c r="Q175" s="168">
        <v>0</v>
      </c>
      <c r="R175" s="168">
        <v>13610.378093309486</v>
      </c>
      <c r="S175" s="168">
        <v>15466.721263573365</v>
      </c>
      <c r="T175" s="168">
        <v>0</v>
      </c>
      <c r="U175" s="345">
        <f t="shared" si="3"/>
        <v>29077.099356882849</v>
      </c>
      <c r="V175" s="49"/>
      <c r="W175" s="49"/>
      <c r="X175" s="115"/>
      <c r="Y175" s="115"/>
      <c r="Z175" s="116"/>
    </row>
    <row r="176" spans="1:26" s="50" customFormat="1">
      <c r="A176" s="134">
        <v>562</v>
      </c>
      <c r="B176" s="130" t="s">
        <v>182</v>
      </c>
      <c r="C176" s="207">
        <v>8978</v>
      </c>
      <c r="D176" s="411">
        <v>0.28493333333333332</v>
      </c>
      <c r="E176" s="164">
        <v>0</v>
      </c>
      <c r="F176" s="164">
        <v>1</v>
      </c>
      <c r="G176" s="413">
        <v>1.1138338159946537E-4</v>
      </c>
      <c r="H176" s="15">
        <v>2565</v>
      </c>
      <c r="I176" s="15">
        <v>3469</v>
      </c>
      <c r="J176" s="369">
        <v>0.73940616892476219</v>
      </c>
      <c r="K176" s="415">
        <v>0.7397304105984307</v>
      </c>
      <c r="L176" s="372">
        <v>0.64746267400000002</v>
      </c>
      <c r="M176" s="14">
        <f>Lisäosat[[#This Row],[HYTE-kerroin (sis. Kulttuurihyte)]]*Lisäosat[[#This Row],[Asukasmäärä 31.12.2021]]</f>
        <v>5812.919887172</v>
      </c>
      <c r="N176" s="415">
        <f>Lisäosat[[#This Row],[HYTE-kerroin (sis. Kulttuurihyte)]]/$N$5</f>
        <v>0.9984118181048508</v>
      </c>
      <c r="O176" s="417">
        <v>0</v>
      </c>
      <c r="P176" s="207">
        <v>154715.791104</v>
      </c>
      <c r="Q176" s="168">
        <v>0</v>
      </c>
      <c r="R176" s="168">
        <v>84078.853269625324</v>
      </c>
      <c r="S176" s="168">
        <v>167263.41271296024</v>
      </c>
      <c r="T176" s="168">
        <v>0</v>
      </c>
      <c r="U176" s="345">
        <f t="shared" si="3"/>
        <v>406058.05708658556</v>
      </c>
      <c r="V176" s="49"/>
      <c r="W176" s="49"/>
      <c r="X176" s="115"/>
      <c r="Y176" s="115"/>
      <c r="Z176" s="116"/>
    </row>
    <row r="177" spans="1:26" s="50" customFormat="1">
      <c r="A177" s="134">
        <v>563</v>
      </c>
      <c r="B177" s="130" t="s">
        <v>183</v>
      </c>
      <c r="C177" s="207">
        <v>7102</v>
      </c>
      <c r="D177" s="411">
        <v>0.46960000000000002</v>
      </c>
      <c r="E177" s="164">
        <v>0</v>
      </c>
      <c r="F177" s="164">
        <v>0</v>
      </c>
      <c r="G177" s="413">
        <v>0</v>
      </c>
      <c r="H177" s="15">
        <v>2857</v>
      </c>
      <c r="I177" s="15">
        <v>2660</v>
      </c>
      <c r="J177" s="369">
        <v>1.0740601503759399</v>
      </c>
      <c r="K177" s="415">
        <v>1.0745311432827005</v>
      </c>
      <c r="L177" s="372">
        <v>0.61832768599999999</v>
      </c>
      <c r="M177" s="14">
        <f>Lisäosat[[#This Row],[HYTE-kerroin (sis. Kulttuurihyte)]]*Lisäosat[[#This Row],[Asukasmäärä 31.12.2021]]</f>
        <v>4391.3632259719998</v>
      </c>
      <c r="N177" s="415">
        <f>Lisäosat[[#This Row],[HYTE-kerroin (sis. Kulttuurihyte)]]/$N$5</f>
        <v>0.95348456977432683</v>
      </c>
      <c r="O177" s="417">
        <v>0</v>
      </c>
      <c r="P177" s="207">
        <v>201706.799616</v>
      </c>
      <c r="Q177" s="168">
        <v>0</v>
      </c>
      <c r="R177" s="168">
        <v>96612.513473656742</v>
      </c>
      <c r="S177" s="168">
        <v>126358.94075526544</v>
      </c>
      <c r="T177" s="168">
        <v>0</v>
      </c>
      <c r="U177" s="345">
        <f t="shared" si="3"/>
        <v>424678.25384492218</v>
      </c>
      <c r="V177" s="49"/>
      <c r="W177" s="49"/>
      <c r="X177" s="115"/>
      <c r="Y177" s="115"/>
      <c r="Z177" s="116"/>
    </row>
    <row r="178" spans="1:26" s="50" customFormat="1">
      <c r="A178" s="134">
        <v>564</v>
      </c>
      <c r="B178" s="130" t="s">
        <v>184</v>
      </c>
      <c r="C178" s="207">
        <v>209551</v>
      </c>
      <c r="D178" s="411">
        <v>0</v>
      </c>
      <c r="E178" s="164">
        <v>0</v>
      </c>
      <c r="F178" s="164">
        <v>146</v>
      </c>
      <c r="G178" s="413">
        <v>6.9672776555587896E-4</v>
      </c>
      <c r="H178" s="15">
        <v>92267</v>
      </c>
      <c r="I178" s="15">
        <v>88250</v>
      </c>
      <c r="J178" s="369">
        <v>1.0455184135977338</v>
      </c>
      <c r="K178" s="415">
        <v>1.0459768904870586</v>
      </c>
      <c r="L178" s="372">
        <v>0.66738255000000002</v>
      </c>
      <c r="M178" s="14">
        <f>Lisäosat[[#This Row],[HYTE-kerroin (sis. Kulttuurihyte)]]*Lisäosat[[#This Row],[Asukasmäärä 31.12.2021]]</f>
        <v>139850.68073505</v>
      </c>
      <c r="N178" s="415">
        <f>Lisäosat[[#This Row],[HYTE-kerroin (sis. Kulttuurihyte)]]/$N$5</f>
        <v>1.0291290168133329</v>
      </c>
      <c r="O178" s="417">
        <v>0.97043807978651753</v>
      </c>
      <c r="P178" s="207">
        <v>0</v>
      </c>
      <c r="Q178" s="168">
        <v>0</v>
      </c>
      <c r="R178" s="168">
        <v>2774888.4727712227</v>
      </c>
      <c r="S178" s="168">
        <v>4024122.5724779982</v>
      </c>
      <c r="T178" s="168">
        <v>2011193.5108671377</v>
      </c>
      <c r="U178" s="345">
        <f t="shared" si="3"/>
        <v>8810204.5561163593</v>
      </c>
      <c r="V178" s="49"/>
      <c r="W178" s="49"/>
      <c r="X178" s="115"/>
      <c r="Y178" s="115"/>
      <c r="Z178" s="116"/>
    </row>
    <row r="179" spans="1:26" s="50" customFormat="1">
      <c r="A179" s="134">
        <v>576</v>
      </c>
      <c r="B179" s="130" t="s">
        <v>185</v>
      </c>
      <c r="C179" s="207">
        <v>2813</v>
      </c>
      <c r="D179" s="411">
        <v>1.1017166666666667</v>
      </c>
      <c r="E179" s="164">
        <v>0</v>
      </c>
      <c r="F179" s="164">
        <v>0</v>
      </c>
      <c r="G179" s="413">
        <v>0</v>
      </c>
      <c r="H179" s="15">
        <v>726</v>
      </c>
      <c r="I179" s="15">
        <v>968</v>
      </c>
      <c r="J179" s="369">
        <v>0.75</v>
      </c>
      <c r="K179" s="415">
        <v>0.75032888724150759</v>
      </c>
      <c r="L179" s="372">
        <v>0.44288360300000001</v>
      </c>
      <c r="M179" s="14">
        <f>Lisäosat[[#This Row],[HYTE-kerroin (sis. Kulttuurihyte)]]*Lisäosat[[#This Row],[Asukasmäärä 31.12.2021]]</f>
        <v>1245.8315752390001</v>
      </c>
      <c r="N179" s="415">
        <f>Lisäosat[[#This Row],[HYTE-kerroin (sis. Kulttuurihyte)]]/$N$5</f>
        <v>0.68294318890737615</v>
      </c>
      <c r="O179" s="417">
        <v>0</v>
      </c>
      <c r="P179" s="207">
        <v>281152.98136799998</v>
      </c>
      <c r="Q179" s="168">
        <v>0</v>
      </c>
      <c r="R179" s="168">
        <v>26721.147523199172</v>
      </c>
      <c r="S179" s="168">
        <v>35848.084092797741</v>
      </c>
      <c r="T179" s="168">
        <v>0</v>
      </c>
      <c r="U179" s="345">
        <f t="shared" si="3"/>
        <v>343722.21298399684</v>
      </c>
      <c r="V179" s="49"/>
      <c r="W179" s="49"/>
      <c r="X179" s="115"/>
      <c r="Y179" s="115"/>
      <c r="Z179" s="116"/>
    </row>
    <row r="180" spans="1:26" s="50" customFormat="1">
      <c r="A180" s="134">
        <v>577</v>
      </c>
      <c r="B180" s="130" t="s">
        <v>186</v>
      </c>
      <c r="C180" s="207">
        <v>11041</v>
      </c>
      <c r="D180" s="411">
        <v>0</v>
      </c>
      <c r="E180" s="164">
        <v>0</v>
      </c>
      <c r="F180" s="164">
        <v>1</v>
      </c>
      <c r="G180" s="413">
        <v>9.0571506204148176E-5</v>
      </c>
      <c r="H180" s="15">
        <v>3120</v>
      </c>
      <c r="I180" s="15">
        <v>4829</v>
      </c>
      <c r="J180" s="369">
        <v>0.64609650031062327</v>
      </c>
      <c r="K180" s="415">
        <v>0.64637982417160311</v>
      </c>
      <c r="L180" s="372">
        <v>0.62805341100000001</v>
      </c>
      <c r="M180" s="14">
        <f>Lisäosat[[#This Row],[HYTE-kerroin (sis. Kulttuurihyte)]]*Lisäosat[[#This Row],[Asukasmäärä 31.12.2021]]</f>
        <v>6934.3377108510003</v>
      </c>
      <c r="N180" s="415">
        <f>Lisäosat[[#This Row],[HYTE-kerroin (sis. Kulttuurihyte)]]/$N$5</f>
        <v>0.96848200386523453</v>
      </c>
      <c r="O180" s="417">
        <v>0.63977093599148682</v>
      </c>
      <c r="P180" s="207">
        <v>0</v>
      </c>
      <c r="Q180" s="168">
        <v>0</v>
      </c>
      <c r="R180" s="168">
        <v>90350.364225671961</v>
      </c>
      <c r="S180" s="168">
        <v>199531.56295525518</v>
      </c>
      <c r="T180" s="168">
        <v>69860.100843349035</v>
      </c>
      <c r="U180" s="345">
        <f t="shared" si="3"/>
        <v>359742.02802427614</v>
      </c>
      <c r="V180" s="49"/>
      <c r="W180" s="49"/>
      <c r="X180" s="115"/>
      <c r="Y180" s="115"/>
      <c r="Z180" s="116"/>
    </row>
    <row r="181" spans="1:26" s="50" customFormat="1">
      <c r="A181" s="134">
        <v>578</v>
      </c>
      <c r="B181" s="130" t="s">
        <v>187</v>
      </c>
      <c r="C181" s="207">
        <v>3183</v>
      </c>
      <c r="D181" s="411">
        <v>0.96515000000000006</v>
      </c>
      <c r="E181" s="164">
        <v>0</v>
      </c>
      <c r="F181" s="164">
        <v>0</v>
      </c>
      <c r="G181" s="413">
        <v>0</v>
      </c>
      <c r="H181" s="15">
        <v>890</v>
      </c>
      <c r="I181" s="15">
        <v>1077</v>
      </c>
      <c r="J181" s="369">
        <v>0.82636954503249771</v>
      </c>
      <c r="K181" s="415">
        <v>0.8267319215660065</v>
      </c>
      <c r="L181" s="372">
        <v>0.63053564799999995</v>
      </c>
      <c r="M181" s="14">
        <f>Lisäosat[[#This Row],[HYTE-kerroin (sis. Kulttuurihyte)]]*Lisäosat[[#This Row],[Asukasmäärä 31.12.2021]]</f>
        <v>2006.9949675839998</v>
      </c>
      <c r="N181" s="415">
        <f>Lisäosat[[#This Row],[HYTE-kerroin (sis. Kulttuurihyte)]]/$N$5</f>
        <v>0.97230970676712725</v>
      </c>
      <c r="O181" s="417">
        <v>0</v>
      </c>
      <c r="P181" s="207">
        <v>185798.94177599999</v>
      </c>
      <c r="Q181" s="168">
        <v>0</v>
      </c>
      <c r="R181" s="168">
        <v>33314.63436232262</v>
      </c>
      <c r="S181" s="168">
        <v>57750.121125298036</v>
      </c>
      <c r="T181" s="168">
        <v>0</v>
      </c>
      <c r="U181" s="345">
        <f t="shared" si="3"/>
        <v>276863.69726362068</v>
      </c>
      <c r="V181" s="49"/>
      <c r="W181" s="49"/>
      <c r="X181" s="115"/>
      <c r="Y181" s="115"/>
      <c r="Z181" s="116"/>
    </row>
    <row r="182" spans="1:26" s="50" customFormat="1">
      <c r="A182" s="134">
        <v>580</v>
      </c>
      <c r="B182" s="130" t="s">
        <v>188</v>
      </c>
      <c r="C182" s="207">
        <v>4567</v>
      </c>
      <c r="D182" s="411">
        <v>1.3409333333333333</v>
      </c>
      <c r="E182" s="164">
        <v>0</v>
      </c>
      <c r="F182" s="164">
        <v>0</v>
      </c>
      <c r="G182" s="413">
        <v>0</v>
      </c>
      <c r="H182" s="15">
        <v>1345</v>
      </c>
      <c r="I182" s="15">
        <v>1606</v>
      </c>
      <c r="J182" s="369">
        <v>0.83748443337484435</v>
      </c>
      <c r="K182" s="415">
        <v>0.83785168396830856</v>
      </c>
      <c r="L182" s="372">
        <v>0.497573353</v>
      </c>
      <c r="M182" s="14">
        <f>Lisäosat[[#This Row],[HYTE-kerroin (sis. Kulttuurihyte)]]*Lisäosat[[#This Row],[Asukasmäärä 31.12.2021]]</f>
        <v>2272.4175031509999</v>
      </c>
      <c r="N182" s="415">
        <f>Lisäosat[[#This Row],[HYTE-kerroin (sis. Kulttuurihyte)]]/$N$5</f>
        <v>0.76727684229292992</v>
      </c>
      <c r="O182" s="417">
        <v>0</v>
      </c>
      <c r="P182" s="207">
        <v>555573.1386239999</v>
      </c>
      <c r="Q182" s="168">
        <v>0</v>
      </c>
      <c r="R182" s="168">
        <v>48443.092991050136</v>
      </c>
      <c r="S182" s="168">
        <v>65387.501301108794</v>
      </c>
      <c r="T182" s="168">
        <v>0</v>
      </c>
      <c r="U182" s="345">
        <f t="shared" si="3"/>
        <v>669403.73291615874</v>
      </c>
      <c r="V182" s="49"/>
      <c r="W182" s="49"/>
      <c r="X182" s="115"/>
      <c r="Y182" s="115"/>
      <c r="Z182" s="116"/>
    </row>
    <row r="183" spans="1:26" s="50" customFormat="1">
      <c r="A183" s="134">
        <v>581</v>
      </c>
      <c r="B183" s="130" t="s">
        <v>189</v>
      </c>
      <c r="C183" s="207">
        <v>6286</v>
      </c>
      <c r="D183" s="411">
        <v>0.80618333333333336</v>
      </c>
      <c r="E183" s="164">
        <v>0</v>
      </c>
      <c r="F183" s="164">
        <v>0</v>
      </c>
      <c r="G183" s="413">
        <v>0</v>
      </c>
      <c r="H183" s="15">
        <v>2463</v>
      </c>
      <c r="I183" s="15">
        <v>2305</v>
      </c>
      <c r="J183" s="369">
        <v>1.0685466377440347</v>
      </c>
      <c r="K183" s="415">
        <v>1.0690152128855144</v>
      </c>
      <c r="L183" s="372">
        <v>0.64250279200000004</v>
      </c>
      <c r="M183" s="14">
        <f>Lisäosat[[#This Row],[HYTE-kerroin (sis. Kulttuurihyte)]]*Lisäosat[[#This Row],[Asukasmäärä 31.12.2021]]</f>
        <v>4038.7725505120002</v>
      </c>
      <c r="N183" s="415">
        <f>Lisäosat[[#This Row],[HYTE-kerroin (sis. Kulttuurihyte)]]/$N$5</f>
        <v>0.99076349333793845</v>
      </c>
      <c r="O183" s="417">
        <v>0</v>
      </c>
      <c r="P183" s="207">
        <v>306492.58684800001</v>
      </c>
      <c r="Q183" s="168">
        <v>0</v>
      </c>
      <c r="R183" s="168">
        <v>85073.043092991022</v>
      </c>
      <c r="S183" s="168">
        <v>116213.34769482176</v>
      </c>
      <c r="T183" s="168">
        <v>0</v>
      </c>
      <c r="U183" s="345">
        <f t="shared" si="3"/>
        <v>507778.97763581283</v>
      </c>
      <c r="V183" s="49"/>
      <c r="W183" s="49"/>
      <c r="X183" s="115"/>
      <c r="Y183" s="115"/>
      <c r="Z183" s="116"/>
    </row>
    <row r="184" spans="1:26" s="50" customFormat="1">
      <c r="A184" s="134">
        <v>583</v>
      </c>
      <c r="B184" s="130" t="s">
        <v>190</v>
      </c>
      <c r="C184" s="207">
        <v>924</v>
      </c>
      <c r="D184" s="411">
        <v>1.8647666666666667</v>
      </c>
      <c r="E184" s="164">
        <v>0</v>
      </c>
      <c r="F184" s="164">
        <v>0</v>
      </c>
      <c r="G184" s="413">
        <v>0</v>
      </c>
      <c r="H184" s="15">
        <v>389</v>
      </c>
      <c r="I184" s="15">
        <v>347</v>
      </c>
      <c r="J184" s="369">
        <v>1.1210374639769451</v>
      </c>
      <c r="K184" s="415">
        <v>1.1215290572024839</v>
      </c>
      <c r="L184" s="372">
        <v>0.31007864600000001</v>
      </c>
      <c r="M184" s="14">
        <f>Lisäosat[[#This Row],[HYTE-kerroin (sis. Kulttuurihyte)]]*Lisäosat[[#This Row],[Asukasmäärä 31.12.2021]]</f>
        <v>286.51266890400001</v>
      </c>
      <c r="N184" s="415">
        <f>Lisäosat[[#This Row],[HYTE-kerroin (sis. Kulttuurihyte)]]/$N$5</f>
        <v>0.47815294555242643</v>
      </c>
      <c r="O184" s="417">
        <v>0</v>
      </c>
      <c r="P184" s="207">
        <v>312629.17593599996</v>
      </c>
      <c r="Q184" s="168">
        <v>0</v>
      </c>
      <c r="R184" s="168">
        <v>13119.467466505504</v>
      </c>
      <c r="S184" s="168">
        <v>8244.2365827436479</v>
      </c>
      <c r="T184" s="168">
        <v>0</v>
      </c>
      <c r="U184" s="345">
        <f t="shared" si="3"/>
        <v>333992.87998524908</v>
      </c>
      <c r="V184" s="49"/>
      <c r="W184" s="49"/>
      <c r="X184" s="115"/>
      <c r="Y184" s="115"/>
      <c r="Z184" s="116"/>
    </row>
    <row r="185" spans="1:26" s="50" customFormat="1">
      <c r="A185" s="134">
        <v>584</v>
      </c>
      <c r="B185" s="130" t="s">
        <v>191</v>
      </c>
      <c r="C185" s="207">
        <v>2676</v>
      </c>
      <c r="D185" s="411">
        <v>1.3567333333333333</v>
      </c>
      <c r="E185" s="164">
        <v>0</v>
      </c>
      <c r="F185" s="164">
        <v>0</v>
      </c>
      <c r="G185" s="413">
        <v>0</v>
      </c>
      <c r="H185" s="15">
        <v>884</v>
      </c>
      <c r="I185" s="15">
        <v>910</v>
      </c>
      <c r="J185" s="369">
        <v>0.97142857142857142</v>
      </c>
      <c r="K185" s="415">
        <v>0.97185455871280979</v>
      </c>
      <c r="L185" s="372">
        <v>0.66089272600000004</v>
      </c>
      <c r="M185" s="14">
        <f>Lisäosat[[#This Row],[HYTE-kerroin (sis. Kulttuurihyte)]]*Lisäosat[[#This Row],[Asukasmäärä 31.12.2021]]</f>
        <v>1768.5489347760001</v>
      </c>
      <c r="N185" s="415">
        <f>Lisäosat[[#This Row],[HYTE-kerroin (sis. Kulttuurihyte)]]/$N$5</f>
        <v>1.0191214638852386</v>
      </c>
      <c r="O185" s="417">
        <v>0</v>
      </c>
      <c r="P185" s="207">
        <v>329369.70124799997</v>
      </c>
      <c r="Q185" s="168">
        <v>0</v>
      </c>
      <c r="R185" s="168">
        <v>32924.644236801963</v>
      </c>
      <c r="S185" s="168">
        <v>50888.974237079725</v>
      </c>
      <c r="T185" s="168">
        <v>0</v>
      </c>
      <c r="U185" s="345">
        <f t="shared" si="3"/>
        <v>413183.31972188165</v>
      </c>
      <c r="V185" s="49"/>
      <c r="W185" s="49"/>
      <c r="X185" s="115"/>
      <c r="Y185" s="115"/>
      <c r="Z185" s="116"/>
    </row>
    <row r="186" spans="1:26" s="50" customFormat="1">
      <c r="A186" s="134">
        <v>588</v>
      </c>
      <c r="B186" s="130" t="s">
        <v>192</v>
      </c>
      <c r="C186" s="207">
        <v>1644</v>
      </c>
      <c r="D186" s="411">
        <v>1.2019666666666666</v>
      </c>
      <c r="E186" s="164">
        <v>0</v>
      </c>
      <c r="F186" s="164">
        <v>0</v>
      </c>
      <c r="G186" s="413">
        <v>0</v>
      </c>
      <c r="H186" s="15">
        <v>604</v>
      </c>
      <c r="I186" s="15">
        <v>603</v>
      </c>
      <c r="J186" s="369">
        <v>1.0016583747927033</v>
      </c>
      <c r="K186" s="415">
        <v>1.0020976183391279</v>
      </c>
      <c r="L186" s="372">
        <v>0.52287164699999999</v>
      </c>
      <c r="M186" s="14">
        <f>Lisäosat[[#This Row],[HYTE-kerroin (sis. Kulttuurihyte)]]*Lisäosat[[#This Row],[Asukasmäärä 31.12.2021]]</f>
        <v>859.60098766800002</v>
      </c>
      <c r="N186" s="415">
        <f>Lisäosat[[#This Row],[HYTE-kerroin (sis. Kulttuurihyte)]]/$N$5</f>
        <v>0.80628776403680025</v>
      </c>
      <c r="O186" s="417">
        <v>0</v>
      </c>
      <c r="P186" s="207">
        <v>179265.73190399999</v>
      </c>
      <c r="Q186" s="168">
        <v>0</v>
      </c>
      <c r="R186" s="168">
        <v>20856.697814397001</v>
      </c>
      <c r="S186" s="168">
        <v>24734.521988867484</v>
      </c>
      <c r="T186" s="168">
        <v>0</v>
      </c>
      <c r="U186" s="345">
        <f t="shared" si="3"/>
        <v>224856.95170726447</v>
      </c>
      <c r="V186" s="49"/>
      <c r="W186" s="49"/>
      <c r="X186" s="115"/>
      <c r="Y186" s="115"/>
      <c r="Z186" s="116"/>
    </row>
    <row r="187" spans="1:26" s="50" customFormat="1">
      <c r="A187" s="134">
        <v>592</v>
      </c>
      <c r="B187" s="130" t="s">
        <v>193</v>
      </c>
      <c r="C187" s="207">
        <v>3678</v>
      </c>
      <c r="D187" s="411">
        <v>0.49066666666666664</v>
      </c>
      <c r="E187" s="164">
        <v>0</v>
      </c>
      <c r="F187" s="164">
        <v>1</v>
      </c>
      <c r="G187" s="413">
        <v>2.7188689505165849E-4</v>
      </c>
      <c r="H187" s="15">
        <v>891</v>
      </c>
      <c r="I187" s="15">
        <v>1513</v>
      </c>
      <c r="J187" s="369">
        <v>0.5888962326503635</v>
      </c>
      <c r="K187" s="415">
        <v>0.58915447326035097</v>
      </c>
      <c r="L187" s="372">
        <v>0.44226127799999998</v>
      </c>
      <c r="M187" s="14">
        <f>Lisäosat[[#This Row],[HYTE-kerroin (sis. Kulttuurihyte)]]*Lisäosat[[#This Row],[Asukasmäärä 31.12.2021]]</f>
        <v>1626.6369804839999</v>
      </c>
      <c r="N187" s="415">
        <f>Lisäosat[[#This Row],[HYTE-kerroin (sis. Kulttuurihyte)]]/$N$5</f>
        <v>0.68198354032892838</v>
      </c>
      <c r="O187" s="417">
        <v>0</v>
      </c>
      <c r="P187" s="207">
        <v>109146.56255999998</v>
      </c>
      <c r="Q187" s="168">
        <v>0</v>
      </c>
      <c r="R187" s="168">
        <v>27433.082532568889</v>
      </c>
      <c r="S187" s="168">
        <v>46805.53970841405</v>
      </c>
      <c r="T187" s="168">
        <v>0</v>
      </c>
      <c r="U187" s="345">
        <f t="shared" si="3"/>
        <v>183385.18480098291</v>
      </c>
      <c r="V187" s="49"/>
      <c r="W187" s="49"/>
      <c r="X187" s="115"/>
      <c r="Y187" s="115"/>
      <c r="Z187" s="116"/>
    </row>
    <row r="188" spans="1:26" s="50" customFormat="1">
      <c r="A188" s="134">
        <v>593</v>
      </c>
      <c r="B188" s="130" t="s">
        <v>194</v>
      </c>
      <c r="C188" s="207">
        <v>17253</v>
      </c>
      <c r="D188" s="411">
        <v>0</v>
      </c>
      <c r="E188" s="164">
        <v>0</v>
      </c>
      <c r="F188" s="164">
        <v>0</v>
      </c>
      <c r="G188" s="413">
        <v>0</v>
      </c>
      <c r="H188" s="15">
        <v>6642</v>
      </c>
      <c r="I188" s="15">
        <v>6582</v>
      </c>
      <c r="J188" s="369">
        <v>1.0091157702825888</v>
      </c>
      <c r="K188" s="415">
        <v>1.0095582840186554</v>
      </c>
      <c r="L188" s="372">
        <v>0.70830807399999995</v>
      </c>
      <c r="M188" s="14">
        <f>Lisäosat[[#This Row],[HYTE-kerroin (sis. Kulttuurihyte)]]*Lisäosat[[#This Row],[Asukasmäärä 31.12.2021]]</f>
        <v>12220.439200721999</v>
      </c>
      <c r="N188" s="415">
        <f>Lisäosat[[#This Row],[HYTE-kerroin (sis. Kulttuurihyte)]]/$N$5</f>
        <v>1.0922377155299692</v>
      </c>
      <c r="O188" s="417">
        <v>0</v>
      </c>
      <c r="P188" s="207">
        <v>0</v>
      </c>
      <c r="Q188" s="168">
        <v>0</v>
      </c>
      <c r="R188" s="168">
        <v>220510.7288790411</v>
      </c>
      <c r="S188" s="168">
        <v>351636.08053067949</v>
      </c>
      <c r="T188" s="168">
        <v>0</v>
      </c>
      <c r="U188" s="345">
        <f t="shared" si="3"/>
        <v>572146.80940972059</v>
      </c>
      <c r="V188" s="49"/>
      <c r="W188" s="49"/>
      <c r="X188" s="115"/>
      <c r="Y188" s="115"/>
      <c r="Z188" s="116"/>
    </row>
    <row r="189" spans="1:26" s="50" customFormat="1">
      <c r="A189" s="134">
        <v>595</v>
      </c>
      <c r="B189" s="130" t="s">
        <v>195</v>
      </c>
      <c r="C189" s="207">
        <v>4269</v>
      </c>
      <c r="D189" s="411">
        <v>1.3013666666666666</v>
      </c>
      <c r="E189" s="164">
        <v>0</v>
      </c>
      <c r="F189" s="164">
        <v>0</v>
      </c>
      <c r="G189" s="413">
        <v>0</v>
      </c>
      <c r="H189" s="15">
        <v>1267</v>
      </c>
      <c r="I189" s="15">
        <v>1398</v>
      </c>
      <c r="J189" s="369">
        <v>0.90629470672389123</v>
      </c>
      <c r="K189" s="415">
        <v>0.90669213174534102</v>
      </c>
      <c r="L189" s="372">
        <v>0.63944563300000001</v>
      </c>
      <c r="M189" s="14">
        <f>Lisäosat[[#This Row],[HYTE-kerroin (sis. Kulttuurihyte)]]*Lisäosat[[#This Row],[Asukasmäärä 31.12.2021]]</f>
        <v>2729.7934072769999</v>
      </c>
      <c r="N189" s="415">
        <f>Lisäosat[[#This Row],[HYTE-kerroin (sis. Kulttuurihyte)]]/$N$5</f>
        <v>0.98604923906816155</v>
      </c>
      <c r="O189" s="417">
        <v>0</v>
      </c>
      <c r="P189" s="207">
        <v>503998.07169599994</v>
      </c>
      <c r="Q189" s="168">
        <v>0</v>
      </c>
      <c r="R189" s="168">
        <v>49002.665873928097</v>
      </c>
      <c r="S189" s="168">
        <v>78548.22880151977</v>
      </c>
      <c r="T189" s="168">
        <v>0</v>
      </c>
      <c r="U189" s="345">
        <f t="shared" si="3"/>
        <v>631548.96637144778</v>
      </c>
      <c r="V189" s="49"/>
      <c r="W189" s="49"/>
      <c r="X189" s="115"/>
      <c r="Y189" s="115"/>
      <c r="Z189" s="116"/>
    </row>
    <row r="190" spans="1:26" s="50" customFormat="1">
      <c r="A190" s="134">
        <v>598</v>
      </c>
      <c r="B190" s="130" t="s">
        <v>196</v>
      </c>
      <c r="C190" s="207">
        <v>19097</v>
      </c>
      <c r="D190" s="411">
        <v>0</v>
      </c>
      <c r="E190" s="164">
        <v>0</v>
      </c>
      <c r="F190" s="164">
        <v>1</v>
      </c>
      <c r="G190" s="413">
        <v>5.2364245693040791E-5</v>
      </c>
      <c r="H190" s="15">
        <v>11186</v>
      </c>
      <c r="I190" s="15">
        <v>8027</v>
      </c>
      <c r="J190" s="369">
        <v>1.3935467796187866</v>
      </c>
      <c r="K190" s="415">
        <v>1.394157872627134</v>
      </c>
      <c r="L190" s="372">
        <v>0.55433731500000005</v>
      </c>
      <c r="M190" s="14">
        <f>Lisäosat[[#This Row],[HYTE-kerroin (sis. Kulttuurihyte)]]*Lisäosat[[#This Row],[Asukasmäärä 31.12.2021]]</f>
        <v>10586.179704555001</v>
      </c>
      <c r="N190" s="415">
        <f>Lisäosat[[#This Row],[HYTE-kerroin (sis. Kulttuurihyte)]]/$N$5</f>
        <v>0.85480900866960463</v>
      </c>
      <c r="O190" s="417">
        <v>0</v>
      </c>
      <c r="P190" s="207">
        <v>0</v>
      </c>
      <c r="Q190" s="168">
        <v>0</v>
      </c>
      <c r="R190" s="168">
        <v>337062.78843247436</v>
      </c>
      <c r="S190" s="168">
        <v>304611.20733559376</v>
      </c>
      <c r="T190" s="168">
        <v>0</v>
      </c>
      <c r="U190" s="345">
        <f t="shared" si="3"/>
        <v>641673.99576806813</v>
      </c>
      <c r="V190" s="49"/>
      <c r="W190" s="49"/>
      <c r="X190" s="115"/>
      <c r="Y190" s="115"/>
      <c r="Z190" s="116"/>
    </row>
    <row r="191" spans="1:26" s="50" customFormat="1">
      <c r="A191" s="134">
        <v>599</v>
      </c>
      <c r="B191" s="130" t="s">
        <v>197</v>
      </c>
      <c r="C191" s="207">
        <v>11172</v>
      </c>
      <c r="D191" s="411">
        <v>0</v>
      </c>
      <c r="E191" s="164">
        <v>0</v>
      </c>
      <c r="F191" s="164">
        <v>0</v>
      </c>
      <c r="G191" s="413">
        <v>0</v>
      </c>
      <c r="H191" s="15">
        <v>4093</v>
      </c>
      <c r="I191" s="15">
        <v>5146</v>
      </c>
      <c r="J191" s="369">
        <v>0.79537504858142249</v>
      </c>
      <c r="K191" s="415">
        <v>0.79572383352234499</v>
      </c>
      <c r="L191" s="372">
        <v>0.39684085400000002</v>
      </c>
      <c r="M191" s="14">
        <f>Lisäosat[[#This Row],[HYTE-kerroin (sis. Kulttuurihyte)]]*Lisäosat[[#This Row],[Asukasmäärä 31.12.2021]]</f>
        <v>4433.5060208880004</v>
      </c>
      <c r="N191" s="415">
        <f>Lisäosat[[#This Row],[HYTE-kerroin (sis. Kulttuurihyte)]]/$N$5</f>
        <v>0.6119435365943916</v>
      </c>
      <c r="O191" s="417">
        <v>0.47047552515628493</v>
      </c>
      <c r="P191" s="207">
        <v>0</v>
      </c>
      <c r="Q191" s="168">
        <v>0</v>
      </c>
      <c r="R191" s="168">
        <v>112545.20561829334</v>
      </c>
      <c r="S191" s="168">
        <v>127571.57534093525</v>
      </c>
      <c r="T191" s="168">
        <v>51983.348888085093</v>
      </c>
      <c r="U191" s="345">
        <f t="shared" si="3"/>
        <v>292100.12984731368</v>
      </c>
      <c r="V191" s="49"/>
      <c r="W191" s="49"/>
      <c r="X191" s="115"/>
      <c r="Y191" s="115"/>
      <c r="Z191" s="116"/>
    </row>
    <row r="192" spans="1:26" s="50" customFormat="1">
      <c r="A192" s="134">
        <v>601</v>
      </c>
      <c r="B192" s="130" t="s">
        <v>198</v>
      </c>
      <c r="C192" s="207">
        <v>3873</v>
      </c>
      <c r="D192" s="411">
        <v>1.47305</v>
      </c>
      <c r="E192" s="164">
        <v>0</v>
      </c>
      <c r="F192" s="164">
        <v>0</v>
      </c>
      <c r="G192" s="413">
        <v>0</v>
      </c>
      <c r="H192" s="15">
        <v>1327</v>
      </c>
      <c r="I192" s="15">
        <v>1431</v>
      </c>
      <c r="J192" s="369">
        <v>0.92732354996505939</v>
      </c>
      <c r="K192" s="415">
        <v>0.92773019647750343</v>
      </c>
      <c r="L192" s="372">
        <v>0.49669432499999999</v>
      </c>
      <c r="M192" s="14">
        <f>Lisäosat[[#This Row],[HYTE-kerroin (sis. Kulttuurihyte)]]*Lisäosat[[#This Row],[Asukasmäärä 31.12.2021]]</f>
        <v>1923.6971207249999</v>
      </c>
      <c r="N192" s="415">
        <f>Lisäosat[[#This Row],[HYTE-kerroin (sis. Kulttuurihyte)]]/$N$5</f>
        <v>0.76592134802447565</v>
      </c>
      <c r="O192" s="417">
        <v>0</v>
      </c>
      <c r="P192" s="207">
        <v>517568.72680800001</v>
      </c>
      <c r="Q192" s="168">
        <v>0</v>
      </c>
      <c r="R192" s="168">
        <v>45488.633985120316</v>
      </c>
      <c r="S192" s="168">
        <v>55353.273687571498</v>
      </c>
      <c r="T192" s="168">
        <v>0</v>
      </c>
      <c r="U192" s="345">
        <f t="shared" si="3"/>
        <v>618410.63448069186</v>
      </c>
      <c r="V192" s="49"/>
      <c r="W192" s="49"/>
      <c r="X192" s="115"/>
      <c r="Y192" s="115"/>
      <c r="Z192" s="116"/>
    </row>
    <row r="193" spans="1:26" s="50" customFormat="1">
      <c r="A193" s="134">
        <v>604</v>
      </c>
      <c r="B193" s="130" t="s">
        <v>199</v>
      </c>
      <c r="C193" s="207">
        <v>20206</v>
      </c>
      <c r="D193" s="411">
        <v>0</v>
      </c>
      <c r="E193" s="164">
        <v>0</v>
      </c>
      <c r="F193" s="164">
        <v>1</v>
      </c>
      <c r="G193" s="413">
        <v>4.9490250420667129E-5</v>
      </c>
      <c r="H193" s="15">
        <v>8496</v>
      </c>
      <c r="I193" s="15">
        <v>9189</v>
      </c>
      <c r="J193" s="369">
        <v>0.92458374142997057</v>
      </c>
      <c r="K193" s="415">
        <v>0.92498918649165274</v>
      </c>
      <c r="L193" s="372">
        <v>0.73277707700000005</v>
      </c>
      <c r="M193" s="14">
        <f>Lisäosat[[#This Row],[HYTE-kerroin (sis. Kulttuurihyte)]]*Lisäosat[[#This Row],[Asukasmäärä 31.12.2021]]</f>
        <v>14806.493617862001</v>
      </c>
      <c r="N193" s="415">
        <f>Lisäosat[[#This Row],[HYTE-kerroin (sis. Kulttuurihyte)]]/$N$5</f>
        <v>1.1299698393318165</v>
      </c>
      <c r="O193" s="417">
        <v>1.4229802793594686</v>
      </c>
      <c r="P193" s="207">
        <v>0</v>
      </c>
      <c r="Q193" s="168">
        <v>0</v>
      </c>
      <c r="R193" s="168">
        <v>236619.59681848923</v>
      </c>
      <c r="S193" s="168">
        <v>426048.30290223187</v>
      </c>
      <c r="T193" s="168">
        <v>284364.59389965312</v>
      </c>
      <c r="U193" s="345">
        <f t="shared" si="3"/>
        <v>947032.49362037424</v>
      </c>
      <c r="V193" s="49"/>
      <c r="W193" s="49"/>
      <c r="X193" s="115"/>
      <c r="Y193" s="115"/>
      <c r="Z193" s="116"/>
    </row>
    <row r="194" spans="1:26" s="50" customFormat="1">
      <c r="A194" s="134">
        <v>607</v>
      </c>
      <c r="B194" s="130" t="s">
        <v>200</v>
      </c>
      <c r="C194" s="207">
        <v>4161</v>
      </c>
      <c r="D194" s="411">
        <v>0.61366666666666669</v>
      </c>
      <c r="E194" s="164">
        <v>0</v>
      </c>
      <c r="F194" s="164">
        <v>0</v>
      </c>
      <c r="G194" s="413">
        <v>0</v>
      </c>
      <c r="H194" s="15">
        <v>1180</v>
      </c>
      <c r="I194" s="15">
        <v>1445</v>
      </c>
      <c r="J194" s="369">
        <v>0.81660899653979235</v>
      </c>
      <c r="K194" s="415">
        <v>0.81696709291347536</v>
      </c>
      <c r="L194" s="372">
        <v>0.58181994500000001</v>
      </c>
      <c r="M194" s="14">
        <f>Lisäosat[[#This Row],[HYTE-kerroin (sis. Kulttuurihyte)]]*Lisäosat[[#This Row],[Asukasmäärä 31.12.2021]]</f>
        <v>2420.952791145</v>
      </c>
      <c r="N194" s="415">
        <f>Lisäosat[[#This Row],[HYTE-kerroin (sis. Kulttuurihyte)]]/$N$5</f>
        <v>0.89718825875839492</v>
      </c>
      <c r="O194" s="417">
        <v>0</v>
      </c>
      <c r="P194" s="207">
        <v>154433.68416</v>
      </c>
      <c r="Q194" s="168">
        <v>0</v>
      </c>
      <c r="R194" s="168">
        <v>43036.404931940211</v>
      </c>
      <c r="S194" s="168">
        <v>69661.518431984092</v>
      </c>
      <c r="T194" s="168">
        <v>0</v>
      </c>
      <c r="U194" s="345">
        <f t="shared" si="3"/>
        <v>267131.60752392432</v>
      </c>
      <c r="V194" s="49"/>
      <c r="W194" s="49"/>
      <c r="X194" s="115"/>
      <c r="Y194" s="115"/>
      <c r="Z194" s="116"/>
    </row>
    <row r="195" spans="1:26" s="50" customFormat="1">
      <c r="A195" s="134">
        <v>608</v>
      </c>
      <c r="B195" s="130" t="s">
        <v>201</v>
      </c>
      <c r="C195" s="207">
        <v>2013</v>
      </c>
      <c r="D195" s="411">
        <v>9.6000000000000002E-2</v>
      </c>
      <c r="E195" s="164">
        <v>0</v>
      </c>
      <c r="F195" s="164">
        <v>0</v>
      </c>
      <c r="G195" s="413">
        <v>0</v>
      </c>
      <c r="H195" s="15">
        <v>532</v>
      </c>
      <c r="I195" s="15">
        <v>739</v>
      </c>
      <c r="J195" s="369">
        <v>0.71989174560216507</v>
      </c>
      <c r="K195" s="415">
        <v>0.72020742988269193</v>
      </c>
      <c r="L195" s="372">
        <v>0.442640274</v>
      </c>
      <c r="M195" s="14">
        <f>Lisäosat[[#This Row],[HYTE-kerroin (sis. Kulttuurihyte)]]*Lisäosat[[#This Row],[Asukasmäärä 31.12.2021]]</f>
        <v>891.03487156200003</v>
      </c>
      <c r="N195" s="415">
        <f>Lisäosat[[#This Row],[HYTE-kerroin (sis. Kulttuurihyte)]]/$N$5</f>
        <v>0.68256796642885598</v>
      </c>
      <c r="O195" s="417">
        <v>0</v>
      </c>
      <c r="P195" s="207">
        <v>11687.639039999998</v>
      </c>
      <c r="Q195" s="168">
        <v>0</v>
      </c>
      <c r="R195" s="168">
        <v>18354.183863439855</v>
      </c>
      <c r="S195" s="168">
        <v>25639.013844421217</v>
      </c>
      <c r="T195" s="168">
        <v>0</v>
      </c>
      <c r="U195" s="345">
        <f t="shared" si="3"/>
        <v>55680.836747861074</v>
      </c>
      <c r="V195" s="49"/>
      <c r="W195" s="49"/>
      <c r="X195" s="115"/>
      <c r="Y195" s="115"/>
      <c r="Z195" s="116"/>
    </row>
    <row r="196" spans="1:26" s="50" customFormat="1">
      <c r="A196" s="134">
        <v>609</v>
      </c>
      <c r="B196" s="130" t="s">
        <v>202</v>
      </c>
      <c r="C196" s="207">
        <v>83482</v>
      </c>
      <c r="D196" s="411">
        <v>0</v>
      </c>
      <c r="E196" s="164">
        <v>0</v>
      </c>
      <c r="F196" s="164">
        <v>1</v>
      </c>
      <c r="G196" s="413">
        <v>1.1978630123859035E-5</v>
      </c>
      <c r="H196" s="15">
        <v>34375</v>
      </c>
      <c r="I196" s="15">
        <v>33207</v>
      </c>
      <c r="J196" s="369">
        <v>1.0351733068328968</v>
      </c>
      <c r="K196" s="415">
        <v>1.0356272472240522</v>
      </c>
      <c r="L196" s="372">
        <v>0.612253924</v>
      </c>
      <c r="M196" s="14">
        <f>Lisäosat[[#This Row],[HYTE-kerroin (sis. Kulttuurihyte)]]*Lisäosat[[#This Row],[Asukasmäärä 31.12.2021]]</f>
        <v>51112.182083368003</v>
      </c>
      <c r="N196" s="415">
        <f>Lisäosat[[#This Row],[HYTE-kerroin (sis. Kulttuurihyte)]]/$N$5</f>
        <v>0.94411860011357063</v>
      </c>
      <c r="O196" s="417">
        <v>0</v>
      </c>
      <c r="P196" s="207">
        <v>0</v>
      </c>
      <c r="Q196" s="168">
        <v>0</v>
      </c>
      <c r="R196" s="168">
        <v>1094535.9205759203</v>
      </c>
      <c r="S196" s="168">
        <v>1470723.5214675495</v>
      </c>
      <c r="T196" s="168">
        <v>0</v>
      </c>
      <c r="U196" s="345">
        <f t="shared" si="3"/>
        <v>2565259.4420434698</v>
      </c>
      <c r="V196" s="49"/>
      <c r="W196" s="49"/>
      <c r="X196" s="115"/>
      <c r="Y196" s="115"/>
      <c r="Z196" s="116"/>
    </row>
    <row r="197" spans="1:26" s="50" customFormat="1">
      <c r="A197" s="134">
        <v>611</v>
      </c>
      <c r="B197" s="130" t="s">
        <v>203</v>
      </c>
      <c r="C197" s="207">
        <v>5066</v>
      </c>
      <c r="D197" s="411">
        <v>0</v>
      </c>
      <c r="E197" s="164">
        <v>0</v>
      </c>
      <c r="F197" s="164">
        <v>0</v>
      </c>
      <c r="G197" s="413">
        <v>0</v>
      </c>
      <c r="H197" s="15">
        <v>1115</v>
      </c>
      <c r="I197" s="15">
        <v>2435</v>
      </c>
      <c r="J197" s="369">
        <v>0.45790554414784396</v>
      </c>
      <c r="K197" s="415">
        <v>0.45810634320289173</v>
      </c>
      <c r="L197" s="372">
        <v>0.525487433</v>
      </c>
      <c r="M197" s="14">
        <f>Lisäosat[[#This Row],[HYTE-kerroin (sis. Kulttuurihyte)]]*Lisäosat[[#This Row],[Asukasmäärä 31.12.2021]]</f>
        <v>2662.1193355780001</v>
      </c>
      <c r="N197" s="415">
        <f>Lisäosat[[#This Row],[HYTE-kerroin (sis. Kulttuurihyte)]]/$N$5</f>
        <v>0.81032140452436485</v>
      </c>
      <c r="O197" s="417">
        <v>0</v>
      </c>
      <c r="P197" s="207">
        <v>0</v>
      </c>
      <c r="Q197" s="168">
        <v>0</v>
      </c>
      <c r="R197" s="168">
        <v>29380.906860869654</v>
      </c>
      <c r="S197" s="168">
        <v>76600.946471079267</v>
      </c>
      <c r="T197" s="168">
        <v>0</v>
      </c>
      <c r="U197" s="345">
        <f t="shared" si="3"/>
        <v>105981.85333194892</v>
      </c>
      <c r="V197" s="49"/>
      <c r="W197" s="49"/>
      <c r="X197" s="115"/>
      <c r="Y197" s="115"/>
      <c r="Z197" s="116"/>
    </row>
    <row r="198" spans="1:26" s="50" customFormat="1">
      <c r="A198" s="134">
        <v>614</v>
      </c>
      <c r="B198" s="130" t="s">
        <v>204</v>
      </c>
      <c r="C198" s="207">
        <v>3066</v>
      </c>
      <c r="D198" s="411">
        <v>1.7996166666666666</v>
      </c>
      <c r="E198" s="164">
        <v>0</v>
      </c>
      <c r="F198" s="164">
        <v>1</v>
      </c>
      <c r="G198" s="413">
        <v>3.2615786040443573E-4</v>
      </c>
      <c r="H198" s="15">
        <v>860</v>
      </c>
      <c r="I198" s="15">
        <v>986</v>
      </c>
      <c r="J198" s="369">
        <v>0.87221095334685594</v>
      </c>
      <c r="K198" s="415">
        <v>0.87259343208613449</v>
      </c>
      <c r="L198" s="372">
        <v>0.47973138799999998</v>
      </c>
      <c r="M198" s="14">
        <f>Lisäosat[[#This Row],[HYTE-kerroin (sis. Kulttuurihyte)]]*Lisäosat[[#This Row],[Asukasmäärä 31.12.2021]]</f>
        <v>1470.8564356079999</v>
      </c>
      <c r="N198" s="415">
        <f>Lisäosat[[#This Row],[HYTE-kerroin (sis. Kulttuurihyte)]]/$N$5</f>
        <v>0.73976386057282362</v>
      </c>
      <c r="O198" s="417">
        <v>0</v>
      </c>
      <c r="P198" s="207">
        <v>1001117.825568</v>
      </c>
      <c r="Q198" s="168">
        <v>0</v>
      </c>
      <c r="R198" s="168">
        <v>33870.202718745277</v>
      </c>
      <c r="S198" s="168">
        <v>42323.044494993737</v>
      </c>
      <c r="T198" s="168">
        <v>0</v>
      </c>
      <c r="U198" s="345">
        <f t="shared" si="3"/>
        <v>1077311.0727817391</v>
      </c>
      <c r="V198" s="49"/>
      <c r="W198" s="49"/>
      <c r="X198" s="115"/>
      <c r="Y198" s="115"/>
      <c r="Z198" s="116"/>
    </row>
    <row r="199" spans="1:26" s="50" customFormat="1">
      <c r="A199" s="134">
        <v>615</v>
      </c>
      <c r="B199" s="130" t="s">
        <v>205</v>
      </c>
      <c r="C199" s="207">
        <v>7702</v>
      </c>
      <c r="D199" s="411">
        <v>1.5245833333333332</v>
      </c>
      <c r="E199" s="164">
        <v>0</v>
      </c>
      <c r="F199" s="164">
        <v>1</v>
      </c>
      <c r="G199" s="413">
        <v>1.2983640612827837E-4</v>
      </c>
      <c r="H199" s="15">
        <v>2552</v>
      </c>
      <c r="I199" s="15">
        <v>2517</v>
      </c>
      <c r="J199" s="369">
        <v>1.0139054429876837</v>
      </c>
      <c r="K199" s="415">
        <v>1.0143500570734088</v>
      </c>
      <c r="L199" s="372">
        <v>0.45776531799999998</v>
      </c>
      <c r="M199" s="14">
        <f>Lisäosat[[#This Row],[HYTE-kerroin (sis. Kulttuurihyte)]]*Lisäosat[[#This Row],[Asukasmäärä 31.12.2021]]</f>
        <v>3525.7084792359997</v>
      </c>
      <c r="N199" s="415">
        <f>Lisäosat[[#This Row],[HYTE-kerroin (sis. Kulttuurihyte)]]/$N$5</f>
        <v>0.70589135368400424</v>
      </c>
      <c r="O199" s="417">
        <v>0</v>
      </c>
      <c r="P199" s="207">
        <v>2130530.3207999994</v>
      </c>
      <c r="Q199" s="168">
        <v>0</v>
      </c>
      <c r="R199" s="168">
        <v>98906.555607075134</v>
      </c>
      <c r="S199" s="168">
        <v>101450.22534534459</v>
      </c>
      <c r="T199" s="168">
        <v>0</v>
      </c>
      <c r="U199" s="345">
        <f t="shared" si="3"/>
        <v>2330887.1017524195</v>
      </c>
      <c r="V199" s="49"/>
      <c r="W199" s="49"/>
      <c r="X199" s="115"/>
      <c r="Y199" s="115"/>
      <c r="Z199" s="116"/>
    </row>
    <row r="200" spans="1:26" s="50" customFormat="1">
      <c r="A200" s="134">
        <v>616</v>
      </c>
      <c r="B200" s="130" t="s">
        <v>206</v>
      </c>
      <c r="C200" s="207">
        <v>1848</v>
      </c>
      <c r="D200" s="411">
        <v>0</v>
      </c>
      <c r="E200" s="164">
        <v>0</v>
      </c>
      <c r="F200" s="164">
        <v>0</v>
      </c>
      <c r="G200" s="413">
        <v>0</v>
      </c>
      <c r="H200" s="15">
        <v>520</v>
      </c>
      <c r="I200" s="15">
        <v>815</v>
      </c>
      <c r="J200" s="369">
        <v>0.6380368098159509</v>
      </c>
      <c r="K200" s="415">
        <v>0.63831659937109841</v>
      </c>
      <c r="L200" s="372">
        <v>0.50945258299999996</v>
      </c>
      <c r="M200" s="14">
        <f>Lisäosat[[#This Row],[HYTE-kerroin (sis. Kulttuurihyte)]]*Lisäosat[[#This Row],[Asukasmäärä 31.12.2021]]</f>
        <v>941.46837338399996</v>
      </c>
      <c r="N200" s="415">
        <f>Lisäosat[[#This Row],[HYTE-kerroin (sis. Kulttuurihyte)]]/$N$5</f>
        <v>0.78559506216607378</v>
      </c>
      <c r="O200" s="417">
        <v>0</v>
      </c>
      <c r="P200" s="207">
        <v>0</v>
      </c>
      <c r="Q200" s="168">
        <v>0</v>
      </c>
      <c r="R200" s="168">
        <v>14933.850897574419</v>
      </c>
      <c r="S200" s="168">
        <v>27090.208733314998</v>
      </c>
      <c r="T200" s="168">
        <v>0</v>
      </c>
      <c r="U200" s="345">
        <f t="shared" si="3"/>
        <v>42024.059630889416</v>
      </c>
      <c r="V200" s="49"/>
      <c r="W200" s="49"/>
      <c r="X200" s="115"/>
      <c r="Y200" s="115"/>
      <c r="Z200" s="116"/>
    </row>
    <row r="201" spans="1:26" s="50" customFormat="1">
      <c r="A201" s="134">
        <v>619</v>
      </c>
      <c r="B201" s="130" t="s">
        <v>207</v>
      </c>
      <c r="C201" s="207">
        <v>2721</v>
      </c>
      <c r="D201" s="411">
        <v>0.47286666666666666</v>
      </c>
      <c r="E201" s="164">
        <v>0</v>
      </c>
      <c r="F201" s="164">
        <v>0</v>
      </c>
      <c r="G201" s="413">
        <v>0</v>
      </c>
      <c r="H201" s="15">
        <v>876</v>
      </c>
      <c r="I201" s="15">
        <v>1036</v>
      </c>
      <c r="J201" s="369">
        <v>0.84555984555984554</v>
      </c>
      <c r="K201" s="415">
        <v>0.84593063735335983</v>
      </c>
      <c r="L201" s="372">
        <v>0.66709318399999995</v>
      </c>
      <c r="M201" s="14">
        <f>Lisäosat[[#This Row],[HYTE-kerroin (sis. Kulttuurihyte)]]*Lisäosat[[#This Row],[Asukasmäärä 31.12.2021]]</f>
        <v>1815.160553664</v>
      </c>
      <c r="N201" s="415">
        <f>Lisäosat[[#This Row],[HYTE-kerroin (sis. Kulttuurihyte)]]/$N$5</f>
        <v>1.0286828035476741</v>
      </c>
      <c r="O201" s="417">
        <v>0</v>
      </c>
      <c r="P201" s="207">
        <v>77817.813695999997</v>
      </c>
      <c r="Q201" s="168">
        <v>0</v>
      </c>
      <c r="R201" s="168">
        <v>29140.500165259309</v>
      </c>
      <c r="S201" s="168">
        <v>52230.196651737111</v>
      </c>
      <c r="T201" s="168">
        <v>0</v>
      </c>
      <c r="U201" s="345">
        <f t="shared" ref="U201:U264" si="4">SUM(P201:T201)</f>
        <v>159188.51051299641</v>
      </c>
      <c r="V201" s="49"/>
      <c r="W201" s="49"/>
      <c r="X201" s="115"/>
      <c r="Y201" s="115"/>
      <c r="Z201" s="116"/>
    </row>
    <row r="202" spans="1:26" s="50" customFormat="1">
      <c r="A202" s="134">
        <v>620</v>
      </c>
      <c r="B202" s="130" t="s">
        <v>208</v>
      </c>
      <c r="C202" s="207">
        <v>2446</v>
      </c>
      <c r="D202" s="411">
        <v>1.8025166666666665</v>
      </c>
      <c r="E202" s="164">
        <v>0</v>
      </c>
      <c r="F202" s="164">
        <v>0</v>
      </c>
      <c r="G202" s="413">
        <v>0</v>
      </c>
      <c r="H202" s="15">
        <v>706</v>
      </c>
      <c r="I202" s="15">
        <v>760</v>
      </c>
      <c r="J202" s="369">
        <v>0.92894736842105263</v>
      </c>
      <c r="K202" s="415">
        <v>0.92935472700439359</v>
      </c>
      <c r="L202" s="372">
        <v>0.53574156299999998</v>
      </c>
      <c r="M202" s="14">
        <f>Lisäosat[[#This Row],[HYTE-kerroin (sis. Kulttuurihyte)]]*Lisäosat[[#This Row],[Asukasmäärä 31.12.2021]]</f>
        <v>1310.4238630979999</v>
      </c>
      <c r="N202" s="415">
        <f>Lisäosat[[#This Row],[HYTE-kerroin (sis. Kulttuurihyte)]]/$N$5</f>
        <v>0.82613365901794733</v>
      </c>
      <c r="O202" s="417">
        <v>0</v>
      </c>
      <c r="P202" s="207">
        <v>799960.93430399988</v>
      </c>
      <c r="Q202" s="168">
        <v>0</v>
      </c>
      <c r="R202" s="168">
        <v>28778.733044119774</v>
      </c>
      <c r="S202" s="168">
        <v>37706.689873014402</v>
      </c>
      <c r="T202" s="168">
        <v>0</v>
      </c>
      <c r="U202" s="345">
        <f t="shared" si="4"/>
        <v>866446.35722113401</v>
      </c>
      <c r="V202" s="49"/>
      <c r="W202" s="49"/>
      <c r="X202" s="115"/>
      <c r="Y202" s="115"/>
      <c r="Z202" s="116"/>
    </row>
    <row r="203" spans="1:26" s="50" customFormat="1">
      <c r="A203" s="134">
        <v>623</v>
      </c>
      <c r="B203" s="130" t="s">
        <v>209</v>
      </c>
      <c r="C203" s="207">
        <v>2117</v>
      </c>
      <c r="D203" s="411">
        <v>1.7332833333333333</v>
      </c>
      <c r="E203" s="164">
        <v>0</v>
      </c>
      <c r="F203" s="164">
        <v>0</v>
      </c>
      <c r="G203" s="413">
        <v>0</v>
      </c>
      <c r="H203" s="15">
        <v>584</v>
      </c>
      <c r="I203" s="15">
        <v>737</v>
      </c>
      <c r="J203" s="369">
        <v>0.79240162822252369</v>
      </c>
      <c r="K203" s="415">
        <v>0.79274910927008668</v>
      </c>
      <c r="L203" s="372">
        <v>0.63734127200000001</v>
      </c>
      <c r="M203" s="14">
        <f>Lisäosat[[#This Row],[HYTE-kerroin (sis. Kulttuurihyte)]]*Lisäosat[[#This Row],[Asukasmäärä 31.12.2021]]</f>
        <v>1349.2514728240001</v>
      </c>
      <c r="N203" s="415">
        <f>Lisäosat[[#This Row],[HYTE-kerroin (sis. Kulttuurihyte)]]/$N$5</f>
        <v>0.98280423518403193</v>
      </c>
      <c r="O203" s="417">
        <v>0</v>
      </c>
      <c r="P203" s="207">
        <v>665768.82657599996</v>
      </c>
      <c r="Q203" s="168">
        <v>0</v>
      </c>
      <c r="R203" s="168">
        <v>21246.64328235163</v>
      </c>
      <c r="S203" s="168">
        <v>38823.931919406554</v>
      </c>
      <c r="T203" s="168">
        <v>0</v>
      </c>
      <c r="U203" s="345">
        <f t="shared" si="4"/>
        <v>725839.40177775815</v>
      </c>
      <c r="V203" s="49"/>
      <c r="W203" s="49"/>
      <c r="X203" s="115"/>
      <c r="Y203" s="115"/>
      <c r="Z203" s="116"/>
    </row>
    <row r="204" spans="1:26" s="50" customFormat="1">
      <c r="A204" s="134">
        <v>624</v>
      </c>
      <c r="B204" s="130" t="s">
        <v>210</v>
      </c>
      <c r="C204" s="207">
        <v>5119</v>
      </c>
      <c r="D204" s="411">
        <v>0</v>
      </c>
      <c r="E204" s="164">
        <v>0</v>
      </c>
      <c r="F204" s="164">
        <v>0</v>
      </c>
      <c r="G204" s="413">
        <v>0</v>
      </c>
      <c r="H204" s="15">
        <v>1074</v>
      </c>
      <c r="I204" s="15">
        <v>2118</v>
      </c>
      <c r="J204" s="369">
        <v>0.50708215297450421</v>
      </c>
      <c r="K204" s="415">
        <v>0.50730451677518351</v>
      </c>
      <c r="L204" s="372">
        <v>0.60039178100000001</v>
      </c>
      <c r="M204" s="14">
        <f>Lisäosat[[#This Row],[HYTE-kerroin (sis. Kulttuurihyte)]]*Lisäosat[[#This Row],[Asukasmäärä 31.12.2021]]</f>
        <v>3073.4055269390001</v>
      </c>
      <c r="N204" s="415">
        <f>Lisäosat[[#This Row],[HYTE-kerroin (sis. Kulttuurihyte)]]/$N$5</f>
        <v>0.92582672903769492</v>
      </c>
      <c r="O204" s="417">
        <v>0</v>
      </c>
      <c r="P204" s="207">
        <v>0</v>
      </c>
      <c r="Q204" s="168">
        <v>0</v>
      </c>
      <c r="R204" s="168">
        <v>32876.650458571603</v>
      </c>
      <c r="S204" s="168">
        <v>88435.469104114294</v>
      </c>
      <c r="T204" s="168">
        <v>0</v>
      </c>
      <c r="U204" s="345">
        <f t="shared" si="4"/>
        <v>121312.1195626859</v>
      </c>
      <c r="V204" s="49"/>
      <c r="W204" s="49"/>
      <c r="X204" s="115"/>
      <c r="Y204" s="115"/>
      <c r="Z204" s="116"/>
    </row>
    <row r="205" spans="1:26" s="50" customFormat="1">
      <c r="A205" s="134">
        <v>625</v>
      </c>
      <c r="B205" s="130" t="s">
        <v>211</v>
      </c>
      <c r="C205" s="207">
        <v>3048</v>
      </c>
      <c r="D205" s="411">
        <v>0.86618333333333331</v>
      </c>
      <c r="E205" s="164">
        <v>0</v>
      </c>
      <c r="F205" s="164">
        <v>0</v>
      </c>
      <c r="G205" s="413">
        <v>0</v>
      </c>
      <c r="H205" s="15">
        <v>900</v>
      </c>
      <c r="I205" s="15">
        <v>1137</v>
      </c>
      <c r="J205" s="369">
        <v>0.79155672823218992</v>
      </c>
      <c r="K205" s="415">
        <v>0.79190383877731663</v>
      </c>
      <c r="L205" s="372">
        <v>0.45917543399999999</v>
      </c>
      <c r="M205" s="14">
        <f>Lisäosat[[#This Row],[HYTE-kerroin (sis. Kulttuurihyte)]]*Lisäosat[[#This Row],[Asukasmäärä 31.12.2021]]</f>
        <v>1399.5667228319999</v>
      </c>
      <c r="N205" s="415">
        <f>Lisäosat[[#This Row],[HYTE-kerroin (sis. Kulttuurihyte)]]/$N$5</f>
        <v>0.70806580564213939</v>
      </c>
      <c r="O205" s="417">
        <v>0</v>
      </c>
      <c r="P205" s="207">
        <v>159674.86886399999</v>
      </c>
      <c r="Q205" s="168">
        <v>0</v>
      </c>
      <c r="R205" s="168">
        <v>30557.731921510684</v>
      </c>
      <c r="S205" s="168">
        <v>40271.724180644516</v>
      </c>
      <c r="T205" s="168">
        <v>0</v>
      </c>
      <c r="U205" s="345">
        <f t="shared" si="4"/>
        <v>230504.3249661552</v>
      </c>
      <c r="V205" s="49"/>
      <c r="W205" s="49"/>
      <c r="X205" s="115"/>
      <c r="Y205" s="115"/>
      <c r="Z205" s="116"/>
    </row>
    <row r="206" spans="1:26" s="50" customFormat="1">
      <c r="A206" s="134">
        <v>626</v>
      </c>
      <c r="B206" s="130" t="s">
        <v>212</v>
      </c>
      <c r="C206" s="207">
        <v>4964</v>
      </c>
      <c r="D206" s="411">
        <v>1.2519499999999999</v>
      </c>
      <c r="E206" s="164">
        <v>0</v>
      </c>
      <c r="F206" s="164">
        <v>0</v>
      </c>
      <c r="G206" s="413">
        <v>0</v>
      </c>
      <c r="H206" s="15">
        <v>1521</v>
      </c>
      <c r="I206" s="15">
        <v>1673</v>
      </c>
      <c r="J206" s="369">
        <v>0.90914524805738195</v>
      </c>
      <c r="K206" s="415">
        <v>0.90954392308773302</v>
      </c>
      <c r="L206" s="372">
        <v>0.68225993500000004</v>
      </c>
      <c r="M206" s="14">
        <f>Lisäosat[[#This Row],[HYTE-kerroin (sis. Kulttuurihyte)]]*Lisäosat[[#This Row],[Asukasmäärä 31.12.2021]]</f>
        <v>3386.7383173400003</v>
      </c>
      <c r="N206" s="415">
        <f>Lisäosat[[#This Row],[HYTE-kerroin (sis. Kulttuurihyte)]]/$N$5</f>
        <v>1.0520705045669509</v>
      </c>
      <c r="O206" s="417">
        <v>0</v>
      </c>
      <c r="P206" s="207">
        <v>563795.75145599991</v>
      </c>
      <c r="Q206" s="168">
        <v>0</v>
      </c>
      <c r="R206" s="168">
        <v>57159.596593067035</v>
      </c>
      <c r="S206" s="168">
        <v>97451.439193948623</v>
      </c>
      <c r="T206" s="168">
        <v>0</v>
      </c>
      <c r="U206" s="345">
        <f t="shared" si="4"/>
        <v>718406.7872430156</v>
      </c>
      <c r="V206" s="49"/>
      <c r="W206" s="49"/>
      <c r="X206" s="115"/>
      <c r="Y206" s="115"/>
      <c r="Z206" s="116"/>
    </row>
    <row r="207" spans="1:26" s="50" customFormat="1">
      <c r="A207" s="134">
        <v>630</v>
      </c>
      <c r="B207" s="130" t="s">
        <v>213</v>
      </c>
      <c r="C207" s="207">
        <v>1631</v>
      </c>
      <c r="D207" s="411">
        <v>1.6384333333333334</v>
      </c>
      <c r="E207" s="164">
        <v>0</v>
      </c>
      <c r="F207" s="164">
        <v>0</v>
      </c>
      <c r="G207" s="413">
        <v>0</v>
      </c>
      <c r="H207" s="15">
        <v>699</v>
      </c>
      <c r="I207" s="15">
        <v>572</v>
      </c>
      <c r="J207" s="369">
        <v>1.2220279720279721</v>
      </c>
      <c r="K207" s="415">
        <v>1.2225638512396593</v>
      </c>
      <c r="L207" s="372">
        <v>0.53586390699999997</v>
      </c>
      <c r="M207" s="14">
        <f>Lisäosat[[#This Row],[HYTE-kerroin (sis. Kulttuurihyte)]]*Lisäosat[[#This Row],[Asukasmäärä 31.12.2021]]</f>
        <v>873.99403231700001</v>
      </c>
      <c r="N207" s="415">
        <f>Lisäosat[[#This Row],[HYTE-kerroin (sis. Kulttuurihyte)]]/$N$5</f>
        <v>0.82632231807178835</v>
      </c>
      <c r="O207" s="417">
        <v>1.561584739156278</v>
      </c>
      <c r="P207" s="207">
        <v>484859.3480639999</v>
      </c>
      <c r="Q207" s="168">
        <v>0</v>
      </c>
      <c r="R207" s="168">
        <v>25244.060779768057</v>
      </c>
      <c r="S207" s="168">
        <v>25148.67353646312</v>
      </c>
      <c r="T207" s="168">
        <v>25189.283177586865</v>
      </c>
      <c r="U207" s="345">
        <f t="shared" si="4"/>
        <v>560441.36555781798</v>
      </c>
      <c r="V207" s="49"/>
      <c r="W207" s="49"/>
      <c r="X207" s="115"/>
      <c r="Y207" s="115"/>
      <c r="Z207" s="116"/>
    </row>
    <row r="208" spans="1:26" s="50" customFormat="1">
      <c r="A208" s="134">
        <v>631</v>
      </c>
      <c r="B208" s="130" t="s">
        <v>214</v>
      </c>
      <c r="C208" s="207">
        <v>1985</v>
      </c>
      <c r="D208" s="411">
        <v>0</v>
      </c>
      <c r="E208" s="164">
        <v>0</v>
      </c>
      <c r="F208" s="164">
        <v>0</v>
      </c>
      <c r="G208" s="413">
        <v>0</v>
      </c>
      <c r="H208" s="15">
        <v>498</v>
      </c>
      <c r="I208" s="15">
        <v>825</v>
      </c>
      <c r="J208" s="369">
        <v>0.60363636363636364</v>
      </c>
      <c r="K208" s="415">
        <v>0.60390106803437704</v>
      </c>
      <c r="L208" s="372">
        <v>0.251299041</v>
      </c>
      <c r="M208" s="14">
        <f>Lisäosat[[#This Row],[HYTE-kerroin (sis. Kulttuurihyte)]]*Lisäosat[[#This Row],[Asukasmäärä 31.12.2021]]</f>
        <v>498.82859638500003</v>
      </c>
      <c r="N208" s="415">
        <f>Lisäosat[[#This Row],[HYTE-kerroin (sis. Kulttuurihyte)]]/$N$5</f>
        <v>0.3875125817875571</v>
      </c>
      <c r="O208" s="417">
        <v>0</v>
      </c>
      <c r="P208" s="207">
        <v>0</v>
      </c>
      <c r="Q208" s="168">
        <v>0</v>
      </c>
      <c r="R208" s="168">
        <v>15176.094229810698</v>
      </c>
      <c r="S208" s="168">
        <v>14353.504780669295</v>
      </c>
      <c r="T208" s="168">
        <v>0</v>
      </c>
      <c r="U208" s="345">
        <f t="shared" si="4"/>
        <v>29529.599010479993</v>
      </c>
      <c r="V208" s="49"/>
      <c r="W208" s="49"/>
      <c r="X208" s="115"/>
      <c r="Y208" s="115"/>
      <c r="Z208" s="116"/>
    </row>
    <row r="209" spans="1:26" s="50" customFormat="1">
      <c r="A209" s="134">
        <v>635</v>
      </c>
      <c r="B209" s="130" t="s">
        <v>215</v>
      </c>
      <c r="C209" s="207">
        <v>6439</v>
      </c>
      <c r="D209" s="411">
        <v>0.39319999999999999</v>
      </c>
      <c r="E209" s="164">
        <v>0</v>
      </c>
      <c r="F209" s="164">
        <v>0</v>
      </c>
      <c r="G209" s="413">
        <v>0</v>
      </c>
      <c r="H209" s="15">
        <v>1871</v>
      </c>
      <c r="I209" s="15">
        <v>2570</v>
      </c>
      <c r="J209" s="369">
        <v>0.7280155642023346</v>
      </c>
      <c r="K209" s="415">
        <v>0.7283348109099147</v>
      </c>
      <c r="L209" s="372">
        <v>0.58569633700000001</v>
      </c>
      <c r="M209" s="14">
        <f>Lisäosat[[#This Row],[HYTE-kerroin (sis. Kulttuurihyte)]]*Lisäosat[[#This Row],[Asukasmäärä 31.12.2021]]</f>
        <v>3771.2987139430002</v>
      </c>
      <c r="N209" s="415">
        <f>Lisäosat[[#This Row],[HYTE-kerroin (sis. Kulttuurihyte)]]/$N$5</f>
        <v>0.9031658011555449</v>
      </c>
      <c r="O209" s="417">
        <v>0</v>
      </c>
      <c r="P209" s="207">
        <v>153124.15910399999</v>
      </c>
      <c r="Q209" s="168">
        <v>0</v>
      </c>
      <c r="R209" s="168">
        <v>59372.207748703593</v>
      </c>
      <c r="S209" s="168">
        <v>108516.94251733273</v>
      </c>
      <c r="T209" s="168">
        <v>0</v>
      </c>
      <c r="U209" s="345">
        <f t="shared" si="4"/>
        <v>321013.30937003635</v>
      </c>
      <c r="V209" s="49"/>
      <c r="W209" s="49"/>
      <c r="X209" s="115"/>
      <c r="Y209" s="115"/>
      <c r="Z209" s="116"/>
    </row>
    <row r="210" spans="1:26" s="50" customFormat="1">
      <c r="A210" s="134">
        <v>636</v>
      </c>
      <c r="B210" s="130" t="s">
        <v>216</v>
      </c>
      <c r="C210" s="207">
        <v>8222</v>
      </c>
      <c r="D210" s="411">
        <v>0</v>
      </c>
      <c r="E210" s="164">
        <v>0</v>
      </c>
      <c r="F210" s="164">
        <v>3</v>
      </c>
      <c r="G210" s="413">
        <v>3.6487472634395525E-4</v>
      </c>
      <c r="H210" s="15">
        <v>2499</v>
      </c>
      <c r="I210" s="15">
        <v>3394</v>
      </c>
      <c r="J210" s="369">
        <v>0.73629935179728934</v>
      </c>
      <c r="K210" s="415">
        <v>0.73662223108093794</v>
      </c>
      <c r="L210" s="372">
        <v>0.51679198500000001</v>
      </c>
      <c r="M210" s="14">
        <f>Lisäosat[[#This Row],[HYTE-kerroin (sis. Kulttuurihyte)]]*Lisäosat[[#This Row],[Asukasmäärä 31.12.2021]]</f>
        <v>4249.0637006699999</v>
      </c>
      <c r="N210" s="415">
        <f>Lisäosat[[#This Row],[HYTE-kerroin (sis. Kulttuurihyte)]]/$N$5</f>
        <v>0.7969126963539287</v>
      </c>
      <c r="O210" s="417">
        <v>0</v>
      </c>
      <c r="P210" s="207">
        <v>0</v>
      </c>
      <c r="Q210" s="168">
        <v>0</v>
      </c>
      <c r="R210" s="168">
        <v>76675.391076774991</v>
      </c>
      <c r="S210" s="168">
        <v>122264.35409461455</v>
      </c>
      <c r="T210" s="168">
        <v>0</v>
      </c>
      <c r="U210" s="345">
        <f t="shared" si="4"/>
        <v>198939.74517138954</v>
      </c>
      <c r="V210" s="49"/>
      <c r="W210" s="49"/>
      <c r="X210" s="115"/>
      <c r="Y210" s="115"/>
      <c r="Z210" s="116"/>
    </row>
    <row r="211" spans="1:26" s="50" customFormat="1">
      <c r="A211" s="134">
        <v>638</v>
      </c>
      <c r="B211" s="130" t="s">
        <v>217</v>
      </c>
      <c r="C211" s="207">
        <v>51149</v>
      </c>
      <c r="D211" s="411">
        <v>0</v>
      </c>
      <c r="E211" s="164">
        <v>0</v>
      </c>
      <c r="F211" s="164">
        <v>1</v>
      </c>
      <c r="G211" s="413">
        <v>1.9550724354337329E-5</v>
      </c>
      <c r="H211" s="15">
        <v>21483</v>
      </c>
      <c r="I211" s="15">
        <v>22695</v>
      </c>
      <c r="J211" s="369">
        <v>0.94659616655651024</v>
      </c>
      <c r="K211" s="415">
        <v>0.94701126442589745</v>
      </c>
      <c r="L211" s="372">
        <v>0.57539394799999999</v>
      </c>
      <c r="M211" s="14">
        <f>Lisäosat[[#This Row],[HYTE-kerroin (sis. Kulttuurihyte)]]*Lisäosat[[#This Row],[Asukasmäärä 31.12.2021]]</f>
        <v>29430.825046252001</v>
      </c>
      <c r="N211" s="415">
        <f>Lisäosat[[#This Row],[HYTE-kerroin (sis. Kulttuurihyte)]]/$N$5</f>
        <v>0.8872791294671728</v>
      </c>
      <c r="O211" s="417">
        <v>0.58540069361613745</v>
      </c>
      <c r="P211" s="207">
        <v>0</v>
      </c>
      <c r="Q211" s="168">
        <v>0</v>
      </c>
      <c r="R211" s="168">
        <v>613233.67821776215</v>
      </c>
      <c r="S211" s="168">
        <v>846854.99400355248</v>
      </c>
      <c r="T211" s="168">
        <v>296132.90816916327</v>
      </c>
      <c r="U211" s="345">
        <f t="shared" si="4"/>
        <v>1756221.580390478</v>
      </c>
      <c r="V211" s="49"/>
      <c r="W211" s="49"/>
      <c r="X211" s="115"/>
      <c r="Y211" s="115"/>
      <c r="Z211" s="116"/>
    </row>
    <row r="212" spans="1:26" s="50" customFormat="1">
      <c r="A212" s="134">
        <v>678</v>
      </c>
      <c r="B212" s="130" t="s">
        <v>218</v>
      </c>
      <c r="C212" s="207">
        <v>24260</v>
      </c>
      <c r="D212" s="411">
        <v>0.41660000000000003</v>
      </c>
      <c r="E212" s="164">
        <v>0</v>
      </c>
      <c r="F212" s="164">
        <v>1</v>
      </c>
      <c r="G212" s="413">
        <v>4.1220115416323168E-5</v>
      </c>
      <c r="H212" s="15">
        <v>10056</v>
      </c>
      <c r="I212" s="15">
        <v>8775</v>
      </c>
      <c r="J212" s="369">
        <v>1.1459829059829061</v>
      </c>
      <c r="K212" s="415">
        <v>1.1464854381919241</v>
      </c>
      <c r="L212" s="372">
        <v>0.46022918099999999</v>
      </c>
      <c r="M212" s="14">
        <f>Lisäosat[[#This Row],[HYTE-kerroin (sis. Kulttuurihyte)]]*Lisäosat[[#This Row],[Asukasmäärä 31.12.2021]]</f>
        <v>11165.15993106</v>
      </c>
      <c r="N212" s="415">
        <f>Lisäosat[[#This Row],[HYTE-kerroin (sis. Kulttuurihyte)]]/$N$5</f>
        <v>0.70969072318617765</v>
      </c>
      <c r="O212" s="417">
        <v>0</v>
      </c>
      <c r="P212" s="207">
        <v>611254.18368000002</v>
      </c>
      <c r="Q212" s="168">
        <v>0</v>
      </c>
      <c r="R212" s="168">
        <v>352121.90700858674</v>
      </c>
      <c r="S212" s="168">
        <v>321271.02898430784</v>
      </c>
      <c r="T212" s="168">
        <v>0</v>
      </c>
      <c r="U212" s="345">
        <f t="shared" si="4"/>
        <v>1284647.1196728945</v>
      </c>
      <c r="V212" s="49"/>
      <c r="W212" s="49"/>
      <c r="X212" s="115"/>
      <c r="Y212" s="115"/>
      <c r="Z212" s="116"/>
    </row>
    <row r="213" spans="1:26" s="50" customFormat="1">
      <c r="A213" s="134">
        <v>680</v>
      </c>
      <c r="B213" s="130" t="s">
        <v>219</v>
      </c>
      <c r="C213" s="207">
        <v>24810</v>
      </c>
      <c r="D213" s="411">
        <v>0</v>
      </c>
      <c r="E213" s="164">
        <v>0</v>
      </c>
      <c r="F213" s="164">
        <v>0</v>
      </c>
      <c r="G213" s="413">
        <v>0</v>
      </c>
      <c r="H213" s="15">
        <v>10697</v>
      </c>
      <c r="I213" s="15">
        <v>10718</v>
      </c>
      <c r="J213" s="369">
        <v>0.99804067923119988</v>
      </c>
      <c r="K213" s="415">
        <v>0.99847833635907279</v>
      </c>
      <c r="L213" s="372">
        <v>0.62624149799999995</v>
      </c>
      <c r="M213" s="14">
        <f>Lisäosat[[#This Row],[HYTE-kerroin (sis. Kulttuurihyte)]]*Lisäosat[[#This Row],[Asukasmäärä 31.12.2021]]</f>
        <v>15537.051565379999</v>
      </c>
      <c r="N213" s="415">
        <f>Lisäosat[[#This Row],[HYTE-kerroin (sis. Kulttuurihyte)]]/$N$5</f>
        <v>0.96568796580679062</v>
      </c>
      <c r="O213" s="417">
        <v>0.8685567142374192</v>
      </c>
      <c r="P213" s="207">
        <v>0</v>
      </c>
      <c r="Q213" s="168">
        <v>0</v>
      </c>
      <c r="R213" s="168">
        <v>313616.65366736846</v>
      </c>
      <c r="S213" s="168">
        <v>447069.68593489641</v>
      </c>
      <c r="T213" s="168">
        <v>213118.54267347837</v>
      </c>
      <c r="U213" s="345">
        <f t="shared" si="4"/>
        <v>973804.88227574318</v>
      </c>
      <c r="V213" s="49"/>
      <c r="W213" s="49"/>
      <c r="X213" s="115"/>
      <c r="Y213" s="115"/>
      <c r="Z213" s="116"/>
    </row>
    <row r="214" spans="1:26" s="50" customFormat="1">
      <c r="A214" s="134">
        <v>681</v>
      </c>
      <c r="B214" s="130" t="s">
        <v>220</v>
      </c>
      <c r="C214" s="207">
        <v>3330</v>
      </c>
      <c r="D214" s="411">
        <v>0.92356666666666665</v>
      </c>
      <c r="E214" s="164">
        <v>0</v>
      </c>
      <c r="F214" s="164">
        <v>0</v>
      </c>
      <c r="G214" s="413">
        <v>0</v>
      </c>
      <c r="H214" s="15">
        <v>964</v>
      </c>
      <c r="I214" s="15">
        <v>1195</v>
      </c>
      <c r="J214" s="369">
        <v>0.80669456066945611</v>
      </c>
      <c r="K214" s="415">
        <v>0.80704830940118644</v>
      </c>
      <c r="L214" s="372">
        <v>0.590011705</v>
      </c>
      <c r="M214" s="14">
        <f>Lisäosat[[#This Row],[HYTE-kerroin (sis. Kulttuurihyte)]]*Lisäosat[[#This Row],[Asukasmäärä 31.12.2021]]</f>
        <v>1964.7389776499999</v>
      </c>
      <c r="N214" s="415">
        <f>Lisäosat[[#This Row],[HYTE-kerroin (sis. Kulttuurihyte)]]/$N$5</f>
        <v>0.90982026107066805</v>
      </c>
      <c r="O214" s="417">
        <v>0</v>
      </c>
      <c r="P214" s="207">
        <v>186004.84895999997</v>
      </c>
      <c r="Q214" s="168">
        <v>0</v>
      </c>
      <c r="R214" s="168">
        <v>34023.381218073337</v>
      </c>
      <c r="S214" s="168">
        <v>56534.229418356954</v>
      </c>
      <c r="T214" s="168">
        <v>0</v>
      </c>
      <c r="U214" s="345">
        <f t="shared" si="4"/>
        <v>276562.45959643024</v>
      </c>
      <c r="V214" s="49"/>
      <c r="W214" s="49"/>
      <c r="X214" s="115"/>
      <c r="Y214" s="115"/>
      <c r="Z214" s="116"/>
    </row>
    <row r="215" spans="1:26" s="50" customFormat="1">
      <c r="A215" s="134">
        <v>683</v>
      </c>
      <c r="B215" s="130" t="s">
        <v>221</v>
      </c>
      <c r="C215" s="207">
        <v>3670</v>
      </c>
      <c r="D215" s="411">
        <v>1.7716666666666665</v>
      </c>
      <c r="E215" s="164">
        <v>0</v>
      </c>
      <c r="F215" s="164">
        <v>0</v>
      </c>
      <c r="G215" s="413">
        <v>0</v>
      </c>
      <c r="H215" s="15">
        <v>1203</v>
      </c>
      <c r="I215" s="15">
        <v>1253</v>
      </c>
      <c r="J215" s="369">
        <v>0.96009577015163605</v>
      </c>
      <c r="K215" s="415">
        <v>0.96051678781754035</v>
      </c>
      <c r="L215" s="372">
        <v>0.52786620900000003</v>
      </c>
      <c r="M215" s="14">
        <f>Lisäosat[[#This Row],[HYTE-kerroin (sis. Kulttuurihyte)]]*Lisäosat[[#This Row],[Asukasmäärä 31.12.2021]]</f>
        <v>1937.2689870300001</v>
      </c>
      <c r="N215" s="415">
        <f>Lisäosat[[#This Row],[HYTE-kerroin (sis. Kulttuurihyte)]]/$N$5</f>
        <v>0.81398956666929834</v>
      </c>
      <c r="O215" s="417">
        <v>0</v>
      </c>
      <c r="P215" s="207">
        <v>1179725.9040000001</v>
      </c>
      <c r="Q215" s="168">
        <v>0</v>
      </c>
      <c r="R215" s="168">
        <v>44627.72309893612</v>
      </c>
      <c r="S215" s="168">
        <v>55743.796302560229</v>
      </c>
      <c r="T215" s="168">
        <v>0</v>
      </c>
      <c r="U215" s="345">
        <f t="shared" si="4"/>
        <v>1280097.4234014964</v>
      </c>
      <c r="V215" s="49"/>
      <c r="W215" s="49"/>
      <c r="X215" s="115"/>
      <c r="Y215" s="115"/>
      <c r="Z215" s="116"/>
    </row>
    <row r="216" spans="1:26" s="50" customFormat="1">
      <c r="A216" s="134">
        <v>684</v>
      </c>
      <c r="B216" s="130" t="s">
        <v>222</v>
      </c>
      <c r="C216" s="207">
        <v>38959</v>
      </c>
      <c r="D216" s="411">
        <v>0</v>
      </c>
      <c r="E216" s="164">
        <v>0</v>
      </c>
      <c r="F216" s="164">
        <v>0</v>
      </c>
      <c r="G216" s="413">
        <v>0</v>
      </c>
      <c r="H216" s="15">
        <v>16720</v>
      </c>
      <c r="I216" s="15">
        <v>16428</v>
      </c>
      <c r="J216" s="369">
        <v>1.0177745312880448</v>
      </c>
      <c r="K216" s="415">
        <v>1.0182208420321408</v>
      </c>
      <c r="L216" s="372">
        <v>0.61596179500000003</v>
      </c>
      <c r="M216" s="14">
        <f>Lisäosat[[#This Row],[HYTE-kerroin (sis. Kulttuurihyte)]]*Lisäosat[[#This Row],[Asukasmäärä 31.12.2021]]</f>
        <v>23997.255571405003</v>
      </c>
      <c r="N216" s="415">
        <f>Lisäosat[[#This Row],[HYTE-kerroin (sis. Kulttuurihyte)]]/$N$5</f>
        <v>0.94983627678447047</v>
      </c>
      <c r="O216" s="417">
        <v>0</v>
      </c>
      <c r="P216" s="207">
        <v>0</v>
      </c>
      <c r="Q216" s="168">
        <v>0</v>
      </c>
      <c r="R216" s="168">
        <v>502207.84083468397</v>
      </c>
      <c r="S216" s="168">
        <v>690507.17032521393</v>
      </c>
      <c r="T216" s="168">
        <v>0</v>
      </c>
      <c r="U216" s="345">
        <f t="shared" si="4"/>
        <v>1192715.0111598978</v>
      </c>
      <c r="V216" s="49"/>
      <c r="W216" s="49"/>
      <c r="X216" s="115"/>
      <c r="Y216" s="115"/>
      <c r="Z216" s="116"/>
    </row>
    <row r="217" spans="1:26" s="50" customFormat="1">
      <c r="A217" s="134">
        <v>686</v>
      </c>
      <c r="B217" s="130" t="s">
        <v>223</v>
      </c>
      <c r="C217" s="207">
        <v>3033</v>
      </c>
      <c r="D217" s="411">
        <v>1.2173166666666666</v>
      </c>
      <c r="E217" s="164">
        <v>0</v>
      </c>
      <c r="F217" s="164">
        <v>0</v>
      </c>
      <c r="G217" s="413">
        <v>0</v>
      </c>
      <c r="H217" s="15">
        <v>892</v>
      </c>
      <c r="I217" s="15">
        <v>1054</v>
      </c>
      <c r="J217" s="369">
        <v>0.84629981024667933</v>
      </c>
      <c r="K217" s="415">
        <v>0.84667092652678655</v>
      </c>
      <c r="L217" s="372">
        <v>0.61053177599999997</v>
      </c>
      <c r="M217" s="14">
        <f>Lisäosat[[#This Row],[HYTE-kerroin (sis. Kulttuurihyte)]]*Lisäosat[[#This Row],[Asukasmäärä 31.12.2021]]</f>
        <v>1851.742876608</v>
      </c>
      <c r="N217" s="415">
        <f>Lisäosat[[#This Row],[HYTE-kerroin (sis. Kulttuurihyte)]]/$N$5</f>
        <v>0.94146298306447773</v>
      </c>
      <c r="O217" s="417">
        <v>0</v>
      </c>
      <c r="P217" s="207">
        <v>334949.25794399995</v>
      </c>
      <c r="Q217" s="168">
        <v>0</v>
      </c>
      <c r="R217" s="168">
        <v>32510.283969171713</v>
      </c>
      <c r="S217" s="168">
        <v>53282.831867660912</v>
      </c>
      <c r="T217" s="168">
        <v>0</v>
      </c>
      <c r="U217" s="345">
        <f t="shared" si="4"/>
        <v>420742.37378083257</v>
      </c>
      <c r="V217" s="49"/>
      <c r="W217" s="49"/>
      <c r="X217" s="115"/>
      <c r="Y217" s="115"/>
      <c r="Z217" s="116"/>
    </row>
    <row r="218" spans="1:26" s="50" customFormat="1">
      <c r="A218" s="134">
        <v>687</v>
      </c>
      <c r="B218" s="130" t="s">
        <v>224</v>
      </c>
      <c r="C218" s="207">
        <v>1513</v>
      </c>
      <c r="D218" s="411">
        <v>1.7575666666666667</v>
      </c>
      <c r="E218" s="164">
        <v>0</v>
      </c>
      <c r="F218" s="164">
        <v>0</v>
      </c>
      <c r="G218" s="413">
        <v>0</v>
      </c>
      <c r="H218" s="15">
        <v>451</v>
      </c>
      <c r="I218" s="15">
        <v>465</v>
      </c>
      <c r="J218" s="369">
        <v>0.96989247311827953</v>
      </c>
      <c r="K218" s="415">
        <v>0.97031778679833669</v>
      </c>
      <c r="L218" s="372">
        <v>0.63056327099999998</v>
      </c>
      <c r="M218" s="14">
        <f>Lisäosat[[#This Row],[HYTE-kerroin (sis. Kulttuurihyte)]]*Lisäosat[[#This Row],[Asukasmäärä 31.12.2021]]</f>
        <v>954.042229023</v>
      </c>
      <c r="N218" s="415">
        <f>Lisäosat[[#This Row],[HYTE-kerroin (sis. Kulttuurihyte)]]/$N$5</f>
        <v>0.97235230247304061</v>
      </c>
      <c r="O218" s="417">
        <v>0</v>
      </c>
      <c r="P218" s="207">
        <v>482484.95164799999</v>
      </c>
      <c r="Q218" s="168">
        <v>0</v>
      </c>
      <c r="R218" s="168">
        <v>18586.029672651683</v>
      </c>
      <c r="S218" s="168">
        <v>27452.014167754318</v>
      </c>
      <c r="T218" s="168">
        <v>0</v>
      </c>
      <c r="U218" s="345">
        <f t="shared" si="4"/>
        <v>528522.99548840593</v>
      </c>
      <c r="V218" s="49"/>
      <c r="W218" s="49"/>
      <c r="X218" s="115"/>
      <c r="Y218" s="115"/>
      <c r="Z218" s="116"/>
    </row>
    <row r="219" spans="1:26" s="50" customFormat="1">
      <c r="A219" s="134">
        <v>689</v>
      </c>
      <c r="B219" s="130" t="s">
        <v>225</v>
      </c>
      <c r="C219" s="207">
        <v>3092</v>
      </c>
      <c r="D219" s="411">
        <v>0.92600000000000005</v>
      </c>
      <c r="E219" s="164">
        <v>0</v>
      </c>
      <c r="F219" s="164">
        <v>0</v>
      </c>
      <c r="G219" s="413">
        <v>0</v>
      </c>
      <c r="H219" s="15">
        <v>900</v>
      </c>
      <c r="I219" s="15">
        <v>1020</v>
      </c>
      <c r="J219" s="369">
        <v>0.88235294117647056</v>
      </c>
      <c r="K219" s="415">
        <v>0.88273986734295007</v>
      </c>
      <c r="L219" s="372">
        <v>0.53280391900000001</v>
      </c>
      <c r="M219" s="14">
        <f>Lisäosat[[#This Row],[HYTE-kerroin (sis. Kulttuurihyte)]]*Lisäosat[[#This Row],[Asukasmäärä 31.12.2021]]</f>
        <v>1647.4297175480001</v>
      </c>
      <c r="N219" s="415">
        <f>Lisäosat[[#This Row],[HYTE-kerroin (sis. Kulttuurihyte)]]/$N$5</f>
        <v>0.82160370137750927</v>
      </c>
      <c r="O219" s="417">
        <v>0</v>
      </c>
      <c r="P219" s="207">
        <v>173165.85215999998</v>
      </c>
      <c r="Q219" s="168">
        <v>0</v>
      </c>
      <c r="R219" s="168">
        <v>34554.604939976925</v>
      </c>
      <c r="S219" s="168">
        <v>47403.838709341762</v>
      </c>
      <c r="T219" s="168">
        <v>0</v>
      </c>
      <c r="U219" s="345">
        <f t="shared" si="4"/>
        <v>255124.29580931866</v>
      </c>
      <c r="V219" s="49"/>
      <c r="W219" s="49"/>
      <c r="X219" s="115"/>
      <c r="Y219" s="115"/>
      <c r="Z219" s="116"/>
    </row>
    <row r="220" spans="1:26" s="50" customFormat="1">
      <c r="A220" s="134">
        <v>691</v>
      </c>
      <c r="B220" s="130" t="s">
        <v>226</v>
      </c>
      <c r="C220" s="207">
        <v>2690</v>
      </c>
      <c r="D220" s="411">
        <v>1.2390666666666668</v>
      </c>
      <c r="E220" s="164">
        <v>0</v>
      </c>
      <c r="F220" s="164">
        <v>0</v>
      </c>
      <c r="G220" s="413">
        <v>0</v>
      </c>
      <c r="H220" s="15">
        <v>921</v>
      </c>
      <c r="I220" s="15">
        <v>994</v>
      </c>
      <c r="J220" s="369">
        <v>0.92655935613682094</v>
      </c>
      <c r="K220" s="415">
        <v>0.92696566753779808</v>
      </c>
      <c r="L220" s="372">
        <v>0.37240454699999997</v>
      </c>
      <c r="M220" s="14">
        <f>Lisäosat[[#This Row],[HYTE-kerroin (sis. Kulttuurihyte)]]*Lisäosat[[#This Row],[Asukasmäärä 31.12.2021]]</f>
        <v>1001.7682314299999</v>
      </c>
      <c r="N220" s="415">
        <f>Lisäosat[[#This Row],[HYTE-kerroin (sis. Kulttuurihyte)]]/$N$5</f>
        <v>0.57426183125543895</v>
      </c>
      <c r="O220" s="417">
        <v>0</v>
      </c>
      <c r="P220" s="207">
        <v>302377.86431999999</v>
      </c>
      <c r="Q220" s="168">
        <v>0</v>
      </c>
      <c r="R220" s="168">
        <v>31568.186594266728</v>
      </c>
      <c r="S220" s="168">
        <v>28825.302324599263</v>
      </c>
      <c r="T220" s="168">
        <v>0</v>
      </c>
      <c r="U220" s="345">
        <f t="shared" si="4"/>
        <v>362771.35323886597</v>
      </c>
      <c r="V220" s="49"/>
      <c r="W220" s="49"/>
      <c r="X220" s="115"/>
      <c r="Y220" s="115"/>
      <c r="Z220" s="116"/>
    </row>
    <row r="221" spans="1:26" s="50" customFormat="1">
      <c r="A221" s="134">
        <v>694</v>
      </c>
      <c r="B221" s="130" t="s">
        <v>227</v>
      </c>
      <c r="C221" s="207">
        <v>28521</v>
      </c>
      <c r="D221" s="411">
        <v>0</v>
      </c>
      <c r="E221" s="164">
        <v>0</v>
      </c>
      <c r="F221" s="164">
        <v>2</v>
      </c>
      <c r="G221" s="413">
        <v>7.0123768451316569E-5</v>
      </c>
      <c r="H221" s="15">
        <v>11335</v>
      </c>
      <c r="I221" s="15">
        <v>12404</v>
      </c>
      <c r="J221" s="369">
        <v>0.91381812318606903</v>
      </c>
      <c r="K221" s="415">
        <v>0.91421884734843473</v>
      </c>
      <c r="L221" s="372">
        <v>0.62669678299999998</v>
      </c>
      <c r="M221" s="14">
        <f>Lisäosat[[#This Row],[HYTE-kerroin (sis. Kulttuurihyte)]]*Lisäosat[[#This Row],[Asukasmäärä 31.12.2021]]</f>
        <v>17874.018947943001</v>
      </c>
      <c r="N221" s="415">
        <f>Lisäosat[[#This Row],[HYTE-kerroin (sis. Kulttuurihyte)]]/$N$5</f>
        <v>0.96639003241674293</v>
      </c>
      <c r="O221" s="417">
        <v>0</v>
      </c>
      <c r="P221" s="207">
        <v>0</v>
      </c>
      <c r="Q221" s="168">
        <v>0</v>
      </c>
      <c r="R221" s="168">
        <v>330102.35653454479</v>
      </c>
      <c r="S221" s="168">
        <v>514314.57273765089</v>
      </c>
      <c r="T221" s="168">
        <v>0</v>
      </c>
      <c r="U221" s="345">
        <f t="shared" si="4"/>
        <v>844416.92927219567</v>
      </c>
      <c r="V221" s="49"/>
      <c r="W221" s="49"/>
      <c r="X221" s="115"/>
      <c r="Y221" s="115"/>
      <c r="Z221" s="116"/>
    </row>
    <row r="222" spans="1:26" s="50" customFormat="1">
      <c r="A222" s="134">
        <v>697</v>
      </c>
      <c r="B222" s="130" t="s">
        <v>228</v>
      </c>
      <c r="C222" s="207">
        <v>1210</v>
      </c>
      <c r="D222" s="411">
        <v>1.1493833333333334</v>
      </c>
      <c r="E222" s="164">
        <v>0</v>
      </c>
      <c r="F222" s="164">
        <v>0</v>
      </c>
      <c r="G222" s="413">
        <v>0</v>
      </c>
      <c r="H222" s="15">
        <v>318</v>
      </c>
      <c r="I222" s="15">
        <v>457</v>
      </c>
      <c r="J222" s="369">
        <v>0.69584245076586437</v>
      </c>
      <c r="K222" s="415">
        <v>0.69614758903807272</v>
      </c>
      <c r="L222" s="372">
        <v>0.59703875500000003</v>
      </c>
      <c r="M222" s="14">
        <f>Lisäosat[[#This Row],[HYTE-kerroin (sis. Kulttuurihyte)]]*Lisäosat[[#This Row],[Asukasmäärä 31.12.2021]]</f>
        <v>722.41689355000005</v>
      </c>
      <c r="N222" s="415">
        <f>Lisäosat[[#This Row],[HYTE-kerroin (sis. Kulttuurihyte)]]/$N$5</f>
        <v>0.92065623671551844</v>
      </c>
      <c r="O222" s="417">
        <v>0</v>
      </c>
      <c r="P222" s="207">
        <v>126169.18776</v>
      </c>
      <c r="Q222" s="168">
        <v>0</v>
      </c>
      <c r="R222" s="168">
        <v>10664.006457438622</v>
      </c>
      <c r="S222" s="168">
        <v>20787.128906305003</v>
      </c>
      <c r="T222" s="168">
        <v>0</v>
      </c>
      <c r="U222" s="345">
        <f t="shared" si="4"/>
        <v>157620.32312374364</v>
      </c>
      <c r="V222" s="49"/>
      <c r="W222" s="49"/>
      <c r="X222" s="115"/>
      <c r="Y222" s="115"/>
      <c r="Z222" s="116"/>
    </row>
    <row r="223" spans="1:26" s="50" customFormat="1">
      <c r="A223" s="134">
        <v>698</v>
      </c>
      <c r="B223" s="130" t="s">
        <v>229</v>
      </c>
      <c r="C223" s="207">
        <v>64180</v>
      </c>
      <c r="D223" s="411">
        <v>0</v>
      </c>
      <c r="E223" s="164">
        <v>0</v>
      </c>
      <c r="F223" s="164">
        <v>192</v>
      </c>
      <c r="G223" s="413">
        <v>2.9915861639139918E-3</v>
      </c>
      <c r="H223" s="15">
        <v>27311</v>
      </c>
      <c r="I223" s="15">
        <v>27804</v>
      </c>
      <c r="J223" s="369">
        <v>0.98226873831103434</v>
      </c>
      <c r="K223" s="415">
        <v>0.98269947918538403</v>
      </c>
      <c r="L223" s="372">
        <v>0.67704282000000005</v>
      </c>
      <c r="M223" s="14">
        <f>Lisäosat[[#This Row],[HYTE-kerroin (sis. Kulttuurihyte)]]*Lisäosat[[#This Row],[Asukasmäärä 31.12.2021]]</f>
        <v>43452.608187600003</v>
      </c>
      <c r="N223" s="415">
        <f>Lisäosat[[#This Row],[HYTE-kerroin (sis. Kulttuurihyte)]]/$N$5</f>
        <v>1.0440255168300794</v>
      </c>
      <c r="O223" s="417">
        <v>0.66264868073671046</v>
      </c>
      <c r="P223" s="207">
        <v>0</v>
      </c>
      <c r="Q223" s="168">
        <v>0</v>
      </c>
      <c r="R223" s="168">
        <v>798461.80158833321</v>
      </c>
      <c r="S223" s="168">
        <v>1250323.7061250829</v>
      </c>
      <c r="T223" s="168">
        <v>420609.75614055578</v>
      </c>
      <c r="U223" s="345">
        <f t="shared" si="4"/>
        <v>2469395.2638539718</v>
      </c>
      <c r="V223" s="49"/>
      <c r="W223" s="49"/>
      <c r="X223" s="115"/>
      <c r="Y223" s="115"/>
      <c r="Z223" s="116"/>
    </row>
    <row r="224" spans="1:26" s="50" customFormat="1">
      <c r="A224" s="134">
        <v>700</v>
      </c>
      <c r="B224" s="130" t="s">
        <v>230</v>
      </c>
      <c r="C224" s="207">
        <v>4913</v>
      </c>
      <c r="D224" s="411">
        <v>5.3900000000000003E-2</v>
      </c>
      <c r="E224" s="164">
        <v>0</v>
      </c>
      <c r="F224" s="164">
        <v>0</v>
      </c>
      <c r="G224" s="413">
        <v>0</v>
      </c>
      <c r="H224" s="15">
        <v>992</v>
      </c>
      <c r="I224" s="15">
        <v>1751</v>
      </c>
      <c r="J224" s="369">
        <v>0.56653340948029696</v>
      </c>
      <c r="K224" s="415">
        <v>0.56678184362731809</v>
      </c>
      <c r="L224" s="372">
        <v>0.46570551300000002</v>
      </c>
      <c r="M224" s="14">
        <f>Lisäosat[[#This Row],[HYTE-kerroin (sis. Kulttuurihyte)]]*Lisäosat[[#This Row],[Asukasmäärä 31.12.2021]]</f>
        <v>2288.011185369</v>
      </c>
      <c r="N224" s="415">
        <f>Lisäosat[[#This Row],[HYTE-kerroin (sis. Kulttuurihyte)]]/$N$5</f>
        <v>0.71813543329569951</v>
      </c>
      <c r="O224" s="417">
        <v>0</v>
      </c>
      <c r="P224" s="207">
        <v>16015.751135999999</v>
      </c>
      <c r="Q224" s="168">
        <v>0</v>
      </c>
      <c r="R224" s="168">
        <v>35253.025843401236</v>
      </c>
      <c r="S224" s="168">
        <v>65836.200501367857</v>
      </c>
      <c r="T224" s="168">
        <v>0</v>
      </c>
      <c r="U224" s="345">
        <f t="shared" si="4"/>
        <v>117104.9774807691</v>
      </c>
      <c r="V224" s="49"/>
      <c r="W224" s="49"/>
      <c r="X224" s="115"/>
      <c r="Y224" s="115"/>
      <c r="Z224" s="116"/>
    </row>
    <row r="225" spans="1:26" s="50" customFormat="1">
      <c r="A225" s="134">
        <v>702</v>
      </c>
      <c r="B225" s="130" t="s">
        <v>231</v>
      </c>
      <c r="C225" s="207">
        <v>4155</v>
      </c>
      <c r="D225" s="411">
        <v>1.0675166666666667</v>
      </c>
      <c r="E225" s="164">
        <v>0</v>
      </c>
      <c r="F225" s="164">
        <v>0</v>
      </c>
      <c r="G225" s="413">
        <v>0</v>
      </c>
      <c r="H225" s="15">
        <v>1428</v>
      </c>
      <c r="I225" s="15">
        <v>1439</v>
      </c>
      <c r="J225" s="369">
        <v>0.99235580264072276</v>
      </c>
      <c r="K225" s="415">
        <v>0.99279096685742219</v>
      </c>
      <c r="L225" s="372">
        <v>0.52829942799999996</v>
      </c>
      <c r="M225" s="14">
        <f>Lisäosat[[#This Row],[HYTE-kerroin (sis. Kulttuurihyte)]]*Lisäosat[[#This Row],[Asukasmäärä 31.12.2021]]</f>
        <v>2195.0841233399997</v>
      </c>
      <c r="N225" s="415">
        <f>Lisäosat[[#This Row],[HYTE-kerroin (sis. Kulttuurihyte)]]/$N$5</f>
        <v>0.81465760667653975</v>
      </c>
      <c r="O225" s="417">
        <v>0</v>
      </c>
      <c r="P225" s="207">
        <v>402391.44036000001</v>
      </c>
      <c r="Q225" s="168">
        <v>0</v>
      </c>
      <c r="R225" s="168">
        <v>52223.088275924179</v>
      </c>
      <c r="S225" s="168">
        <v>63162.277958127488</v>
      </c>
      <c r="T225" s="168">
        <v>0</v>
      </c>
      <c r="U225" s="345">
        <f t="shared" si="4"/>
        <v>517776.80659405171</v>
      </c>
      <c r="V225" s="49"/>
      <c r="W225" s="49"/>
      <c r="X225" s="115"/>
      <c r="Y225" s="115"/>
      <c r="Z225" s="116"/>
    </row>
    <row r="226" spans="1:26" s="50" customFormat="1">
      <c r="A226" s="134">
        <v>704</v>
      </c>
      <c r="B226" s="130" t="s">
        <v>232</v>
      </c>
      <c r="C226" s="207">
        <v>6379</v>
      </c>
      <c r="D226" s="411">
        <v>0</v>
      </c>
      <c r="E226" s="164">
        <v>0</v>
      </c>
      <c r="F226" s="164">
        <v>0</v>
      </c>
      <c r="G226" s="413">
        <v>0</v>
      </c>
      <c r="H226" s="15">
        <v>1995</v>
      </c>
      <c r="I226" s="15">
        <v>3015</v>
      </c>
      <c r="J226" s="369">
        <v>0.6616915422885572</v>
      </c>
      <c r="K226" s="415">
        <v>0.66198170482998675</v>
      </c>
      <c r="L226" s="372">
        <v>0.70713658199999996</v>
      </c>
      <c r="M226" s="14">
        <f>Lisäosat[[#This Row],[HYTE-kerroin (sis. Kulttuurihyte)]]*Lisäosat[[#This Row],[Asukasmäärä 31.12.2021]]</f>
        <v>4510.8242565780001</v>
      </c>
      <c r="N226" s="415">
        <f>Lisäosat[[#This Row],[HYTE-kerroin (sis. Kulttuurihyte)]]/$N$5</f>
        <v>1.0904312307632267</v>
      </c>
      <c r="O226" s="417">
        <v>0.67866698205277431</v>
      </c>
      <c r="P226" s="207">
        <v>0</v>
      </c>
      <c r="Q226" s="168">
        <v>0</v>
      </c>
      <c r="R226" s="168">
        <v>53460.411196098743</v>
      </c>
      <c r="S226" s="168">
        <v>129796.36292058071</v>
      </c>
      <c r="T226" s="168">
        <v>42815.952950509862</v>
      </c>
      <c r="U226" s="345">
        <f t="shared" si="4"/>
        <v>226072.72706718929</v>
      </c>
      <c r="V226" s="49"/>
      <c r="W226" s="49"/>
      <c r="X226" s="115"/>
      <c r="Y226" s="115"/>
      <c r="Z226" s="116"/>
    </row>
    <row r="227" spans="1:26" s="50" customFormat="1">
      <c r="A227" s="134">
        <v>707</v>
      </c>
      <c r="B227" s="130" t="s">
        <v>233</v>
      </c>
      <c r="C227" s="207">
        <v>2032</v>
      </c>
      <c r="D227" s="411">
        <v>1.43685</v>
      </c>
      <c r="E227" s="164">
        <v>0</v>
      </c>
      <c r="F227" s="164">
        <v>0</v>
      </c>
      <c r="G227" s="413">
        <v>0</v>
      </c>
      <c r="H227" s="15">
        <v>485</v>
      </c>
      <c r="I227" s="15">
        <v>623</v>
      </c>
      <c r="J227" s="369">
        <v>0.7784911717495987</v>
      </c>
      <c r="K227" s="415">
        <v>0.77883255283495167</v>
      </c>
      <c r="L227" s="372">
        <v>0.655587802</v>
      </c>
      <c r="M227" s="14">
        <f>Lisäosat[[#This Row],[HYTE-kerroin (sis. Kulttuurihyte)]]*Lisäosat[[#This Row],[Asukasmäärä 31.12.2021]]</f>
        <v>1332.154413664</v>
      </c>
      <c r="N227" s="415">
        <f>Lisäosat[[#This Row],[HYTE-kerroin (sis. Kulttuurihyte)]]/$N$5</f>
        <v>1.0109410713646527</v>
      </c>
      <c r="O227" s="417">
        <v>0</v>
      </c>
      <c r="P227" s="207">
        <v>264873.29702399997</v>
      </c>
      <c r="Q227" s="168">
        <v>0</v>
      </c>
      <c r="R227" s="168">
        <v>20035.560881585472</v>
      </c>
      <c r="S227" s="168">
        <v>38331.973915862101</v>
      </c>
      <c r="T227" s="168">
        <v>0</v>
      </c>
      <c r="U227" s="345">
        <f t="shared" si="4"/>
        <v>323240.83182144753</v>
      </c>
      <c r="V227" s="49"/>
      <c r="W227" s="49"/>
      <c r="X227" s="115"/>
      <c r="Y227" s="115"/>
      <c r="Z227" s="116"/>
    </row>
    <row r="228" spans="1:26" s="50" customFormat="1">
      <c r="A228" s="134">
        <v>710</v>
      </c>
      <c r="B228" s="130" t="s">
        <v>234</v>
      </c>
      <c r="C228" s="207">
        <v>27484</v>
      </c>
      <c r="D228" s="411">
        <v>0</v>
      </c>
      <c r="E228" s="164">
        <v>0</v>
      </c>
      <c r="F228" s="164">
        <v>1</v>
      </c>
      <c r="G228" s="413">
        <v>3.6384805705137532E-5</v>
      </c>
      <c r="H228" s="15">
        <v>9917</v>
      </c>
      <c r="I228" s="15">
        <v>11410</v>
      </c>
      <c r="J228" s="369">
        <v>0.86914986853637155</v>
      </c>
      <c r="K228" s="415">
        <v>0.86953100493999769</v>
      </c>
      <c r="L228" s="372">
        <v>0.53529936199999995</v>
      </c>
      <c r="M228" s="14">
        <f>Lisäosat[[#This Row],[HYTE-kerroin (sis. Kulttuurihyte)]]*Lisäosat[[#This Row],[Asukasmäärä 31.12.2021]]</f>
        <v>14712.167665207999</v>
      </c>
      <c r="N228" s="415">
        <f>Lisäosat[[#This Row],[HYTE-kerroin (sis. Kulttuurihyte)]]/$N$5</f>
        <v>0.8254517684285636</v>
      </c>
      <c r="O228" s="417">
        <v>0</v>
      </c>
      <c r="P228" s="207">
        <v>0</v>
      </c>
      <c r="Q228" s="168">
        <v>0</v>
      </c>
      <c r="R228" s="168">
        <v>302551.08716949954</v>
      </c>
      <c r="S228" s="168">
        <v>423334.1280891354</v>
      </c>
      <c r="T228" s="168">
        <v>0</v>
      </c>
      <c r="U228" s="345">
        <f t="shared" si="4"/>
        <v>725885.21525863488</v>
      </c>
      <c r="V228" s="49"/>
      <c r="W228" s="49"/>
      <c r="X228" s="115"/>
      <c r="Y228" s="115"/>
      <c r="Z228" s="116"/>
    </row>
    <row r="229" spans="1:26" s="50" customFormat="1">
      <c r="A229" s="134">
        <v>729</v>
      </c>
      <c r="B229" s="130" t="s">
        <v>235</v>
      </c>
      <c r="C229" s="207">
        <v>9117</v>
      </c>
      <c r="D229" s="411">
        <v>0.76093333333333324</v>
      </c>
      <c r="E229" s="164">
        <v>0</v>
      </c>
      <c r="F229" s="164">
        <v>0</v>
      </c>
      <c r="G229" s="413">
        <v>0</v>
      </c>
      <c r="H229" s="15">
        <v>2888</v>
      </c>
      <c r="I229" s="15">
        <v>3109</v>
      </c>
      <c r="J229" s="369">
        <v>0.92891605017690571</v>
      </c>
      <c r="K229" s="415">
        <v>0.92932339502668548</v>
      </c>
      <c r="L229" s="372">
        <v>0.46899366199999998</v>
      </c>
      <c r="M229" s="14">
        <f>Lisäosat[[#This Row],[HYTE-kerroin (sis. Kulttuurihyte)]]*Lisäosat[[#This Row],[Asukasmäärä 31.12.2021]]</f>
        <v>4275.8152164539997</v>
      </c>
      <c r="N229" s="415">
        <f>Lisäosat[[#This Row],[HYTE-kerroin (sis. Kulttuurihyte)]]/$N$5</f>
        <v>0.72320588284147458</v>
      </c>
      <c r="O229" s="417">
        <v>0</v>
      </c>
      <c r="P229" s="207">
        <v>419575.71801599994</v>
      </c>
      <c r="Q229" s="168">
        <v>0</v>
      </c>
      <c r="R229" s="168">
        <v>107263.64002852199</v>
      </c>
      <c r="S229" s="168">
        <v>123034.1135119344</v>
      </c>
      <c r="T229" s="168">
        <v>0</v>
      </c>
      <c r="U229" s="345">
        <f t="shared" si="4"/>
        <v>649873.47155645629</v>
      </c>
      <c r="V229" s="49"/>
      <c r="W229" s="49"/>
      <c r="X229" s="115"/>
      <c r="Y229" s="115"/>
      <c r="Z229" s="116"/>
    </row>
    <row r="230" spans="1:26" s="50" customFormat="1">
      <c r="A230" s="134">
        <v>732</v>
      </c>
      <c r="B230" s="130" t="s">
        <v>236</v>
      </c>
      <c r="C230" s="207">
        <v>3416</v>
      </c>
      <c r="D230" s="411">
        <v>1.79695</v>
      </c>
      <c r="E230" s="164">
        <v>0</v>
      </c>
      <c r="F230" s="164">
        <v>3</v>
      </c>
      <c r="G230" s="413">
        <v>8.7822014051522248E-4</v>
      </c>
      <c r="H230" s="15">
        <v>1084</v>
      </c>
      <c r="I230" s="15">
        <v>1135</v>
      </c>
      <c r="J230" s="369">
        <v>0.95506607929515419</v>
      </c>
      <c r="K230" s="415">
        <v>0.9554848913595233</v>
      </c>
      <c r="L230" s="372">
        <v>0.51260098799999998</v>
      </c>
      <c r="M230" s="14">
        <f>Lisäosat[[#This Row],[HYTE-kerroin (sis. Kulttuurihyte)]]*Lisäosat[[#This Row],[Asukasmäärä 31.12.2021]]</f>
        <v>1751.0449750079999</v>
      </c>
      <c r="N230" s="415">
        <f>Lisäosat[[#This Row],[HYTE-kerroin (sis. Kulttuurihyte)]]/$N$5</f>
        <v>0.79045002120295627</v>
      </c>
      <c r="O230" s="417">
        <v>0</v>
      </c>
      <c r="P230" s="207">
        <v>1113747.8849279999</v>
      </c>
      <c r="Q230" s="168">
        <v>0</v>
      </c>
      <c r="R230" s="168">
        <v>41321.43468327311</v>
      </c>
      <c r="S230" s="168">
        <v>50385.307903530716</v>
      </c>
      <c r="T230" s="168">
        <v>0</v>
      </c>
      <c r="U230" s="345">
        <f t="shared" si="4"/>
        <v>1205454.6275148038</v>
      </c>
      <c r="V230" s="49"/>
      <c r="W230" s="49"/>
      <c r="X230" s="115"/>
      <c r="Y230" s="115"/>
      <c r="Z230" s="116"/>
    </row>
    <row r="231" spans="1:26" s="50" customFormat="1">
      <c r="A231" s="134">
        <v>734</v>
      </c>
      <c r="B231" s="130" t="s">
        <v>237</v>
      </c>
      <c r="C231" s="207">
        <v>51400</v>
      </c>
      <c r="D231" s="411">
        <v>0</v>
      </c>
      <c r="E231" s="164">
        <v>0</v>
      </c>
      <c r="F231" s="164">
        <v>1</v>
      </c>
      <c r="G231" s="413">
        <v>1.9455252918287939E-5</v>
      </c>
      <c r="H231" s="15">
        <v>18006</v>
      </c>
      <c r="I231" s="15">
        <v>20643</v>
      </c>
      <c r="J231" s="369">
        <v>0.87225693939834326</v>
      </c>
      <c r="K231" s="415">
        <v>0.87263943830325597</v>
      </c>
      <c r="L231" s="372">
        <v>0.62978858699999996</v>
      </c>
      <c r="M231" s="14">
        <f>Lisäosat[[#This Row],[HYTE-kerroin (sis. Kulttuurihyte)]]*Lisäosat[[#This Row],[Asukasmäärä 31.12.2021]]</f>
        <v>32371.133371799999</v>
      </c>
      <c r="N231" s="415">
        <f>Lisäosat[[#This Row],[HYTE-kerroin (sis. Kulttuurihyte)]]/$N$5</f>
        <v>0.9711577105807877</v>
      </c>
      <c r="O231" s="417">
        <v>0</v>
      </c>
      <c r="P231" s="207">
        <v>0</v>
      </c>
      <c r="Q231" s="168">
        <v>0</v>
      </c>
      <c r="R231" s="168">
        <v>567847.42585044797</v>
      </c>
      <c r="S231" s="168">
        <v>931460.6680030874</v>
      </c>
      <c r="T231" s="168">
        <v>0</v>
      </c>
      <c r="U231" s="345">
        <f t="shared" si="4"/>
        <v>1499308.0938535354</v>
      </c>
      <c r="V231" s="49"/>
      <c r="W231" s="49"/>
      <c r="X231" s="115"/>
      <c r="Y231" s="115"/>
      <c r="Z231" s="116"/>
    </row>
    <row r="232" spans="1:26" s="50" customFormat="1">
      <c r="A232" s="134">
        <v>738</v>
      </c>
      <c r="B232" s="130" t="s">
        <v>238</v>
      </c>
      <c r="C232" s="207">
        <v>2959</v>
      </c>
      <c r="D232" s="411">
        <v>0</v>
      </c>
      <c r="E232" s="164">
        <v>0</v>
      </c>
      <c r="F232" s="164">
        <v>0</v>
      </c>
      <c r="G232" s="413">
        <v>0</v>
      </c>
      <c r="H232" s="15">
        <v>729</v>
      </c>
      <c r="I232" s="15">
        <v>1254</v>
      </c>
      <c r="J232" s="369">
        <v>0.58133971291866027</v>
      </c>
      <c r="K232" s="415">
        <v>0.5815946398714078</v>
      </c>
      <c r="L232" s="372">
        <v>0.417745476</v>
      </c>
      <c r="M232" s="14">
        <f>Lisäosat[[#This Row],[HYTE-kerroin (sis. Kulttuurihyte)]]*Lisäosat[[#This Row],[Asukasmäärä 31.12.2021]]</f>
        <v>1236.108863484</v>
      </c>
      <c r="N232" s="415">
        <f>Lisäosat[[#This Row],[HYTE-kerroin (sis. Kulttuurihyte)]]/$N$5</f>
        <v>0.6441792507072559</v>
      </c>
      <c r="O232" s="417">
        <v>0</v>
      </c>
      <c r="P232" s="207">
        <v>0</v>
      </c>
      <c r="Q232" s="168">
        <v>0</v>
      </c>
      <c r="R232" s="168">
        <v>21787.081908544416</v>
      </c>
      <c r="S232" s="168">
        <v>35568.318677046089</v>
      </c>
      <c r="T232" s="168">
        <v>0</v>
      </c>
      <c r="U232" s="345">
        <f t="shared" si="4"/>
        <v>57355.400585590505</v>
      </c>
      <c r="V232" s="49"/>
      <c r="W232" s="49"/>
      <c r="X232" s="115"/>
      <c r="Y232" s="115"/>
      <c r="Z232" s="116"/>
    </row>
    <row r="233" spans="1:26" s="50" customFormat="1">
      <c r="A233" s="134">
        <v>739</v>
      </c>
      <c r="B233" s="130" t="s">
        <v>239</v>
      </c>
      <c r="C233" s="207">
        <v>3261</v>
      </c>
      <c r="D233" s="411">
        <v>0.59219999999999995</v>
      </c>
      <c r="E233" s="164">
        <v>0</v>
      </c>
      <c r="F233" s="164">
        <v>0</v>
      </c>
      <c r="G233" s="413">
        <v>0</v>
      </c>
      <c r="H233" s="15">
        <v>995</v>
      </c>
      <c r="I233" s="15">
        <v>1192</v>
      </c>
      <c r="J233" s="369">
        <v>0.83473154362416102</v>
      </c>
      <c r="K233" s="415">
        <v>0.83509758703053694</v>
      </c>
      <c r="L233" s="372">
        <v>0.64663778800000005</v>
      </c>
      <c r="M233" s="14">
        <f>Lisäosat[[#This Row],[HYTE-kerroin (sis. Kulttuurihyte)]]*Lisäosat[[#This Row],[Asukasmäärä 31.12.2021]]</f>
        <v>2108.6858266680001</v>
      </c>
      <c r="N233" s="415">
        <f>Lisäosat[[#This Row],[HYTE-kerroin (sis. Kulttuurihyte)]]/$N$5</f>
        <v>0.99713981283866115</v>
      </c>
      <c r="O233" s="417">
        <v>0</v>
      </c>
      <c r="P233" s="207">
        <v>116796.81081599998</v>
      </c>
      <c r="Q233" s="168">
        <v>0</v>
      </c>
      <c r="R233" s="168">
        <v>34476.385908341312</v>
      </c>
      <c r="S233" s="168">
        <v>60676.216867583869</v>
      </c>
      <c r="T233" s="168">
        <v>0</v>
      </c>
      <c r="U233" s="345">
        <f t="shared" si="4"/>
        <v>211949.41359192517</v>
      </c>
      <c r="V233" s="49"/>
      <c r="W233" s="49"/>
      <c r="X233" s="115"/>
      <c r="Y233" s="115"/>
      <c r="Z233" s="116"/>
    </row>
    <row r="234" spans="1:26" s="50" customFormat="1">
      <c r="A234" s="134">
        <v>740</v>
      </c>
      <c r="B234" s="130" t="s">
        <v>240</v>
      </c>
      <c r="C234" s="207">
        <v>32547</v>
      </c>
      <c r="D234" s="411">
        <v>0.36354999999999998</v>
      </c>
      <c r="E234" s="164">
        <v>0</v>
      </c>
      <c r="F234" s="164">
        <v>1</v>
      </c>
      <c r="G234" s="413">
        <v>3.0724797984453255E-5</v>
      </c>
      <c r="H234" s="15">
        <v>12287</v>
      </c>
      <c r="I234" s="15">
        <v>12046</v>
      </c>
      <c r="J234" s="369">
        <v>1.0200066412086999</v>
      </c>
      <c r="K234" s="415">
        <v>1.0204539307694287</v>
      </c>
      <c r="L234" s="372">
        <v>0.62213354600000004</v>
      </c>
      <c r="M234" s="14">
        <f>Lisäosat[[#This Row],[HYTE-kerroin (sis. Kulttuurihyte)]]*Lisäosat[[#This Row],[Asukasmäärä 31.12.2021]]</f>
        <v>20248.580521662003</v>
      </c>
      <c r="N234" s="415">
        <f>Lisäosat[[#This Row],[HYTE-kerroin (sis. Kulttuurihyte)]]/$N$5</f>
        <v>0.95935334917218384</v>
      </c>
      <c r="O234" s="417">
        <v>0</v>
      </c>
      <c r="P234" s="207">
        <v>715627.2926879999</v>
      </c>
      <c r="Q234" s="168">
        <v>0</v>
      </c>
      <c r="R234" s="168">
        <v>420472.96031296789</v>
      </c>
      <c r="S234" s="168">
        <v>582641.21067976183</v>
      </c>
      <c r="T234" s="168">
        <v>0</v>
      </c>
      <c r="U234" s="345">
        <f t="shared" si="4"/>
        <v>1718741.4636807295</v>
      </c>
      <c r="V234" s="49"/>
      <c r="W234" s="49"/>
      <c r="X234" s="115"/>
      <c r="Y234" s="115"/>
      <c r="Z234" s="116"/>
    </row>
    <row r="235" spans="1:26" s="50" customFormat="1">
      <c r="A235" s="134">
        <v>742</v>
      </c>
      <c r="B235" s="130" t="s">
        <v>241</v>
      </c>
      <c r="C235" s="207">
        <v>1009</v>
      </c>
      <c r="D235" s="411">
        <v>1.9434</v>
      </c>
      <c r="E235" s="164">
        <v>0</v>
      </c>
      <c r="F235" s="164">
        <v>4</v>
      </c>
      <c r="G235" s="413">
        <v>3.9643211100099107E-3</v>
      </c>
      <c r="H235" s="15">
        <v>332</v>
      </c>
      <c r="I235" s="15">
        <v>364</v>
      </c>
      <c r="J235" s="369">
        <v>0.91208791208791207</v>
      </c>
      <c r="K235" s="415">
        <v>0.91248787752447069</v>
      </c>
      <c r="L235" s="372">
        <v>0.419378745</v>
      </c>
      <c r="M235" s="14">
        <f>Lisäosat[[#This Row],[HYTE-kerroin (sis. Kulttuurihyte)]]*Lisäosat[[#This Row],[Asukasmäärä 31.12.2021]]</f>
        <v>423.15315370500002</v>
      </c>
      <c r="N235" s="415">
        <f>Lisäosat[[#This Row],[HYTE-kerroin (sis. Kulttuurihyte)]]/$N$5</f>
        <v>0.64669781299235263</v>
      </c>
      <c r="O235" s="417">
        <v>0</v>
      </c>
      <c r="P235" s="207">
        <v>355783.99046399997</v>
      </c>
      <c r="Q235" s="168">
        <v>0</v>
      </c>
      <c r="R235" s="168">
        <v>11656.065398224937</v>
      </c>
      <c r="S235" s="168">
        <v>12175.987621151236</v>
      </c>
      <c r="T235" s="168">
        <v>0</v>
      </c>
      <c r="U235" s="345">
        <f t="shared" si="4"/>
        <v>379616.04348337615</v>
      </c>
      <c r="V235" s="49"/>
      <c r="W235" s="49"/>
      <c r="X235" s="115"/>
      <c r="Y235" s="115"/>
      <c r="Z235" s="116"/>
    </row>
    <row r="236" spans="1:26" s="50" customFormat="1">
      <c r="A236" s="134">
        <v>743</v>
      </c>
      <c r="B236" s="130" t="s">
        <v>242</v>
      </c>
      <c r="C236" s="207">
        <v>64736</v>
      </c>
      <c r="D236" s="411">
        <v>0</v>
      </c>
      <c r="E236" s="164">
        <v>0</v>
      </c>
      <c r="F236" s="164">
        <v>3</v>
      </c>
      <c r="G236" s="413">
        <v>4.6342066238260012E-5</v>
      </c>
      <c r="H236" s="15">
        <v>31981</v>
      </c>
      <c r="I236" s="15">
        <v>28706</v>
      </c>
      <c r="J236" s="369">
        <v>1.1140876471817738</v>
      </c>
      <c r="K236" s="415">
        <v>1.1145761927992128</v>
      </c>
      <c r="L236" s="372">
        <v>0.68246359700000003</v>
      </c>
      <c r="M236" s="14">
        <f>Lisäosat[[#This Row],[HYTE-kerroin (sis. Kulttuurihyte)]]*Lisäosat[[#This Row],[Asukasmäärä 31.12.2021]]</f>
        <v>44179.963415392005</v>
      </c>
      <c r="N236" s="415">
        <f>Lisäosat[[#This Row],[HYTE-kerroin (sis. Kulttuurihyte)]]/$N$5</f>
        <v>1.0523845590381418</v>
      </c>
      <c r="O236" s="417">
        <v>0.75703969822837147</v>
      </c>
      <c r="P236" s="207">
        <v>0</v>
      </c>
      <c r="Q236" s="168">
        <v>0</v>
      </c>
      <c r="R236" s="168">
        <v>913459.56791985105</v>
      </c>
      <c r="S236" s="168">
        <v>1271252.932747246</v>
      </c>
      <c r="T236" s="168">
        <v>484686.36963562225</v>
      </c>
      <c r="U236" s="345">
        <f t="shared" si="4"/>
        <v>2669398.8703027191</v>
      </c>
      <c r="V236" s="49"/>
      <c r="W236" s="49"/>
      <c r="X236" s="115"/>
      <c r="Y236" s="115"/>
      <c r="Z236" s="116"/>
    </row>
    <row r="237" spans="1:26" s="50" customFormat="1">
      <c r="A237" s="134">
        <v>746</v>
      </c>
      <c r="B237" s="130" t="s">
        <v>243</v>
      </c>
      <c r="C237" s="207">
        <v>4781</v>
      </c>
      <c r="D237" s="411">
        <v>0.16175</v>
      </c>
      <c r="E237" s="164">
        <v>0</v>
      </c>
      <c r="F237" s="164">
        <v>0</v>
      </c>
      <c r="G237" s="413">
        <v>0</v>
      </c>
      <c r="H237" s="15">
        <v>2168</v>
      </c>
      <c r="I237" s="15">
        <v>1754</v>
      </c>
      <c r="J237" s="369">
        <v>1.2360319270239453</v>
      </c>
      <c r="K237" s="415">
        <v>1.2365739471984709</v>
      </c>
      <c r="L237" s="372">
        <v>0.64195565600000004</v>
      </c>
      <c r="M237" s="14">
        <f>Lisäosat[[#This Row],[HYTE-kerroin (sis. Kulttuurihyte)]]*Lisäosat[[#This Row],[Asukasmäärä 31.12.2021]]</f>
        <v>3069.1899913360003</v>
      </c>
      <c r="N237" s="415">
        <f>Lisäosat[[#This Row],[HYTE-kerroin (sis. Kulttuurihyte)]]/$N$5</f>
        <v>0.98991978902810418</v>
      </c>
      <c r="O237" s="417">
        <v>0</v>
      </c>
      <c r="P237" s="207">
        <v>46770.80184</v>
      </c>
      <c r="Q237" s="168">
        <v>0</v>
      </c>
      <c r="R237" s="168">
        <v>74846.680126097563</v>
      </c>
      <c r="S237" s="168">
        <v>88314.169501667202</v>
      </c>
      <c r="T237" s="168">
        <v>0</v>
      </c>
      <c r="U237" s="345">
        <f t="shared" si="4"/>
        <v>209931.65146776475</v>
      </c>
      <c r="V237" s="49"/>
      <c r="W237" s="49"/>
      <c r="X237" s="115"/>
      <c r="Y237" s="115"/>
      <c r="Z237" s="116"/>
    </row>
    <row r="238" spans="1:26" s="50" customFormat="1">
      <c r="A238" s="134">
        <v>747</v>
      </c>
      <c r="B238" s="130" t="s">
        <v>244</v>
      </c>
      <c r="C238" s="207">
        <v>1352</v>
      </c>
      <c r="D238" s="411">
        <v>1.2122666666666668</v>
      </c>
      <c r="E238" s="164">
        <v>0</v>
      </c>
      <c r="F238" s="164">
        <v>0</v>
      </c>
      <c r="G238" s="413">
        <v>0</v>
      </c>
      <c r="H238" s="15">
        <v>359</v>
      </c>
      <c r="I238" s="15">
        <v>469</v>
      </c>
      <c r="J238" s="369">
        <v>0.76545842217484006</v>
      </c>
      <c r="K238" s="415">
        <v>0.76579408818678385</v>
      </c>
      <c r="L238" s="372">
        <v>0.47707173600000002</v>
      </c>
      <c r="M238" s="14">
        <f>Lisäosat[[#This Row],[HYTE-kerroin (sis. Kulttuurihyte)]]*Lisäosat[[#This Row],[Asukasmäärä 31.12.2021]]</f>
        <v>645.00098707200004</v>
      </c>
      <c r="N238" s="415">
        <f>Lisäosat[[#This Row],[HYTE-kerroin (sis. Kulttuurihyte)]]/$N$5</f>
        <v>0.73566257706185145</v>
      </c>
      <c r="O238" s="417">
        <v>0</v>
      </c>
      <c r="P238" s="207">
        <v>148688.67686400001</v>
      </c>
      <c r="Q238" s="168">
        <v>0</v>
      </c>
      <c r="R238" s="168">
        <v>13107.576667513211</v>
      </c>
      <c r="S238" s="168">
        <v>18559.530906141048</v>
      </c>
      <c r="T238" s="168">
        <v>0</v>
      </c>
      <c r="U238" s="345">
        <f t="shared" si="4"/>
        <v>180355.78443765425</v>
      </c>
      <c r="V238" s="49"/>
      <c r="W238" s="49"/>
      <c r="X238" s="115"/>
      <c r="Y238" s="115"/>
      <c r="Z238" s="116"/>
    </row>
    <row r="239" spans="1:26" s="50" customFormat="1">
      <c r="A239" s="134">
        <v>748</v>
      </c>
      <c r="B239" s="130" t="s">
        <v>245</v>
      </c>
      <c r="C239" s="207">
        <v>5028</v>
      </c>
      <c r="D239" s="411">
        <v>0.51973333333333338</v>
      </c>
      <c r="E239" s="164">
        <v>0</v>
      </c>
      <c r="F239" s="164">
        <v>0</v>
      </c>
      <c r="G239" s="413">
        <v>0</v>
      </c>
      <c r="H239" s="15">
        <v>1637</v>
      </c>
      <c r="I239" s="15">
        <v>1827</v>
      </c>
      <c r="J239" s="369">
        <v>0.89600437876299943</v>
      </c>
      <c r="K239" s="415">
        <v>0.89639729130767953</v>
      </c>
      <c r="L239" s="372">
        <v>0.59536327499999997</v>
      </c>
      <c r="M239" s="14">
        <f>Lisäosat[[#This Row],[HYTE-kerroin (sis. Kulttuurihyte)]]*Lisäosat[[#This Row],[Asukasmäärä 31.12.2021]]</f>
        <v>2993.4865467</v>
      </c>
      <c r="N239" s="415">
        <f>Lisäosat[[#This Row],[HYTE-kerroin (sis. Kulttuurihyte)]]/$N$5</f>
        <v>0.91807258347931919</v>
      </c>
      <c r="O239" s="417">
        <v>0</v>
      </c>
      <c r="P239" s="207">
        <v>158047.49721600002</v>
      </c>
      <c r="Q239" s="168">
        <v>0</v>
      </c>
      <c r="R239" s="168">
        <v>57059.703451598863</v>
      </c>
      <c r="S239" s="168">
        <v>86135.846602036763</v>
      </c>
      <c r="T239" s="168">
        <v>0</v>
      </c>
      <c r="U239" s="345">
        <f t="shared" si="4"/>
        <v>301243.0472696356</v>
      </c>
      <c r="V239" s="49"/>
      <c r="W239" s="49"/>
      <c r="X239" s="115"/>
      <c r="Y239" s="115"/>
      <c r="Z239" s="116"/>
    </row>
    <row r="240" spans="1:26" s="50" customFormat="1">
      <c r="A240" s="134">
        <v>749</v>
      </c>
      <c r="B240" s="130" t="s">
        <v>246</v>
      </c>
      <c r="C240" s="207">
        <v>21293</v>
      </c>
      <c r="D240" s="411">
        <v>0</v>
      </c>
      <c r="E240" s="164">
        <v>0</v>
      </c>
      <c r="F240" s="164">
        <v>1</v>
      </c>
      <c r="G240" s="413">
        <v>4.6963790917202836E-5</v>
      </c>
      <c r="H240" s="15">
        <v>7091</v>
      </c>
      <c r="I240" s="15">
        <v>9229</v>
      </c>
      <c r="J240" s="369">
        <v>0.76833893162856215</v>
      </c>
      <c r="K240" s="415">
        <v>0.7686758607909171</v>
      </c>
      <c r="L240" s="372">
        <v>0.65381028799999996</v>
      </c>
      <c r="M240" s="14">
        <f>Lisäosat[[#This Row],[HYTE-kerroin (sis. Kulttuurihyte)]]*Lisäosat[[#This Row],[Asukasmäärä 31.12.2021]]</f>
        <v>13921.582462384</v>
      </c>
      <c r="N240" s="415">
        <f>Lisäosat[[#This Row],[HYTE-kerroin (sis. Kulttuurihyte)]]/$N$5</f>
        <v>1.0082000778592157</v>
      </c>
      <c r="O240" s="417">
        <v>0</v>
      </c>
      <c r="P240" s="207">
        <v>0</v>
      </c>
      <c r="Q240" s="168">
        <v>0</v>
      </c>
      <c r="R240" s="168">
        <v>207211.47521437384</v>
      </c>
      <c r="S240" s="168">
        <v>400585.4954515982</v>
      </c>
      <c r="T240" s="168">
        <v>0</v>
      </c>
      <c r="U240" s="345">
        <f t="shared" si="4"/>
        <v>607796.97066597198</v>
      </c>
      <c r="V240" s="49"/>
      <c r="W240" s="49"/>
      <c r="X240" s="115"/>
      <c r="Y240" s="115"/>
      <c r="Z240" s="116"/>
    </row>
    <row r="241" spans="1:26" s="50" customFormat="1">
      <c r="A241" s="134">
        <v>751</v>
      </c>
      <c r="B241" s="130" t="s">
        <v>247</v>
      </c>
      <c r="C241" s="207">
        <v>2904</v>
      </c>
      <c r="D241" s="411">
        <v>0.73828333333333329</v>
      </c>
      <c r="E241" s="164">
        <v>0</v>
      </c>
      <c r="F241" s="164">
        <v>0</v>
      </c>
      <c r="G241" s="413">
        <v>0</v>
      </c>
      <c r="H241" s="15">
        <v>596</v>
      </c>
      <c r="I241" s="15">
        <v>1016</v>
      </c>
      <c r="J241" s="369">
        <v>0.58661417322834641</v>
      </c>
      <c r="K241" s="415">
        <v>0.58687141311802948</v>
      </c>
      <c r="L241" s="372">
        <v>0.70091269</v>
      </c>
      <c r="M241" s="14">
        <f>Lisäosat[[#This Row],[HYTE-kerroin (sis. Kulttuurihyte)]]*Lisäosat[[#This Row],[Asukasmäärä 31.12.2021]]</f>
        <v>2035.4504517600001</v>
      </c>
      <c r="N241" s="415">
        <f>Lisäosat[[#This Row],[HYTE-kerroin (sis. Kulttuurihyte)]]/$N$5</f>
        <v>1.0808337549905798</v>
      </c>
      <c r="O241" s="417">
        <v>0</v>
      </c>
      <c r="P241" s="207">
        <v>129667.59590399999</v>
      </c>
      <c r="Q241" s="168">
        <v>0</v>
      </c>
      <c r="R241" s="168">
        <v>21576.116229575633</v>
      </c>
      <c r="S241" s="168">
        <v>58568.911249032732</v>
      </c>
      <c r="T241" s="168">
        <v>0</v>
      </c>
      <c r="U241" s="345">
        <f t="shared" si="4"/>
        <v>209812.62338260835</v>
      </c>
      <c r="V241" s="49"/>
      <c r="W241" s="49"/>
      <c r="X241" s="115"/>
      <c r="Y241" s="115"/>
      <c r="Z241" s="116"/>
    </row>
    <row r="242" spans="1:26" s="50" customFormat="1">
      <c r="A242" s="134">
        <v>753</v>
      </c>
      <c r="B242" s="130" t="s">
        <v>248</v>
      </c>
      <c r="C242" s="207">
        <v>22190</v>
      </c>
      <c r="D242" s="411">
        <v>0</v>
      </c>
      <c r="E242" s="164">
        <v>0</v>
      </c>
      <c r="F242" s="164">
        <v>4</v>
      </c>
      <c r="G242" s="413">
        <v>1.8026137899954936E-4</v>
      </c>
      <c r="H242" s="15">
        <v>6994</v>
      </c>
      <c r="I242" s="15">
        <v>10331</v>
      </c>
      <c r="J242" s="369">
        <v>0.67699157874358729</v>
      </c>
      <c r="K242" s="415">
        <v>0.67728845060072973</v>
      </c>
      <c r="L242" s="372">
        <v>0.56146232200000001</v>
      </c>
      <c r="M242" s="14">
        <f>Lisäosat[[#This Row],[HYTE-kerroin (sis. Kulttuurihyte)]]*Lisäosat[[#This Row],[Asukasmäärä 31.12.2021]]</f>
        <v>12458.84892518</v>
      </c>
      <c r="N242" s="415">
        <f>Lisäosat[[#This Row],[HYTE-kerroin (sis. Kulttuurihyte)]]/$N$5</f>
        <v>0.86579603769620728</v>
      </c>
      <c r="O242" s="417">
        <v>2.4000950915046428</v>
      </c>
      <c r="P242" s="207">
        <v>0</v>
      </c>
      <c r="Q242" s="168">
        <v>0</v>
      </c>
      <c r="R242" s="168">
        <v>190267.52890039023</v>
      </c>
      <c r="S242" s="168">
        <v>358496.18266709516</v>
      </c>
      <c r="T242" s="168">
        <v>526722.70869602659</v>
      </c>
      <c r="U242" s="345">
        <f t="shared" si="4"/>
        <v>1075486.4202635121</v>
      </c>
      <c r="V242" s="49"/>
      <c r="W242" s="49"/>
      <c r="X242" s="115"/>
      <c r="Y242" s="115"/>
      <c r="Z242" s="116"/>
    </row>
    <row r="243" spans="1:26" s="50" customFormat="1">
      <c r="A243" s="134">
        <v>755</v>
      </c>
      <c r="B243" s="130" t="s">
        <v>249</v>
      </c>
      <c r="C243" s="207">
        <v>6198</v>
      </c>
      <c r="D243" s="411">
        <v>0</v>
      </c>
      <c r="E243" s="164">
        <v>0</v>
      </c>
      <c r="F243" s="164">
        <v>0</v>
      </c>
      <c r="G243" s="413">
        <v>0</v>
      </c>
      <c r="H243" s="15">
        <v>1344</v>
      </c>
      <c r="I243" s="15">
        <v>2902</v>
      </c>
      <c r="J243" s="369">
        <v>0.46312887663680219</v>
      </c>
      <c r="K243" s="415">
        <v>0.46333196620840161</v>
      </c>
      <c r="L243" s="372">
        <v>0.53470650099999995</v>
      </c>
      <c r="M243" s="14">
        <f>Lisäosat[[#This Row],[HYTE-kerroin (sis. Kulttuurihyte)]]*Lisäosat[[#This Row],[Asukasmäärä 31.12.2021]]</f>
        <v>3314.1108931979998</v>
      </c>
      <c r="N243" s="415">
        <f>Lisäosat[[#This Row],[HYTE-kerroin (sis. Kulttuurihyte)]]/$N$5</f>
        <v>0.82453755444733656</v>
      </c>
      <c r="O243" s="417">
        <v>0.34709981565003528</v>
      </c>
      <c r="P243" s="207">
        <v>0</v>
      </c>
      <c r="Q243" s="168">
        <v>0</v>
      </c>
      <c r="R243" s="168">
        <v>36356.12112624546</v>
      </c>
      <c r="S243" s="168">
        <v>95361.627007589283</v>
      </c>
      <c r="T243" s="168">
        <v>21276.600861675306</v>
      </c>
      <c r="U243" s="345">
        <f t="shared" si="4"/>
        <v>152994.34899551005</v>
      </c>
      <c r="V243" s="49"/>
      <c r="W243" s="49"/>
      <c r="X243" s="115"/>
      <c r="Y243" s="115"/>
      <c r="Z243" s="116"/>
    </row>
    <row r="244" spans="1:26" s="50" customFormat="1">
      <c r="A244" s="134">
        <v>758</v>
      </c>
      <c r="B244" s="130" t="s">
        <v>250</v>
      </c>
      <c r="C244" s="207">
        <v>8187</v>
      </c>
      <c r="D244" s="411">
        <v>1.4493166666666666</v>
      </c>
      <c r="E244" s="164">
        <v>1</v>
      </c>
      <c r="F244" s="164">
        <v>129</v>
      </c>
      <c r="G244" s="413">
        <v>1.5756687431293513E-2</v>
      </c>
      <c r="H244" s="15">
        <v>3765</v>
      </c>
      <c r="I244" s="15">
        <v>3614</v>
      </c>
      <c r="J244" s="369">
        <v>1.0417819590481461</v>
      </c>
      <c r="K244" s="415">
        <v>1.0422387974411644</v>
      </c>
      <c r="L244" s="372">
        <v>0.63361668000000004</v>
      </c>
      <c r="M244" s="14">
        <f>Lisäosat[[#This Row],[HYTE-kerroin (sis. Kulttuurihyte)]]*Lisäosat[[#This Row],[Asukasmäärä 31.12.2021]]</f>
        <v>5187.4197591600005</v>
      </c>
      <c r="N244" s="415">
        <f>Lisäosat[[#This Row],[HYTE-kerroin (sis. Kulttuurihyte)]]/$N$5</f>
        <v>0.9770607741016426</v>
      </c>
      <c r="O244" s="417">
        <v>0</v>
      </c>
      <c r="P244" s="207">
        <v>1076443.1994959998</v>
      </c>
      <c r="Q244" s="168">
        <v>114064.38</v>
      </c>
      <c r="R244" s="168">
        <v>108025.36237867929</v>
      </c>
      <c r="S244" s="168">
        <v>149265.00776425897</v>
      </c>
      <c r="T244" s="168">
        <v>0</v>
      </c>
      <c r="U244" s="345">
        <f t="shared" si="4"/>
        <v>1447797.9496389381</v>
      </c>
      <c r="V244" s="49"/>
      <c r="W244" s="49"/>
      <c r="X244" s="115"/>
      <c r="Y244" s="115"/>
      <c r="Z244" s="116"/>
    </row>
    <row r="245" spans="1:26" s="50" customFormat="1">
      <c r="A245" s="134">
        <v>759</v>
      </c>
      <c r="B245" s="130" t="s">
        <v>251</v>
      </c>
      <c r="C245" s="207">
        <v>1997</v>
      </c>
      <c r="D245" s="411">
        <v>1.1734166666666668</v>
      </c>
      <c r="E245" s="164">
        <v>0</v>
      </c>
      <c r="F245" s="164">
        <v>0</v>
      </c>
      <c r="G245" s="413">
        <v>0</v>
      </c>
      <c r="H245" s="15">
        <v>729</v>
      </c>
      <c r="I245" s="15">
        <v>710</v>
      </c>
      <c r="J245" s="369">
        <v>1.0267605633802817</v>
      </c>
      <c r="K245" s="415">
        <v>1.0272108146461203</v>
      </c>
      <c r="L245" s="372">
        <v>0.43395978000000002</v>
      </c>
      <c r="M245" s="14">
        <f>Lisäosat[[#This Row],[HYTE-kerroin (sis. Kulttuurihyte)]]*Lisäosat[[#This Row],[Asukasmäärä 31.12.2021]]</f>
        <v>866.61768066000002</v>
      </c>
      <c r="N245" s="415">
        <f>Lisäosat[[#This Row],[HYTE-kerroin (sis. Kulttuurihyte)]]/$N$5</f>
        <v>0.66918231788938776</v>
      </c>
      <c r="O245" s="417">
        <v>0</v>
      </c>
      <c r="P245" s="207">
        <v>212585.36291999999</v>
      </c>
      <c r="Q245" s="168">
        <v>0</v>
      </c>
      <c r="R245" s="168">
        <v>25969.964360099508</v>
      </c>
      <c r="S245" s="168">
        <v>24936.423277476504</v>
      </c>
      <c r="T245" s="168">
        <v>0</v>
      </c>
      <c r="U245" s="345">
        <f t="shared" si="4"/>
        <v>263491.75055757602</v>
      </c>
      <c r="V245" s="49"/>
      <c r="W245" s="49"/>
      <c r="X245" s="115"/>
      <c r="Y245" s="115"/>
      <c r="Z245" s="116"/>
    </row>
    <row r="246" spans="1:26" s="50" customFormat="1">
      <c r="A246" s="134">
        <v>761</v>
      </c>
      <c r="B246" s="130" t="s">
        <v>252</v>
      </c>
      <c r="C246" s="207">
        <v>8563</v>
      </c>
      <c r="D246" s="411">
        <v>0</v>
      </c>
      <c r="E246" s="164">
        <v>0</v>
      </c>
      <c r="F246" s="164">
        <v>0</v>
      </c>
      <c r="G246" s="413">
        <v>0</v>
      </c>
      <c r="H246" s="15">
        <v>2758</v>
      </c>
      <c r="I246" s="15">
        <v>3338</v>
      </c>
      <c r="J246" s="369">
        <v>0.82624325943678845</v>
      </c>
      <c r="K246" s="415">
        <v>0.82660558059200229</v>
      </c>
      <c r="L246" s="372">
        <v>0.54850616299999999</v>
      </c>
      <c r="M246" s="14">
        <f>Lisäosat[[#This Row],[HYTE-kerroin (sis. Kulttuurihyte)]]*Lisäosat[[#This Row],[Asukasmäärä 31.12.2021]]</f>
        <v>4696.8582737690003</v>
      </c>
      <c r="N246" s="415">
        <f>Lisäosat[[#This Row],[HYTE-kerroin (sis. Kulttuurihyte)]]/$N$5</f>
        <v>0.84581715276230052</v>
      </c>
      <c r="O246" s="417">
        <v>0</v>
      </c>
      <c r="P246" s="207">
        <v>0</v>
      </c>
      <c r="Q246" s="168">
        <v>0</v>
      </c>
      <c r="R246" s="168">
        <v>89610.310606473926</v>
      </c>
      <c r="S246" s="168">
        <v>135149.3843280728</v>
      </c>
      <c r="T246" s="168">
        <v>0</v>
      </c>
      <c r="U246" s="345">
        <f t="shared" si="4"/>
        <v>224759.69493454671</v>
      </c>
      <c r="V246" s="49"/>
      <c r="W246" s="49"/>
      <c r="X246" s="115"/>
      <c r="Y246" s="115"/>
      <c r="Z246" s="116"/>
    </row>
    <row r="247" spans="1:26" s="50" customFormat="1">
      <c r="A247" s="134">
        <v>762</v>
      </c>
      <c r="B247" s="130" t="s">
        <v>253</v>
      </c>
      <c r="C247" s="207">
        <v>3777</v>
      </c>
      <c r="D247" s="411">
        <v>1.05915</v>
      </c>
      <c r="E247" s="164">
        <v>0</v>
      </c>
      <c r="F247" s="164">
        <v>0</v>
      </c>
      <c r="G247" s="413">
        <v>0</v>
      </c>
      <c r="H247" s="15">
        <v>1207</v>
      </c>
      <c r="I247" s="15">
        <v>1418</v>
      </c>
      <c r="J247" s="369">
        <v>0.85119887165021157</v>
      </c>
      <c r="K247" s="415">
        <v>0.85157213624870676</v>
      </c>
      <c r="L247" s="372">
        <v>0.64871717500000003</v>
      </c>
      <c r="M247" s="14">
        <f>Lisäosat[[#This Row],[HYTE-kerroin (sis. Kulttuurihyte)]]*Lisäosat[[#This Row],[Asukasmäärä 31.12.2021]]</f>
        <v>2450.2047699750001</v>
      </c>
      <c r="N247" s="415">
        <f>Lisäosat[[#This Row],[HYTE-kerroin (sis. Kulttuurihyte)]]/$N$5</f>
        <v>1.0003463058746034</v>
      </c>
      <c r="O247" s="417">
        <v>0</v>
      </c>
      <c r="P247" s="207">
        <v>362917.15437599999</v>
      </c>
      <c r="Q247" s="168">
        <v>0</v>
      </c>
      <c r="R247" s="168">
        <v>40719.471556019882</v>
      </c>
      <c r="S247" s="168">
        <v>70503.22722940112</v>
      </c>
      <c r="T247" s="168">
        <v>0</v>
      </c>
      <c r="U247" s="345">
        <f t="shared" si="4"/>
        <v>474139.85316142102</v>
      </c>
      <c r="V247" s="49"/>
      <c r="W247" s="49"/>
      <c r="X247" s="115"/>
      <c r="Y247" s="115"/>
      <c r="Z247" s="116"/>
    </row>
    <row r="248" spans="1:26" s="50" customFormat="1">
      <c r="A248" s="134">
        <v>765</v>
      </c>
      <c r="B248" s="130" t="s">
        <v>254</v>
      </c>
      <c r="C248" s="207">
        <v>10348</v>
      </c>
      <c r="D248" s="411">
        <v>0.59801666666666664</v>
      </c>
      <c r="E248" s="164">
        <v>0</v>
      </c>
      <c r="F248" s="164">
        <v>0</v>
      </c>
      <c r="G248" s="413">
        <v>0</v>
      </c>
      <c r="H248" s="15">
        <v>4396</v>
      </c>
      <c r="I248" s="15">
        <v>4269</v>
      </c>
      <c r="J248" s="369">
        <v>1.0297493558210353</v>
      </c>
      <c r="K248" s="415">
        <v>1.0302009177211422</v>
      </c>
      <c r="L248" s="372">
        <v>0.55993269000000001</v>
      </c>
      <c r="M248" s="14">
        <f>Lisäosat[[#This Row],[HYTE-kerroin (sis. Kulttuurihyte)]]*Lisäosat[[#This Row],[Asukasmäärä 31.12.2021]]</f>
        <v>5794.1834761199998</v>
      </c>
      <c r="N248" s="415">
        <f>Lisäosat[[#This Row],[HYTE-kerroin (sis. Kulttuurihyte)]]/$N$5</f>
        <v>0.8634372875666958</v>
      </c>
      <c r="O248" s="417">
        <v>0</v>
      </c>
      <c r="P248" s="207">
        <v>374266.96070399997</v>
      </c>
      <c r="Q248" s="168">
        <v>0</v>
      </c>
      <c r="R248" s="168">
        <v>134962.17176268226</v>
      </c>
      <c r="S248" s="168">
        <v>166724.28330547153</v>
      </c>
      <c r="T248" s="168">
        <v>0</v>
      </c>
      <c r="U248" s="345">
        <f t="shared" si="4"/>
        <v>675953.41577215376</v>
      </c>
      <c r="V248" s="49"/>
      <c r="W248" s="49"/>
      <c r="X248" s="115"/>
      <c r="Y248" s="115"/>
      <c r="Z248" s="116"/>
    </row>
    <row r="249" spans="1:26" s="50" customFormat="1">
      <c r="A249" s="134">
        <v>768</v>
      </c>
      <c r="B249" s="130" t="s">
        <v>255</v>
      </c>
      <c r="C249" s="207">
        <v>2430</v>
      </c>
      <c r="D249" s="411">
        <v>1.2223166666666665</v>
      </c>
      <c r="E249" s="164">
        <v>0</v>
      </c>
      <c r="F249" s="164">
        <v>0</v>
      </c>
      <c r="G249" s="413">
        <v>0</v>
      </c>
      <c r="H249" s="15">
        <v>765</v>
      </c>
      <c r="I249" s="15">
        <v>831</v>
      </c>
      <c r="J249" s="369">
        <v>0.92057761732851984</v>
      </c>
      <c r="K249" s="415">
        <v>0.92098130563939562</v>
      </c>
      <c r="L249" s="372">
        <v>0.41393767799999998</v>
      </c>
      <c r="M249" s="14">
        <f>Lisäosat[[#This Row],[HYTE-kerroin (sis. Kulttuurihyte)]]*Lisäosat[[#This Row],[Asukasmäärä 31.12.2021]]</f>
        <v>1005.86855754</v>
      </c>
      <c r="N249" s="415">
        <f>Lisäosat[[#This Row],[HYTE-kerroin (sis. Kulttuurihyte)]]/$N$5</f>
        <v>0.63830748284043981</v>
      </c>
      <c r="O249" s="417">
        <v>0</v>
      </c>
      <c r="P249" s="207">
        <v>269459.22023999994</v>
      </c>
      <c r="Q249" s="168">
        <v>0</v>
      </c>
      <c r="R249" s="168">
        <v>28332.88469042924</v>
      </c>
      <c r="S249" s="168">
        <v>28943.286840420336</v>
      </c>
      <c r="T249" s="168">
        <v>0</v>
      </c>
      <c r="U249" s="345">
        <f t="shared" si="4"/>
        <v>326735.39177084953</v>
      </c>
      <c r="V249" s="49"/>
      <c r="W249" s="49"/>
      <c r="X249" s="115"/>
      <c r="Y249" s="115"/>
      <c r="Z249" s="116"/>
    </row>
    <row r="250" spans="1:26" s="50" customFormat="1">
      <c r="A250" s="134">
        <v>777</v>
      </c>
      <c r="B250" s="130" t="s">
        <v>256</v>
      </c>
      <c r="C250" s="207">
        <v>7508</v>
      </c>
      <c r="D250" s="411">
        <v>1.4778</v>
      </c>
      <c r="E250" s="164">
        <v>0</v>
      </c>
      <c r="F250" s="164">
        <v>0</v>
      </c>
      <c r="G250" s="413">
        <v>0</v>
      </c>
      <c r="H250" s="15">
        <v>2247</v>
      </c>
      <c r="I250" s="15">
        <v>2507</v>
      </c>
      <c r="J250" s="369">
        <v>0.89629038691663343</v>
      </c>
      <c r="K250" s="415">
        <v>0.89668342488055708</v>
      </c>
      <c r="L250" s="372">
        <v>0.51242617899999998</v>
      </c>
      <c r="M250" s="14">
        <f>Lisäosat[[#This Row],[HYTE-kerroin (sis. Kulttuurihyte)]]*Lisäosat[[#This Row],[Asukasmäärä 31.12.2021]]</f>
        <v>3847.2957519319998</v>
      </c>
      <c r="N250" s="415">
        <f>Lisäosat[[#This Row],[HYTE-kerroin (sis. Kulttuurihyte)]]/$N$5</f>
        <v>0.79018045914398405</v>
      </c>
      <c r="O250" s="417">
        <v>0</v>
      </c>
      <c r="P250" s="207">
        <v>1006567.6481280001</v>
      </c>
      <c r="Q250" s="168">
        <v>0</v>
      </c>
      <c r="R250" s="168">
        <v>85230.907289680792</v>
      </c>
      <c r="S250" s="168">
        <v>110703.71339614158</v>
      </c>
      <c r="T250" s="168">
        <v>0</v>
      </c>
      <c r="U250" s="345">
        <f t="shared" si="4"/>
        <v>1202502.2688138224</v>
      </c>
      <c r="V250" s="49"/>
      <c r="W250" s="49"/>
      <c r="X250" s="115"/>
      <c r="Y250" s="115"/>
      <c r="Z250" s="116"/>
    </row>
    <row r="251" spans="1:26" s="50" customFormat="1">
      <c r="A251" s="134">
        <v>778</v>
      </c>
      <c r="B251" s="130" t="s">
        <v>257</v>
      </c>
      <c r="C251" s="207">
        <v>6891</v>
      </c>
      <c r="D251" s="411">
        <v>0.38866666666666666</v>
      </c>
      <c r="E251" s="164">
        <v>0</v>
      </c>
      <c r="F251" s="164">
        <v>0</v>
      </c>
      <c r="G251" s="413">
        <v>0</v>
      </c>
      <c r="H251" s="15">
        <v>2408</v>
      </c>
      <c r="I251" s="15">
        <v>2589</v>
      </c>
      <c r="J251" s="369">
        <v>0.93008883738895332</v>
      </c>
      <c r="K251" s="415">
        <v>0.93049669652506772</v>
      </c>
      <c r="L251" s="372">
        <v>0.51322022</v>
      </c>
      <c r="M251" s="14">
        <f>Lisäosat[[#This Row],[HYTE-kerroin (sis. Kulttuurihyte)]]*Lisäosat[[#This Row],[Asukasmäärä 31.12.2021]]</f>
        <v>3536.6005360200002</v>
      </c>
      <c r="N251" s="415">
        <f>Lisäosat[[#This Row],[HYTE-kerroin (sis. Kulttuurihyte)]]/$N$5</f>
        <v>0.79140490025896304</v>
      </c>
      <c r="O251" s="417">
        <v>0</v>
      </c>
      <c r="P251" s="207">
        <v>161983.70496</v>
      </c>
      <c r="Q251" s="168">
        <v>0</v>
      </c>
      <c r="R251" s="168">
        <v>81176.587634648691</v>
      </c>
      <c r="S251" s="168">
        <v>101763.63798899302</v>
      </c>
      <c r="T251" s="168">
        <v>0</v>
      </c>
      <c r="U251" s="345">
        <f t="shared" si="4"/>
        <v>344923.93058364175</v>
      </c>
      <c r="V251" s="49"/>
      <c r="W251" s="49"/>
      <c r="X251" s="115"/>
      <c r="Y251" s="115"/>
      <c r="Z251" s="116"/>
    </row>
    <row r="252" spans="1:26" s="50" customFormat="1">
      <c r="A252" s="134">
        <v>781</v>
      </c>
      <c r="B252" s="130" t="s">
        <v>258</v>
      </c>
      <c r="C252" s="207">
        <v>3584</v>
      </c>
      <c r="D252" s="411">
        <v>1.0717666666666668</v>
      </c>
      <c r="E252" s="164">
        <v>0</v>
      </c>
      <c r="F252" s="164">
        <v>1</v>
      </c>
      <c r="G252" s="413">
        <v>2.7901785714285713E-4</v>
      </c>
      <c r="H252" s="15">
        <v>975</v>
      </c>
      <c r="I252" s="15">
        <v>1164</v>
      </c>
      <c r="J252" s="369">
        <v>0.83762886597938147</v>
      </c>
      <c r="K252" s="415">
        <v>0.83799617990890019</v>
      </c>
      <c r="L252" s="372">
        <v>0.55742199299999995</v>
      </c>
      <c r="M252" s="14">
        <f>Lisäosat[[#This Row],[HYTE-kerroin (sis. Kulttuurihyte)]]*Lisäosat[[#This Row],[Asukasmäärä 31.12.2021]]</f>
        <v>1997.8004229119997</v>
      </c>
      <c r="N252" s="415">
        <f>Lisäosat[[#This Row],[HYTE-kerroin (sis. Kulttuurihyte)]]/$N$5</f>
        <v>0.85956569827337925</v>
      </c>
      <c r="O252" s="417">
        <v>0</v>
      </c>
      <c r="P252" s="207">
        <v>348474.72844799998</v>
      </c>
      <c r="Q252" s="168">
        <v>0</v>
      </c>
      <c r="R252" s="168">
        <v>38022.769389325687</v>
      </c>
      <c r="S252" s="168">
        <v>57485.553412336019</v>
      </c>
      <c r="T252" s="168">
        <v>0</v>
      </c>
      <c r="U252" s="345">
        <f t="shared" si="4"/>
        <v>443983.05124966172</v>
      </c>
      <c r="V252" s="49"/>
      <c r="W252" s="49"/>
      <c r="X252" s="115"/>
      <c r="Y252" s="115"/>
      <c r="Z252" s="116"/>
    </row>
    <row r="253" spans="1:26" s="50" customFormat="1">
      <c r="A253" s="134">
        <v>783</v>
      </c>
      <c r="B253" s="130" t="s">
        <v>259</v>
      </c>
      <c r="C253" s="207">
        <v>6588</v>
      </c>
      <c r="D253" s="411">
        <v>0</v>
      </c>
      <c r="E253" s="164">
        <v>0</v>
      </c>
      <c r="F253" s="164">
        <v>0</v>
      </c>
      <c r="G253" s="413">
        <v>0</v>
      </c>
      <c r="H253" s="15">
        <v>3292</v>
      </c>
      <c r="I253" s="15">
        <v>2776</v>
      </c>
      <c r="J253" s="369">
        <v>1.1858789625360231</v>
      </c>
      <c r="K253" s="415">
        <v>1.1863989898170235</v>
      </c>
      <c r="L253" s="372">
        <v>0.55702526900000005</v>
      </c>
      <c r="M253" s="14">
        <f>Lisäosat[[#This Row],[HYTE-kerroin (sis. Kulttuurihyte)]]*Lisäosat[[#This Row],[Asukasmäärä 31.12.2021]]</f>
        <v>3669.6824721720004</v>
      </c>
      <c r="N253" s="415">
        <f>Lisäosat[[#This Row],[HYTE-kerroin (sis. Kulttuurihyte)]]/$N$5</f>
        <v>0.85895393493005223</v>
      </c>
      <c r="O253" s="417">
        <v>0</v>
      </c>
      <c r="P253" s="207">
        <v>0</v>
      </c>
      <c r="Q253" s="168">
        <v>0</v>
      </c>
      <c r="R253" s="168">
        <v>98950.516258618212</v>
      </c>
      <c r="S253" s="168">
        <v>105592.99384513596</v>
      </c>
      <c r="T253" s="168">
        <v>0</v>
      </c>
      <c r="U253" s="345">
        <f t="shared" si="4"/>
        <v>204543.51010375418</v>
      </c>
      <c r="V253" s="49"/>
      <c r="W253" s="49"/>
      <c r="X253" s="115"/>
      <c r="Y253" s="115"/>
      <c r="Z253" s="116"/>
    </row>
    <row r="254" spans="1:26" s="109" customFormat="1">
      <c r="A254" s="130">
        <v>785</v>
      </c>
      <c r="B254" s="130" t="s">
        <v>260</v>
      </c>
      <c r="C254" s="207">
        <v>2673</v>
      </c>
      <c r="D254" s="411">
        <v>1.7014833333333332</v>
      </c>
      <c r="E254" s="164">
        <v>0</v>
      </c>
      <c r="F254" s="164">
        <v>0</v>
      </c>
      <c r="G254" s="413">
        <v>0</v>
      </c>
      <c r="H254" s="15">
        <v>836</v>
      </c>
      <c r="I254" s="15">
        <v>846</v>
      </c>
      <c r="J254" s="369">
        <v>0.98817966903073284</v>
      </c>
      <c r="K254" s="415">
        <v>0.98861300194468138</v>
      </c>
      <c r="L254" s="372">
        <v>0.64210444499999997</v>
      </c>
      <c r="M254" s="14">
        <f>Lisäosat[[#This Row],[HYTE-kerroin (sis. Kulttuurihyte)]]*Lisäosat[[#This Row],[Asukasmäärä 31.12.2021]]</f>
        <v>1716.345181485</v>
      </c>
      <c r="N254" s="415">
        <f>Lisäosat[[#This Row],[HYTE-kerroin (sis. Kulttuurihyte)]]/$N$5</f>
        <v>0.99014922726751053</v>
      </c>
      <c r="O254" s="416">
        <v>0</v>
      </c>
      <c r="P254" s="207">
        <v>825200.90452799993</v>
      </c>
      <c r="Q254" s="168">
        <v>0</v>
      </c>
      <c r="R254" s="168">
        <v>33454.841936148368</v>
      </c>
      <c r="S254" s="168">
        <v>49386.841384509797</v>
      </c>
      <c r="T254" s="168">
        <v>0</v>
      </c>
      <c r="U254" s="345">
        <f t="shared" si="4"/>
        <v>908042.58784865809</v>
      </c>
      <c r="V254" s="64"/>
      <c r="W254" s="64"/>
      <c r="X254" s="114"/>
      <c r="Y254" s="115"/>
      <c r="Z254" s="116"/>
    </row>
    <row r="255" spans="1:26" s="50" customFormat="1">
      <c r="A255" s="134">
        <v>790</v>
      </c>
      <c r="B255" s="130" t="s">
        <v>261</v>
      </c>
      <c r="C255" s="207">
        <v>23998</v>
      </c>
      <c r="D255" s="411">
        <v>0</v>
      </c>
      <c r="E255" s="164">
        <v>0</v>
      </c>
      <c r="F255" s="164">
        <v>0</v>
      </c>
      <c r="G255" s="413">
        <v>0</v>
      </c>
      <c r="H255" s="15">
        <v>8303</v>
      </c>
      <c r="I255" s="15">
        <v>9281</v>
      </c>
      <c r="J255" s="369">
        <v>0.89462342419997842</v>
      </c>
      <c r="K255" s="415">
        <v>0.89501573117354272</v>
      </c>
      <c r="L255" s="372">
        <v>0.70858354400000001</v>
      </c>
      <c r="M255" s="14">
        <f>Lisäosat[[#This Row],[HYTE-kerroin (sis. Kulttuurihyte)]]*Lisäosat[[#This Row],[Asukasmäärä 31.12.2021]]</f>
        <v>17004.587888911999</v>
      </c>
      <c r="N255" s="415">
        <f>Lisäosat[[#This Row],[HYTE-kerroin (sis. Kulttuurihyte)]]/$N$5</f>
        <v>1.0926625006404902</v>
      </c>
      <c r="O255" s="417">
        <v>0</v>
      </c>
      <c r="P255" s="207">
        <v>0</v>
      </c>
      <c r="Q255" s="168">
        <v>0</v>
      </c>
      <c r="R255" s="168">
        <v>271918.91796145594</v>
      </c>
      <c r="S255" s="168">
        <v>489297.19612231327</v>
      </c>
      <c r="T255" s="168">
        <v>0</v>
      </c>
      <c r="U255" s="345">
        <f t="shared" si="4"/>
        <v>761216.11408376927</v>
      </c>
      <c r="V255" s="49"/>
      <c r="W255" s="49"/>
      <c r="X255" s="115"/>
      <c r="Y255" s="115"/>
      <c r="Z255" s="116"/>
    </row>
    <row r="256" spans="1:26" s="50" customFormat="1">
      <c r="A256" s="134">
        <v>791</v>
      </c>
      <c r="B256" s="130" t="s">
        <v>262</v>
      </c>
      <c r="C256" s="207">
        <v>5131</v>
      </c>
      <c r="D256" s="411">
        <v>1.4499333333333333</v>
      </c>
      <c r="E256" s="164">
        <v>0</v>
      </c>
      <c r="F256" s="164">
        <v>0</v>
      </c>
      <c r="G256" s="413">
        <v>0</v>
      </c>
      <c r="H256" s="15">
        <v>1787</v>
      </c>
      <c r="I256" s="15">
        <v>1925</v>
      </c>
      <c r="J256" s="369">
        <v>0.92831168831168831</v>
      </c>
      <c r="K256" s="415">
        <v>0.92871876813892573</v>
      </c>
      <c r="L256" s="372">
        <v>0.47095998900000002</v>
      </c>
      <c r="M256" s="14">
        <f>Lisäosat[[#This Row],[HYTE-kerroin (sis. Kulttuurihyte)]]*Lisäosat[[#This Row],[Asukasmäärä 31.12.2021]]</f>
        <v>2416.495703559</v>
      </c>
      <c r="N256" s="415">
        <f>Lisäosat[[#This Row],[HYTE-kerroin (sis. Kulttuurihyte)]]/$N$5</f>
        <v>0.72623803310108737</v>
      </c>
      <c r="O256" s="417">
        <v>0</v>
      </c>
      <c r="P256" s="207">
        <v>674921.23171199998</v>
      </c>
      <c r="Q256" s="168">
        <v>0</v>
      </c>
      <c r="R256" s="168">
        <v>60328.140951401685</v>
      </c>
      <c r="S256" s="168">
        <v>69533.268310725733</v>
      </c>
      <c r="T256" s="168">
        <v>0</v>
      </c>
      <c r="U256" s="345">
        <f t="shared" si="4"/>
        <v>804782.64097412734</v>
      </c>
      <c r="V256" s="49"/>
      <c r="W256" s="49"/>
      <c r="X256" s="115"/>
      <c r="Y256" s="115"/>
      <c r="Z256" s="116"/>
    </row>
    <row r="257" spans="1:26" s="50" customFormat="1">
      <c r="A257" s="134">
        <v>831</v>
      </c>
      <c r="B257" s="130" t="s">
        <v>263</v>
      </c>
      <c r="C257" s="207">
        <v>4595</v>
      </c>
      <c r="D257" s="411">
        <v>0</v>
      </c>
      <c r="E257" s="164">
        <v>0</v>
      </c>
      <c r="F257" s="164">
        <v>0</v>
      </c>
      <c r="G257" s="413">
        <v>0</v>
      </c>
      <c r="H257" s="15">
        <v>794</v>
      </c>
      <c r="I257" s="15">
        <v>1942</v>
      </c>
      <c r="J257" s="369">
        <v>0.40885684860968075</v>
      </c>
      <c r="K257" s="415">
        <v>0.4090361390111617</v>
      </c>
      <c r="L257" s="372">
        <v>0.614068689</v>
      </c>
      <c r="M257" s="14">
        <f>Lisäosat[[#This Row],[HYTE-kerroin (sis. Kulttuurihyte)]]*Lisäosat[[#This Row],[Asukasmäärä 31.12.2021]]</f>
        <v>2821.645625955</v>
      </c>
      <c r="N257" s="415">
        <f>Lisäosat[[#This Row],[HYTE-kerroin (sis. Kulttuurihyte)]]/$N$5</f>
        <v>0.94691703606338262</v>
      </c>
      <c r="O257" s="417">
        <v>0</v>
      </c>
      <c r="P257" s="207">
        <v>0</v>
      </c>
      <c r="Q257" s="168">
        <v>0</v>
      </c>
      <c r="R257" s="168">
        <v>23794.736603854606</v>
      </c>
      <c r="S257" s="168">
        <v>81191.223348071799</v>
      </c>
      <c r="T257" s="168">
        <v>0</v>
      </c>
      <c r="U257" s="345">
        <f t="shared" si="4"/>
        <v>104985.9599519264</v>
      </c>
      <c r="V257" s="49"/>
      <c r="W257" s="49"/>
      <c r="X257" s="115"/>
      <c r="Y257" s="115"/>
      <c r="Z257" s="116"/>
    </row>
    <row r="258" spans="1:26" s="50" customFormat="1">
      <c r="A258" s="134">
        <v>832</v>
      </c>
      <c r="B258" s="130" t="s">
        <v>264</v>
      </c>
      <c r="C258" s="207">
        <v>3913</v>
      </c>
      <c r="D258" s="411">
        <v>1.7257166666666666</v>
      </c>
      <c r="E258" s="164">
        <v>0</v>
      </c>
      <c r="F258" s="164">
        <v>0</v>
      </c>
      <c r="G258" s="413">
        <v>0</v>
      </c>
      <c r="H258" s="15">
        <v>1271</v>
      </c>
      <c r="I258" s="15">
        <v>1367</v>
      </c>
      <c r="J258" s="369">
        <v>0.92977322604242862</v>
      </c>
      <c r="K258" s="415">
        <v>0.93018094677781626</v>
      </c>
      <c r="L258" s="372">
        <v>0.52577299700000002</v>
      </c>
      <c r="M258" s="14">
        <f>Lisäosat[[#This Row],[HYTE-kerroin (sis. Kulttuurihyte)]]*Lisäosat[[#This Row],[Asukasmäärä 31.12.2021]]</f>
        <v>2057.349737261</v>
      </c>
      <c r="N258" s="415">
        <f>Lisäosat[[#This Row],[HYTE-kerroin (sis. Kulttuurihyte)]]/$N$5</f>
        <v>0.81076175496289116</v>
      </c>
      <c r="O258" s="417">
        <v>0</v>
      </c>
      <c r="P258" s="207">
        <v>1225215.2072159997</v>
      </c>
      <c r="Q258" s="168">
        <v>0</v>
      </c>
      <c r="R258" s="168">
        <v>46079.843246428594</v>
      </c>
      <c r="S258" s="168">
        <v>59199.050542188335</v>
      </c>
      <c r="T258" s="168">
        <v>0</v>
      </c>
      <c r="U258" s="345">
        <f t="shared" si="4"/>
        <v>1330494.1010046166</v>
      </c>
      <c r="V258" s="49"/>
      <c r="W258" s="49"/>
      <c r="X258" s="115"/>
      <c r="Y258" s="115"/>
      <c r="Z258" s="116"/>
    </row>
    <row r="259" spans="1:26" s="50" customFormat="1">
      <c r="A259" s="134">
        <v>833</v>
      </c>
      <c r="B259" s="130" t="s">
        <v>265</v>
      </c>
      <c r="C259" s="207">
        <v>1677</v>
      </c>
      <c r="D259" s="411">
        <v>0.48373333333333335</v>
      </c>
      <c r="E259" s="164">
        <v>0</v>
      </c>
      <c r="F259" s="164">
        <v>0</v>
      </c>
      <c r="G259" s="413">
        <v>0</v>
      </c>
      <c r="H259" s="15">
        <v>446</v>
      </c>
      <c r="I259" s="15">
        <v>617</v>
      </c>
      <c r="J259" s="369">
        <v>0.72285251215559154</v>
      </c>
      <c r="K259" s="415">
        <v>0.72316949478057779</v>
      </c>
      <c r="L259" s="372">
        <v>0.451199823</v>
      </c>
      <c r="M259" s="14">
        <f>Lisäosat[[#This Row],[HYTE-kerroin (sis. Kulttuurihyte)]]*Lisäosat[[#This Row],[Asukasmäärä 31.12.2021]]</f>
        <v>756.66210317100001</v>
      </c>
      <c r="N259" s="415">
        <f>Lisäosat[[#This Row],[HYTE-kerroin (sis. Kulttuurihyte)]]/$N$5</f>
        <v>0.69576711322515072</v>
      </c>
      <c r="O259" s="417">
        <v>0.30712412088105268</v>
      </c>
      <c r="P259" s="207">
        <v>49062.633984</v>
      </c>
      <c r="Q259" s="168">
        <v>0</v>
      </c>
      <c r="R259" s="168">
        <v>15353.481373177387</v>
      </c>
      <c r="S259" s="168">
        <v>21772.515036074259</v>
      </c>
      <c r="T259" s="168">
        <v>5093.8163205963265</v>
      </c>
      <c r="U259" s="345">
        <f t="shared" si="4"/>
        <v>91282.446713847967</v>
      </c>
      <c r="V259" s="49"/>
      <c r="W259" s="49"/>
      <c r="X259" s="115"/>
      <c r="Y259" s="115"/>
      <c r="Z259" s="116"/>
    </row>
    <row r="260" spans="1:26" s="50" customFormat="1">
      <c r="A260" s="134">
        <v>834</v>
      </c>
      <c r="B260" s="130" t="s">
        <v>266</v>
      </c>
      <c r="C260" s="207">
        <v>5967</v>
      </c>
      <c r="D260" s="411">
        <v>0</v>
      </c>
      <c r="E260" s="164">
        <v>0</v>
      </c>
      <c r="F260" s="164">
        <v>0</v>
      </c>
      <c r="G260" s="413">
        <v>0</v>
      </c>
      <c r="H260" s="15">
        <v>1619</v>
      </c>
      <c r="I260" s="15">
        <v>2526</v>
      </c>
      <c r="J260" s="369">
        <v>0.64093428345209813</v>
      </c>
      <c r="K260" s="415">
        <v>0.64121534359672772</v>
      </c>
      <c r="L260" s="372">
        <v>0.64917844899999999</v>
      </c>
      <c r="M260" s="14">
        <f>Lisäosat[[#This Row],[HYTE-kerroin (sis. Kulttuurihyte)]]*Lisäosat[[#This Row],[Asukasmäärä 31.12.2021]]</f>
        <v>3873.6478051829999</v>
      </c>
      <c r="N260" s="415">
        <f>Lisäosat[[#This Row],[HYTE-kerroin (sis. Kulttuurihyte)]]/$N$5</f>
        <v>1.0010576077480215</v>
      </c>
      <c r="O260" s="417">
        <v>0</v>
      </c>
      <c r="P260" s="207">
        <v>0</v>
      </c>
      <c r="Q260" s="168">
        <v>0</v>
      </c>
      <c r="R260" s="168">
        <v>48438.830553359599</v>
      </c>
      <c r="S260" s="168">
        <v>111461.97850976941</v>
      </c>
      <c r="T260" s="168">
        <v>0</v>
      </c>
      <c r="U260" s="345">
        <f t="shared" si="4"/>
        <v>159900.80906312901</v>
      </c>
      <c r="V260" s="49"/>
      <c r="W260" s="49"/>
      <c r="X260" s="115"/>
      <c r="Y260" s="115"/>
      <c r="Z260" s="116"/>
    </row>
    <row r="261" spans="1:26" s="50" customFormat="1">
      <c r="A261" s="134">
        <v>837</v>
      </c>
      <c r="B261" s="130" t="s">
        <v>267</v>
      </c>
      <c r="C261" s="207">
        <v>244223</v>
      </c>
      <c r="D261" s="411">
        <v>0</v>
      </c>
      <c r="E261" s="164">
        <v>0</v>
      </c>
      <c r="F261" s="164">
        <v>19</v>
      </c>
      <c r="G261" s="413">
        <v>7.7797750416627425E-5</v>
      </c>
      <c r="H261" s="15">
        <v>126687</v>
      </c>
      <c r="I261" s="15">
        <v>106186</v>
      </c>
      <c r="J261" s="369">
        <v>1.193066882639896</v>
      </c>
      <c r="K261" s="415">
        <v>1.1935900619411832</v>
      </c>
      <c r="L261" s="372">
        <v>0.69602554699999997</v>
      </c>
      <c r="M261" s="14">
        <f>Lisäosat[[#This Row],[HYTE-kerroin (sis. Kulttuurihyte)]]*Lisäosat[[#This Row],[Asukasmäärä 31.12.2021]]</f>
        <v>169985.44716498099</v>
      </c>
      <c r="N261" s="415">
        <f>Lisäosat[[#This Row],[HYTE-kerroin (sis. Kulttuurihyte)]]/$N$5</f>
        <v>1.0732975965000466</v>
      </c>
      <c r="O261" s="417">
        <v>1.2571758480655948</v>
      </c>
      <c r="P261" s="207">
        <v>0</v>
      </c>
      <c r="Q261" s="168">
        <v>0</v>
      </c>
      <c r="R261" s="168">
        <v>3690417.1645298642</v>
      </c>
      <c r="S261" s="168">
        <v>4891233.0732611762</v>
      </c>
      <c r="T261" s="168">
        <v>3036539.1331356042</v>
      </c>
      <c r="U261" s="345">
        <f t="shared" si="4"/>
        <v>11618189.370926645</v>
      </c>
      <c r="V261" s="49"/>
      <c r="W261" s="49"/>
      <c r="X261" s="115"/>
      <c r="Y261" s="115"/>
      <c r="Z261" s="116"/>
    </row>
    <row r="262" spans="1:26" s="50" customFormat="1">
      <c r="A262" s="134">
        <v>844</v>
      </c>
      <c r="B262" s="130" t="s">
        <v>268</v>
      </c>
      <c r="C262" s="207">
        <v>1479</v>
      </c>
      <c r="D262" s="411">
        <v>1.4712499999999999</v>
      </c>
      <c r="E262" s="164">
        <v>0</v>
      </c>
      <c r="F262" s="164">
        <v>0</v>
      </c>
      <c r="G262" s="413">
        <v>0</v>
      </c>
      <c r="H262" s="15">
        <v>366</v>
      </c>
      <c r="I262" s="15">
        <v>534</v>
      </c>
      <c r="J262" s="369">
        <v>0.6853932584269663</v>
      </c>
      <c r="K262" s="415">
        <v>0.68569381455778222</v>
      </c>
      <c r="L262" s="372">
        <v>0.60251775500000004</v>
      </c>
      <c r="M262" s="14">
        <f>Lisäosat[[#This Row],[HYTE-kerroin (sis. Kulttuurihyte)]]*Lisäosat[[#This Row],[Asukasmäärä 31.12.2021]]</f>
        <v>891.12375964500006</v>
      </c>
      <c r="N262" s="415">
        <f>Lisäosat[[#This Row],[HYTE-kerroin (sis. Kulttuurihyte)]]/$N$5</f>
        <v>0.92910506098148149</v>
      </c>
      <c r="O262" s="417">
        <v>0</v>
      </c>
      <c r="P262" s="207">
        <v>197404.79219999997</v>
      </c>
      <c r="Q262" s="168">
        <v>0</v>
      </c>
      <c r="R262" s="168">
        <v>12839.026980913952</v>
      </c>
      <c r="S262" s="168">
        <v>25641.571547675467</v>
      </c>
      <c r="T262" s="168">
        <v>0</v>
      </c>
      <c r="U262" s="345">
        <f t="shared" si="4"/>
        <v>235885.39072858938</v>
      </c>
      <c r="V262" s="49"/>
      <c r="W262" s="49"/>
      <c r="X262" s="115"/>
      <c r="Y262" s="115"/>
      <c r="Z262" s="116"/>
    </row>
    <row r="263" spans="1:26" s="50" customFormat="1">
      <c r="A263" s="134">
        <v>845</v>
      </c>
      <c r="B263" s="130" t="s">
        <v>269</v>
      </c>
      <c r="C263" s="207">
        <v>2882</v>
      </c>
      <c r="D263" s="411">
        <v>1.3672333333333333</v>
      </c>
      <c r="E263" s="164">
        <v>0</v>
      </c>
      <c r="F263" s="164">
        <v>2</v>
      </c>
      <c r="G263" s="413">
        <v>6.939625260235947E-4</v>
      </c>
      <c r="H263" s="15">
        <v>959</v>
      </c>
      <c r="I263" s="15">
        <v>1100</v>
      </c>
      <c r="J263" s="369">
        <v>0.87181818181818183</v>
      </c>
      <c r="K263" s="415">
        <v>0.87220048832073427</v>
      </c>
      <c r="L263" s="372">
        <v>0.47807052</v>
      </c>
      <c r="M263" s="14">
        <f>Lisäosat[[#This Row],[HYTE-kerroin (sis. Kulttuurihyte)]]*Lisäosat[[#This Row],[Asukasmäärä 31.12.2021]]</f>
        <v>1377.7992386399999</v>
      </c>
      <c r="N263" s="415">
        <f>Lisäosat[[#This Row],[HYTE-kerroin (sis. Kulttuurihyte)]]/$N$5</f>
        <v>0.73720273959071714</v>
      </c>
      <c r="O263" s="417">
        <v>0</v>
      </c>
      <c r="P263" s="207">
        <v>357470.04585599992</v>
      </c>
      <c r="Q263" s="168">
        <v>0</v>
      </c>
      <c r="R263" s="168">
        <v>31823.211680928907</v>
      </c>
      <c r="S263" s="168">
        <v>39645.37739403834</v>
      </c>
      <c r="T263" s="168">
        <v>0</v>
      </c>
      <c r="U263" s="345">
        <f t="shared" si="4"/>
        <v>428938.63493096712</v>
      </c>
      <c r="V263" s="49"/>
      <c r="W263" s="49"/>
      <c r="X263" s="115"/>
      <c r="Y263" s="115"/>
      <c r="Z263" s="116"/>
    </row>
    <row r="264" spans="1:26" s="50" customFormat="1">
      <c r="A264" s="134">
        <v>846</v>
      </c>
      <c r="B264" s="130" t="s">
        <v>270</v>
      </c>
      <c r="C264" s="207">
        <v>4952</v>
      </c>
      <c r="D264" s="411">
        <v>0.17165</v>
      </c>
      <c r="E264" s="164">
        <v>0</v>
      </c>
      <c r="F264" s="164">
        <v>0</v>
      </c>
      <c r="G264" s="413">
        <v>0</v>
      </c>
      <c r="H264" s="15">
        <v>1658</v>
      </c>
      <c r="I264" s="15">
        <v>1871</v>
      </c>
      <c r="J264" s="369">
        <v>0.8861571352218065</v>
      </c>
      <c r="K264" s="415">
        <v>0.88654572958946698</v>
      </c>
      <c r="L264" s="372">
        <v>0.52035089099999998</v>
      </c>
      <c r="M264" s="14">
        <f>Lisäosat[[#This Row],[HYTE-kerroin (sis. Kulttuurihyte)]]*Lisäosat[[#This Row],[Asukasmäärä 31.12.2021]]</f>
        <v>2576.7776122320001</v>
      </c>
      <c r="N264" s="415">
        <f>Lisäosat[[#This Row],[HYTE-kerroin (sis. Kulttuurihyte)]]/$N$5</f>
        <v>0.80240066338679628</v>
      </c>
      <c r="O264" s="417">
        <v>0</v>
      </c>
      <c r="P264" s="207">
        <v>51408.653183999995</v>
      </c>
      <c r="Q264" s="168">
        <v>0</v>
      </c>
      <c r="R264" s="168">
        <v>55579.608574056336</v>
      </c>
      <c r="S264" s="168">
        <v>74145.287667805809</v>
      </c>
      <c r="T264" s="168">
        <v>0</v>
      </c>
      <c r="U264" s="345">
        <f t="shared" si="4"/>
        <v>181133.54942586215</v>
      </c>
      <c r="V264" s="49"/>
      <c r="W264" s="49"/>
      <c r="X264" s="115"/>
      <c r="Y264" s="115"/>
      <c r="Z264" s="116"/>
    </row>
    <row r="265" spans="1:26" s="50" customFormat="1">
      <c r="A265" s="134">
        <v>848</v>
      </c>
      <c r="B265" s="130" t="s">
        <v>271</v>
      </c>
      <c r="C265" s="207">
        <v>4241</v>
      </c>
      <c r="D265" s="411">
        <v>0.91553333333333331</v>
      </c>
      <c r="E265" s="164">
        <v>0</v>
      </c>
      <c r="F265" s="164">
        <v>1</v>
      </c>
      <c r="G265" s="413">
        <v>2.3579344494223061E-4</v>
      </c>
      <c r="H265" s="15">
        <v>1251</v>
      </c>
      <c r="I265" s="15">
        <v>1460</v>
      </c>
      <c r="J265" s="369">
        <v>0.85684931506849316</v>
      </c>
      <c r="K265" s="415">
        <v>0.85722505747865385</v>
      </c>
      <c r="L265" s="372">
        <v>0.64596006100000003</v>
      </c>
      <c r="M265" s="14">
        <f>Lisäosat[[#This Row],[HYTE-kerroin (sis. Kulttuurihyte)]]*Lisäosat[[#This Row],[Asukasmäärä 31.12.2021]]</f>
        <v>2739.516618701</v>
      </c>
      <c r="N265" s="415">
        <f>Lisäosat[[#This Row],[HYTE-kerroin (sis. Kulttuurihyte)]]/$N$5</f>
        <v>0.99609473229051393</v>
      </c>
      <c r="O265" s="417">
        <v>0</v>
      </c>
      <c r="P265" s="207">
        <v>234830.344896</v>
      </c>
      <c r="Q265" s="168">
        <v>0</v>
      </c>
      <c r="R265" s="168">
        <v>46025.321994589853</v>
      </c>
      <c r="S265" s="168">
        <v>78828.008594958344</v>
      </c>
      <c r="T265" s="168">
        <v>0</v>
      </c>
      <c r="U265" s="345">
        <f t="shared" ref="U265:U300" si="5">SUM(P265:T265)</f>
        <v>359683.67548554821</v>
      </c>
      <c r="V265" s="49"/>
      <c r="W265" s="49"/>
      <c r="X265" s="115"/>
      <c r="Y265" s="115"/>
      <c r="Z265" s="116"/>
    </row>
    <row r="266" spans="1:26" s="50" customFormat="1">
      <c r="A266" s="134">
        <v>849</v>
      </c>
      <c r="B266" s="130" t="s">
        <v>272</v>
      </c>
      <c r="C266" s="207">
        <v>2938</v>
      </c>
      <c r="D266" s="411">
        <v>0.85813333333333341</v>
      </c>
      <c r="E266" s="164">
        <v>0</v>
      </c>
      <c r="F266" s="164">
        <v>0</v>
      </c>
      <c r="G266" s="413">
        <v>0</v>
      </c>
      <c r="H266" s="15">
        <v>1015</v>
      </c>
      <c r="I266" s="15">
        <v>1111</v>
      </c>
      <c r="J266" s="369">
        <v>0.91359135913591361</v>
      </c>
      <c r="K266" s="415">
        <v>0.91399198385854208</v>
      </c>
      <c r="L266" s="372">
        <v>0.51182150299999996</v>
      </c>
      <c r="M266" s="14">
        <f>Lisäosat[[#This Row],[HYTE-kerroin (sis. Kulttuurihyte)]]*Lisäosat[[#This Row],[Asukasmäärä 31.12.2021]]</f>
        <v>1503.7315758139998</v>
      </c>
      <c r="N266" s="415">
        <f>Lisäosat[[#This Row],[HYTE-kerroin (sis. Kulttuurihyte)]]/$N$5</f>
        <v>0.78924802598796184</v>
      </c>
      <c r="O266" s="417">
        <v>0</v>
      </c>
      <c r="P266" s="207">
        <v>152481.91795199999</v>
      </c>
      <c r="Q266" s="168">
        <v>0</v>
      </c>
      <c r="R266" s="168">
        <v>33996.004958977181</v>
      </c>
      <c r="S266" s="168">
        <v>43269.00766858011</v>
      </c>
      <c r="T266" s="168">
        <v>0</v>
      </c>
      <c r="U266" s="345">
        <f t="shared" si="5"/>
        <v>229746.93057955726</v>
      </c>
      <c r="V266" s="49"/>
      <c r="W266" s="49"/>
      <c r="X266" s="115"/>
      <c r="Y266" s="115"/>
      <c r="Z266" s="116"/>
    </row>
    <row r="267" spans="1:26" s="50" customFormat="1">
      <c r="A267" s="134">
        <v>850</v>
      </c>
      <c r="B267" s="130" t="s">
        <v>273</v>
      </c>
      <c r="C267" s="207">
        <v>2387</v>
      </c>
      <c r="D267" s="411">
        <v>0.20200000000000001</v>
      </c>
      <c r="E267" s="164">
        <v>0</v>
      </c>
      <c r="F267" s="164">
        <v>0</v>
      </c>
      <c r="G267" s="413">
        <v>0</v>
      </c>
      <c r="H267" s="15">
        <v>548</v>
      </c>
      <c r="I267" s="15">
        <v>901</v>
      </c>
      <c r="J267" s="369">
        <v>0.6082130965593785</v>
      </c>
      <c r="K267" s="415">
        <v>0.60847980792948009</v>
      </c>
      <c r="L267" s="372">
        <v>0.60350708500000005</v>
      </c>
      <c r="M267" s="14">
        <f>Lisäosat[[#This Row],[HYTE-kerroin (sis. Kulttuurihyte)]]*Lisäosat[[#This Row],[Asukasmäärä 31.12.2021]]</f>
        <v>1440.5714118950002</v>
      </c>
      <c r="N267" s="415">
        <f>Lisäosat[[#This Row],[HYTE-kerroin (sis. Kulttuurihyte)]]/$N$5</f>
        <v>0.93063064508643589</v>
      </c>
      <c r="O267" s="417">
        <v>0</v>
      </c>
      <c r="P267" s="207">
        <v>29161.883519999999</v>
      </c>
      <c r="Q267" s="168">
        <v>0</v>
      </c>
      <c r="R267" s="168">
        <v>18387.906877340287</v>
      </c>
      <c r="S267" s="168">
        <v>41451.610427665873</v>
      </c>
      <c r="T267" s="168">
        <v>0</v>
      </c>
      <c r="U267" s="345">
        <f t="shared" si="5"/>
        <v>89001.40082500616</v>
      </c>
      <c r="V267" s="49"/>
      <c r="W267" s="49"/>
      <c r="X267" s="115"/>
      <c r="Y267" s="115"/>
      <c r="Z267" s="116"/>
    </row>
    <row r="268" spans="1:26" s="50" customFormat="1">
      <c r="A268" s="134">
        <v>851</v>
      </c>
      <c r="B268" s="130" t="s">
        <v>274</v>
      </c>
      <c r="C268" s="207">
        <v>21333</v>
      </c>
      <c r="D268" s="411">
        <v>0.13181666666666667</v>
      </c>
      <c r="E268" s="164">
        <v>0</v>
      </c>
      <c r="F268" s="164">
        <v>12</v>
      </c>
      <c r="G268" s="413">
        <v>5.6250878919983122E-4</v>
      </c>
      <c r="H268" s="15">
        <v>8697</v>
      </c>
      <c r="I268" s="15">
        <v>8670</v>
      </c>
      <c r="J268" s="369">
        <v>1.003114186851211</v>
      </c>
      <c r="K268" s="415">
        <v>1.0035540687949851</v>
      </c>
      <c r="L268" s="372">
        <v>0.63346581000000002</v>
      </c>
      <c r="M268" s="14">
        <f>Lisäosat[[#This Row],[HYTE-kerroin (sis. Kulttuurihyte)]]*Lisäosat[[#This Row],[Asukasmäärä 31.12.2021]]</f>
        <v>13513.726124730001</v>
      </c>
      <c r="N268" s="415">
        <f>Lisäosat[[#This Row],[HYTE-kerroin (sis. Kulttuurihyte)]]/$N$5</f>
        <v>0.97682812688189335</v>
      </c>
      <c r="O268" s="417">
        <v>0</v>
      </c>
      <c r="P268" s="207">
        <v>170072.47857599999</v>
      </c>
      <c r="Q268" s="168">
        <v>0</v>
      </c>
      <c r="R268" s="168">
        <v>271035.64790197928</v>
      </c>
      <c r="S268" s="168">
        <v>388849.66487819492</v>
      </c>
      <c r="T268" s="168">
        <v>0</v>
      </c>
      <c r="U268" s="345">
        <f t="shared" si="5"/>
        <v>829957.79135617416</v>
      </c>
      <c r="V268" s="49"/>
      <c r="W268" s="49"/>
      <c r="X268" s="115"/>
      <c r="Y268" s="115"/>
      <c r="Z268" s="116"/>
    </row>
    <row r="269" spans="1:26" s="50" customFormat="1">
      <c r="A269" s="134">
        <v>853</v>
      </c>
      <c r="B269" s="130" t="s">
        <v>275</v>
      </c>
      <c r="C269" s="207">
        <v>195137</v>
      </c>
      <c r="D269" s="411">
        <v>0</v>
      </c>
      <c r="E269" s="164">
        <v>0</v>
      </c>
      <c r="F269" s="164">
        <v>13</v>
      </c>
      <c r="G269" s="413">
        <v>6.6619861943147628E-5</v>
      </c>
      <c r="H269" s="15">
        <v>105364</v>
      </c>
      <c r="I269" s="15">
        <v>85171</v>
      </c>
      <c r="J269" s="369">
        <v>1.2370877411325452</v>
      </c>
      <c r="K269" s="415">
        <v>1.2376302242987904</v>
      </c>
      <c r="L269" s="372">
        <v>0.59376135699999999</v>
      </c>
      <c r="M269" s="14">
        <f>Lisäosat[[#This Row],[HYTE-kerroin (sis. Kulttuurihyte)]]*Lisäosat[[#This Row],[Asukasmäärä 31.12.2021]]</f>
        <v>115864.809920909</v>
      </c>
      <c r="N269" s="415">
        <f>Lisäosat[[#This Row],[HYTE-kerroin (sis. Kulttuurihyte)]]/$N$5</f>
        <v>0.91560236561648234</v>
      </c>
      <c r="O269" s="417">
        <v>0.65892412014851109</v>
      </c>
      <c r="P269" s="207">
        <v>0</v>
      </c>
      <c r="Q269" s="168">
        <v>0</v>
      </c>
      <c r="R269" s="168">
        <v>3057484.3053400521</v>
      </c>
      <c r="S269" s="168">
        <v>3333942.9919682038</v>
      </c>
      <c r="T269" s="168">
        <v>1271660.9079705239</v>
      </c>
      <c r="U269" s="345">
        <f t="shared" si="5"/>
        <v>7663088.2052787803</v>
      </c>
      <c r="V269" s="49"/>
      <c r="W269" s="49"/>
      <c r="X269" s="115"/>
      <c r="Y269" s="115"/>
      <c r="Z269" s="116"/>
    </row>
    <row r="270" spans="1:26" s="50" customFormat="1">
      <c r="A270" s="134">
        <v>854</v>
      </c>
      <c r="B270" s="130" t="s">
        <v>276</v>
      </c>
      <c r="C270" s="207">
        <v>3296</v>
      </c>
      <c r="D270" s="411">
        <v>1.7598333333333334</v>
      </c>
      <c r="E270" s="164">
        <v>0</v>
      </c>
      <c r="F270" s="164">
        <v>1</v>
      </c>
      <c r="G270" s="413">
        <v>3.0339805825242716E-4</v>
      </c>
      <c r="H270" s="15">
        <v>1100</v>
      </c>
      <c r="I270" s="15">
        <v>1102</v>
      </c>
      <c r="J270" s="369">
        <v>0.99818511796733211</v>
      </c>
      <c r="K270" s="415">
        <v>0.99862283843394839</v>
      </c>
      <c r="L270" s="372">
        <v>0.39963188900000002</v>
      </c>
      <c r="M270" s="14">
        <f>Lisäosat[[#This Row],[HYTE-kerroin (sis. Kulttuurihyte)]]*Lisäosat[[#This Row],[Asukasmäärä 31.12.2021]]</f>
        <v>1317.186706144</v>
      </c>
      <c r="N270" s="415">
        <f>Lisäosat[[#This Row],[HYTE-kerroin (sis. Kulttuurihyte)]]/$N$5</f>
        <v>0.61624741763749291</v>
      </c>
      <c r="O270" s="417">
        <v>0</v>
      </c>
      <c r="P270" s="207">
        <v>1052426.5113599999</v>
      </c>
      <c r="Q270" s="168">
        <v>0</v>
      </c>
      <c r="R270" s="168">
        <v>41669.894683555205</v>
      </c>
      <c r="S270" s="168">
        <v>37901.286776029076</v>
      </c>
      <c r="T270" s="168">
        <v>0</v>
      </c>
      <c r="U270" s="345">
        <f t="shared" si="5"/>
        <v>1131997.6928195842</v>
      </c>
      <c r="V270" s="49"/>
      <c r="W270" s="49"/>
      <c r="X270" s="115"/>
      <c r="Y270" s="115"/>
      <c r="Z270" s="116"/>
    </row>
    <row r="271" spans="1:26" s="50" customFormat="1">
      <c r="A271" s="134">
        <v>857</v>
      </c>
      <c r="B271" s="130" t="s">
        <v>277</v>
      </c>
      <c r="C271" s="207">
        <v>2420</v>
      </c>
      <c r="D271" s="411">
        <v>1.1754</v>
      </c>
      <c r="E271" s="164">
        <v>0</v>
      </c>
      <c r="F271" s="164">
        <v>1</v>
      </c>
      <c r="G271" s="413">
        <v>4.1322314049586776E-4</v>
      </c>
      <c r="H271" s="15">
        <v>611</v>
      </c>
      <c r="I271" s="15">
        <v>798</v>
      </c>
      <c r="J271" s="369">
        <v>0.76566416040100249</v>
      </c>
      <c r="K271" s="415">
        <v>0.76599991663251654</v>
      </c>
      <c r="L271" s="372">
        <v>0.39693617199999998</v>
      </c>
      <c r="M271" s="14">
        <f>Lisäosat[[#This Row],[HYTE-kerroin (sis. Kulttuurihyte)]]*Lisäosat[[#This Row],[Asukasmäärä 31.12.2021]]</f>
        <v>960.5855362399999</v>
      </c>
      <c r="N271" s="415">
        <f>Lisäosat[[#This Row],[HYTE-kerroin (sis. Kulttuurihyte)]]/$N$5</f>
        <v>0.61209052053879431</v>
      </c>
      <c r="O271" s="417">
        <v>0</v>
      </c>
      <c r="P271" s="207">
        <v>258050.13695999997</v>
      </c>
      <c r="Q271" s="168">
        <v>0</v>
      </c>
      <c r="R271" s="168">
        <v>23468.092645853736</v>
      </c>
      <c r="S271" s="168">
        <v>27640.294054074442</v>
      </c>
      <c r="T271" s="168">
        <v>0</v>
      </c>
      <c r="U271" s="345">
        <f t="shared" si="5"/>
        <v>309158.52365992818</v>
      </c>
      <c r="V271" s="49"/>
      <c r="W271" s="49"/>
      <c r="X271" s="115"/>
      <c r="Y271" s="115"/>
      <c r="Z271" s="116"/>
    </row>
    <row r="272" spans="1:26" s="50" customFormat="1">
      <c r="A272" s="134">
        <v>858</v>
      </c>
      <c r="B272" s="130" t="s">
        <v>278</v>
      </c>
      <c r="C272" s="207">
        <v>39718</v>
      </c>
      <c r="D272" s="411">
        <v>0</v>
      </c>
      <c r="E272" s="164">
        <v>0</v>
      </c>
      <c r="F272" s="164">
        <v>3</v>
      </c>
      <c r="G272" s="413">
        <v>7.5532504154287729E-5</v>
      </c>
      <c r="H272" s="15">
        <v>14847</v>
      </c>
      <c r="I272" s="15">
        <v>18419</v>
      </c>
      <c r="J272" s="369">
        <v>0.80606981920842613</v>
      </c>
      <c r="K272" s="415">
        <v>0.80642329398082879</v>
      </c>
      <c r="L272" s="372">
        <v>0.67622865200000004</v>
      </c>
      <c r="M272" s="14">
        <f>Lisäosat[[#This Row],[HYTE-kerroin (sis. Kulttuurihyte)]]*Lisäosat[[#This Row],[Asukasmäärä 31.12.2021]]</f>
        <v>26858.449600136002</v>
      </c>
      <c r="N272" s="415">
        <f>Lisäosat[[#This Row],[HYTE-kerroin (sis. Kulttuurihyte)]]/$N$5</f>
        <v>1.0427700391233865</v>
      </c>
      <c r="O272" s="417">
        <v>0.90647711993095592</v>
      </c>
      <c r="P272" s="207">
        <v>0</v>
      </c>
      <c r="Q272" s="168">
        <v>0</v>
      </c>
      <c r="R272" s="168">
        <v>405493.7281415849</v>
      </c>
      <c r="S272" s="168">
        <v>772836.37612342369</v>
      </c>
      <c r="T272" s="168">
        <v>356074.20208674116</v>
      </c>
      <c r="U272" s="345">
        <f t="shared" si="5"/>
        <v>1534404.3063517497</v>
      </c>
      <c r="V272" s="49"/>
      <c r="W272" s="49"/>
      <c r="X272" s="115"/>
      <c r="Y272" s="115"/>
      <c r="Z272" s="116"/>
    </row>
    <row r="273" spans="1:26" s="50" customFormat="1">
      <c r="A273" s="134">
        <v>859</v>
      </c>
      <c r="B273" s="130" t="s">
        <v>279</v>
      </c>
      <c r="C273" s="207">
        <v>6593</v>
      </c>
      <c r="D273" s="411">
        <v>0</v>
      </c>
      <c r="E273" s="164">
        <v>0</v>
      </c>
      <c r="F273" s="164">
        <v>0</v>
      </c>
      <c r="G273" s="413">
        <v>0</v>
      </c>
      <c r="H273" s="15">
        <v>1386</v>
      </c>
      <c r="I273" s="15">
        <v>2522</v>
      </c>
      <c r="J273" s="369">
        <v>0.54956383822363208</v>
      </c>
      <c r="K273" s="415">
        <v>0.54980483093667964</v>
      </c>
      <c r="L273" s="372">
        <v>0.56090120700000001</v>
      </c>
      <c r="M273" s="14">
        <f>Lisäosat[[#This Row],[HYTE-kerroin (sis. Kulttuurihyte)]]*Lisäosat[[#This Row],[Asukasmäärä 31.12.2021]]</f>
        <v>3698.021657751</v>
      </c>
      <c r="N273" s="415">
        <f>Lisäosat[[#This Row],[HYTE-kerroin (sis. Kulttuurihyte)]]/$N$5</f>
        <v>0.86493077724211054</v>
      </c>
      <c r="O273" s="417">
        <v>0</v>
      </c>
      <c r="P273" s="207">
        <v>0</v>
      </c>
      <c r="Q273" s="168">
        <v>0</v>
      </c>
      <c r="R273" s="168">
        <v>45890.768749627598</v>
      </c>
      <c r="S273" s="168">
        <v>106408.43754390601</v>
      </c>
      <c r="T273" s="168">
        <v>0</v>
      </c>
      <c r="U273" s="345">
        <f t="shared" si="5"/>
        <v>152299.20629353361</v>
      </c>
      <c r="V273" s="49"/>
      <c r="W273" s="49"/>
      <c r="X273" s="115"/>
      <c r="Y273" s="115"/>
      <c r="Z273" s="116"/>
    </row>
    <row r="274" spans="1:26" s="50" customFormat="1">
      <c r="A274" s="134">
        <v>886</v>
      </c>
      <c r="B274" s="130" t="s">
        <v>280</v>
      </c>
      <c r="C274" s="207">
        <v>12669</v>
      </c>
      <c r="D274" s="411">
        <v>0</v>
      </c>
      <c r="E274" s="164">
        <v>0</v>
      </c>
      <c r="F274" s="164">
        <v>1</v>
      </c>
      <c r="G274" s="413">
        <v>7.8932828163233082E-5</v>
      </c>
      <c r="H274" s="15">
        <v>3915</v>
      </c>
      <c r="I274" s="15">
        <v>5248</v>
      </c>
      <c r="J274" s="369">
        <v>0.74599847560975607</v>
      </c>
      <c r="K274" s="415">
        <v>0.74632560811750559</v>
      </c>
      <c r="L274" s="372">
        <v>0.49681372699999998</v>
      </c>
      <c r="M274" s="14">
        <f>Lisäosat[[#This Row],[HYTE-kerroin (sis. Kulttuurihyte)]]*Lisäosat[[#This Row],[Asukasmäärä 31.12.2021]]</f>
        <v>6294.1331073629999</v>
      </c>
      <c r="N274" s="415">
        <f>Lisäosat[[#This Row],[HYTE-kerroin (sis. Kulttuurihyte)]]/$N$5</f>
        <v>0.76610547040356025</v>
      </c>
      <c r="O274" s="417">
        <v>0</v>
      </c>
      <c r="P274" s="207">
        <v>0</v>
      </c>
      <c r="Q274" s="168">
        <v>0</v>
      </c>
      <c r="R274" s="168">
        <v>119702.82097618699</v>
      </c>
      <c r="S274" s="168">
        <v>181110.04521676688</v>
      </c>
      <c r="T274" s="168">
        <v>0</v>
      </c>
      <c r="U274" s="345">
        <f t="shared" si="5"/>
        <v>300812.86619295389</v>
      </c>
      <c r="V274" s="49"/>
      <c r="W274" s="49"/>
      <c r="X274" s="115"/>
      <c r="Y274" s="115"/>
      <c r="Z274" s="116"/>
    </row>
    <row r="275" spans="1:26" s="50" customFormat="1">
      <c r="A275" s="134">
        <v>887</v>
      </c>
      <c r="B275" s="130" t="s">
        <v>281</v>
      </c>
      <c r="C275" s="207">
        <v>4669</v>
      </c>
      <c r="D275" s="411">
        <v>0</v>
      </c>
      <c r="E275" s="164">
        <v>0</v>
      </c>
      <c r="F275" s="164">
        <v>0</v>
      </c>
      <c r="G275" s="413">
        <v>0</v>
      </c>
      <c r="H275" s="15">
        <v>1455</v>
      </c>
      <c r="I275" s="15">
        <v>1753</v>
      </c>
      <c r="J275" s="369">
        <v>0.83000570450656019</v>
      </c>
      <c r="K275" s="415">
        <v>0.8303696755553478</v>
      </c>
      <c r="L275" s="372">
        <v>0.54191724600000002</v>
      </c>
      <c r="M275" s="14">
        <f>Lisäosat[[#This Row],[HYTE-kerroin (sis. Kulttuurihyte)]]*Lisäosat[[#This Row],[Asukasmäärä 31.12.2021]]</f>
        <v>2530.2116215740002</v>
      </c>
      <c r="N275" s="415">
        <f>Lisäosat[[#This Row],[HYTE-kerroin (sis. Kulttuurihyte)]]/$N$5</f>
        <v>0.83565679469768739</v>
      </c>
      <c r="O275" s="417">
        <v>0</v>
      </c>
      <c r="P275" s="207">
        <v>0</v>
      </c>
      <c r="Q275" s="168">
        <v>0</v>
      </c>
      <c r="R275" s="168">
        <v>49082.769552025849</v>
      </c>
      <c r="S275" s="168">
        <v>72805.378179115753</v>
      </c>
      <c r="T275" s="168">
        <v>0</v>
      </c>
      <c r="U275" s="345">
        <f t="shared" si="5"/>
        <v>121888.14773114159</v>
      </c>
      <c r="V275" s="49"/>
      <c r="W275" s="49"/>
      <c r="X275" s="115"/>
      <c r="Y275" s="115"/>
      <c r="Z275" s="116"/>
    </row>
    <row r="276" spans="1:26" s="50" customFormat="1">
      <c r="A276" s="134">
        <v>889</v>
      </c>
      <c r="B276" s="130" t="s">
        <v>282</v>
      </c>
      <c r="C276" s="207">
        <v>2568</v>
      </c>
      <c r="D276" s="411">
        <v>1.3595166666666667</v>
      </c>
      <c r="E276" s="164">
        <v>0</v>
      </c>
      <c r="F276" s="164">
        <v>0</v>
      </c>
      <c r="G276" s="413">
        <v>0</v>
      </c>
      <c r="H276" s="15">
        <v>831</v>
      </c>
      <c r="I276" s="15">
        <v>885</v>
      </c>
      <c r="J276" s="369">
        <v>0.93898305084745759</v>
      </c>
      <c r="K276" s="415">
        <v>0.93939481024134508</v>
      </c>
      <c r="L276" s="372">
        <v>0.58845386899999996</v>
      </c>
      <c r="M276" s="14">
        <f>Lisäosat[[#This Row],[HYTE-kerroin (sis. Kulttuurihyte)]]*Lisäosat[[#This Row],[Asukasmäärä 31.12.2021]]</f>
        <v>1511.1495355919999</v>
      </c>
      <c r="N276" s="415">
        <f>Lisäosat[[#This Row],[HYTE-kerroin (sis. Kulttuurihyte)]]/$N$5</f>
        <v>0.90741801931137056</v>
      </c>
      <c r="O276" s="417">
        <v>0</v>
      </c>
      <c r="P276" s="207">
        <v>316725.18393599999</v>
      </c>
      <c r="Q276" s="168">
        <v>0</v>
      </c>
      <c r="R276" s="168">
        <v>30540.551948379143</v>
      </c>
      <c r="S276" s="168">
        <v>43482.45517721925</v>
      </c>
      <c r="T276" s="168">
        <v>0</v>
      </c>
      <c r="U276" s="345">
        <f t="shared" si="5"/>
        <v>390748.19106159837</v>
      </c>
      <c r="V276" s="49"/>
      <c r="W276" s="49"/>
      <c r="X276" s="115"/>
      <c r="Y276" s="115"/>
      <c r="Z276" s="116"/>
    </row>
    <row r="277" spans="1:26" s="50" customFormat="1">
      <c r="A277" s="134">
        <v>890</v>
      </c>
      <c r="B277" s="130" t="s">
        <v>283</v>
      </c>
      <c r="C277" s="207">
        <v>1176</v>
      </c>
      <c r="D277" s="411">
        <v>1.9529000000000001</v>
      </c>
      <c r="E277" s="164">
        <v>1</v>
      </c>
      <c r="F277" s="164">
        <v>504</v>
      </c>
      <c r="G277" s="413">
        <v>0.42857142857142855</v>
      </c>
      <c r="H277" s="15">
        <v>474</v>
      </c>
      <c r="I277" s="15">
        <v>502</v>
      </c>
      <c r="J277" s="369">
        <v>0.94422310756972117</v>
      </c>
      <c r="K277" s="415">
        <v>0.94463716481400961</v>
      </c>
      <c r="L277" s="372">
        <v>0.48614748899999999</v>
      </c>
      <c r="M277" s="14">
        <f>Lisäosat[[#This Row],[HYTE-kerroin (sis. Kulttuurihyte)]]*Lisäosat[[#This Row],[Asukasmäärä 31.12.2021]]</f>
        <v>571.70944706399996</v>
      </c>
      <c r="N277" s="415">
        <f>Lisäosat[[#This Row],[HYTE-kerroin (sis. Kulttuurihyte)]]/$N$5</f>
        <v>0.74965772985949441</v>
      </c>
      <c r="O277" s="417">
        <v>0</v>
      </c>
      <c r="P277" s="207">
        <v>416696.99097599997</v>
      </c>
      <c r="Q277" s="168">
        <v>445646.88</v>
      </c>
      <c r="R277" s="168">
        <v>14063.909251697347</v>
      </c>
      <c r="S277" s="168">
        <v>16450.609169273524</v>
      </c>
      <c r="T277" s="168">
        <v>0</v>
      </c>
      <c r="U277" s="345">
        <f t="shared" si="5"/>
        <v>892858.38939697086</v>
      </c>
      <c r="V277" s="49"/>
      <c r="W277" s="49"/>
      <c r="X277" s="115"/>
      <c r="Y277" s="115"/>
      <c r="Z277" s="116"/>
    </row>
    <row r="278" spans="1:26" s="50" customFormat="1">
      <c r="A278" s="134">
        <v>892</v>
      </c>
      <c r="B278" s="130" t="s">
        <v>284</v>
      </c>
      <c r="C278" s="207">
        <v>3634</v>
      </c>
      <c r="D278" s="411">
        <v>0</v>
      </c>
      <c r="E278" s="164">
        <v>0</v>
      </c>
      <c r="F278" s="164">
        <v>0</v>
      </c>
      <c r="G278" s="413">
        <v>0</v>
      </c>
      <c r="H278" s="15">
        <v>845</v>
      </c>
      <c r="I278" s="15">
        <v>1388</v>
      </c>
      <c r="J278" s="369">
        <v>0.60878962536023051</v>
      </c>
      <c r="K278" s="415">
        <v>0.60905658954762143</v>
      </c>
      <c r="L278" s="372">
        <v>0.66974828900000005</v>
      </c>
      <c r="M278" s="14">
        <f>Lisäosat[[#This Row],[HYTE-kerroin (sis. Kulttuurihyte)]]*Lisäosat[[#This Row],[Asukasmäärä 31.12.2021]]</f>
        <v>2433.8652822260001</v>
      </c>
      <c r="N278" s="415">
        <f>Lisäosat[[#This Row],[HYTE-kerroin (sis. Kulttuurihyte)]]/$N$5</f>
        <v>1.0327770754134671</v>
      </c>
      <c r="O278" s="417">
        <v>0</v>
      </c>
      <c r="P278" s="207">
        <v>0</v>
      </c>
      <c r="Q278" s="168">
        <v>0</v>
      </c>
      <c r="R278" s="168">
        <v>28020.525443627273</v>
      </c>
      <c r="S278" s="168">
        <v>70033.067905700387</v>
      </c>
      <c r="T278" s="168">
        <v>0</v>
      </c>
      <c r="U278" s="345">
        <f t="shared" si="5"/>
        <v>98053.593349327653</v>
      </c>
      <c r="V278" s="49"/>
      <c r="W278" s="49"/>
      <c r="X278" s="115"/>
      <c r="Y278" s="115"/>
      <c r="Z278" s="116"/>
    </row>
    <row r="279" spans="1:26" s="50" customFormat="1">
      <c r="A279" s="134">
        <v>893</v>
      </c>
      <c r="B279" s="130" t="s">
        <v>285</v>
      </c>
      <c r="C279" s="207">
        <v>7497</v>
      </c>
      <c r="D279" s="411">
        <v>1.0149999999999999E-2</v>
      </c>
      <c r="E279" s="164">
        <v>0</v>
      </c>
      <c r="F279" s="164">
        <v>0</v>
      </c>
      <c r="G279" s="413">
        <v>0</v>
      </c>
      <c r="H279" s="15">
        <v>3306</v>
      </c>
      <c r="I279" s="15">
        <v>3269</v>
      </c>
      <c r="J279" s="369">
        <v>1.0113184460079534</v>
      </c>
      <c r="K279" s="415">
        <v>1.0117619256532777</v>
      </c>
      <c r="L279" s="372">
        <v>0.53598258799999998</v>
      </c>
      <c r="M279" s="14">
        <f>Lisäosat[[#This Row],[HYTE-kerroin (sis. Kulttuurihyte)]]*Lisäosat[[#This Row],[Asukasmäärä 31.12.2021]]</f>
        <v>4018.2614622359997</v>
      </c>
      <c r="N279" s="415">
        <f>Lisäosat[[#This Row],[HYTE-kerroin (sis. Kulttuurihyte)]]/$N$5</f>
        <v>0.82650532864172976</v>
      </c>
      <c r="O279" s="417">
        <v>0.18745428772826886</v>
      </c>
      <c r="P279" s="207">
        <v>4602.1983839999994</v>
      </c>
      <c r="Q279" s="168">
        <v>0</v>
      </c>
      <c r="R279" s="168">
        <v>96028.36812284241</v>
      </c>
      <c r="S279" s="168">
        <v>115623.15297511272</v>
      </c>
      <c r="T279" s="168">
        <v>13898.860023527444</v>
      </c>
      <c r="U279" s="345">
        <f t="shared" si="5"/>
        <v>230152.57950548257</v>
      </c>
      <c r="V279" s="49"/>
      <c r="W279" s="49"/>
      <c r="X279" s="115"/>
      <c r="Y279" s="115"/>
      <c r="Z279" s="116"/>
    </row>
    <row r="280" spans="1:26" s="50" customFormat="1">
      <c r="A280" s="134">
        <v>895</v>
      </c>
      <c r="B280" s="130" t="s">
        <v>286</v>
      </c>
      <c r="C280" s="207">
        <v>15463</v>
      </c>
      <c r="D280" s="411">
        <v>0</v>
      </c>
      <c r="E280" s="164">
        <v>0</v>
      </c>
      <c r="F280" s="164">
        <v>1</v>
      </c>
      <c r="G280" s="413">
        <v>6.4670503783224477E-5</v>
      </c>
      <c r="H280" s="15">
        <v>7359</v>
      </c>
      <c r="I280" s="15">
        <v>6108</v>
      </c>
      <c r="J280" s="369">
        <v>1.2048133595284873</v>
      </c>
      <c r="K280" s="415">
        <v>1.2053416898516165</v>
      </c>
      <c r="L280" s="372">
        <v>0.61014959400000002</v>
      </c>
      <c r="M280" s="14">
        <f>Lisäosat[[#This Row],[HYTE-kerroin (sis. Kulttuurihyte)]]*Lisäosat[[#This Row],[Asukasmäärä 31.12.2021]]</f>
        <v>9434.7431720220011</v>
      </c>
      <c r="N280" s="415">
        <f>Lisäosat[[#This Row],[HYTE-kerroin (sis. Kulttuurihyte)]]/$N$5</f>
        <v>0.94087364403260798</v>
      </c>
      <c r="O280" s="417">
        <v>0</v>
      </c>
      <c r="P280" s="207">
        <v>0</v>
      </c>
      <c r="Q280" s="168">
        <v>0</v>
      </c>
      <c r="R280" s="168">
        <v>235959.5936452224</v>
      </c>
      <c r="S280" s="168">
        <v>271479.28608223819</v>
      </c>
      <c r="T280" s="168">
        <v>0</v>
      </c>
      <c r="U280" s="345">
        <f t="shared" si="5"/>
        <v>507438.87972746056</v>
      </c>
      <c r="V280" s="49"/>
      <c r="W280" s="49"/>
      <c r="X280" s="115"/>
      <c r="Y280" s="115"/>
      <c r="Z280" s="116"/>
    </row>
    <row r="281" spans="1:26" s="50" customFormat="1">
      <c r="A281" s="134">
        <v>905</v>
      </c>
      <c r="B281" s="130" t="s">
        <v>287</v>
      </c>
      <c r="C281" s="207">
        <v>67615</v>
      </c>
      <c r="D281" s="411">
        <v>0</v>
      </c>
      <c r="E281" s="164">
        <v>0</v>
      </c>
      <c r="F281" s="164">
        <v>4</v>
      </c>
      <c r="G281" s="413">
        <v>5.9158470753531024E-5</v>
      </c>
      <c r="H281" s="15">
        <v>37070</v>
      </c>
      <c r="I281" s="15">
        <v>29899</v>
      </c>
      <c r="J281" s="369">
        <v>1.2398407973510819</v>
      </c>
      <c r="K281" s="415">
        <v>1.2403844877774144</v>
      </c>
      <c r="L281" s="372">
        <v>0.71950584900000003</v>
      </c>
      <c r="M281" s="14">
        <f>Lisäosat[[#This Row],[HYTE-kerroin (sis. Kulttuurihyte)]]*Lisäosat[[#This Row],[Asukasmäärä 31.12.2021]]</f>
        <v>48649.387980135005</v>
      </c>
      <c r="N281" s="415">
        <f>Lisäosat[[#This Row],[HYTE-kerroin (sis. Kulttuurihyte)]]/$N$5</f>
        <v>1.1095051061386192</v>
      </c>
      <c r="O281" s="417">
        <v>3.1139720766223029E-2</v>
      </c>
      <c r="P281" s="207">
        <v>0</v>
      </c>
      <c r="Q281" s="168">
        <v>0</v>
      </c>
      <c r="R281" s="168">
        <v>1061776.4398059445</v>
      </c>
      <c r="S281" s="168">
        <v>1399858.0434441608</v>
      </c>
      <c r="T281" s="168">
        <v>20823.515851924803</v>
      </c>
      <c r="U281" s="345">
        <f t="shared" si="5"/>
        <v>2482457.9991020299</v>
      </c>
      <c r="V281" s="49"/>
      <c r="W281" s="49"/>
      <c r="X281" s="115"/>
      <c r="Y281" s="115"/>
      <c r="Z281" s="116"/>
    </row>
    <row r="282" spans="1:26" s="50" customFormat="1">
      <c r="A282" s="134">
        <v>908</v>
      </c>
      <c r="B282" s="130" t="s">
        <v>288</v>
      </c>
      <c r="C282" s="207">
        <v>20695</v>
      </c>
      <c r="D282" s="411">
        <v>0</v>
      </c>
      <c r="E282" s="164">
        <v>0</v>
      </c>
      <c r="F282" s="164">
        <v>1</v>
      </c>
      <c r="G282" s="413">
        <v>4.8320850446967865E-5</v>
      </c>
      <c r="H282" s="15">
        <v>6716</v>
      </c>
      <c r="I282" s="15">
        <v>8172</v>
      </c>
      <c r="J282" s="369">
        <v>0.82183064121390115</v>
      </c>
      <c r="K282" s="415">
        <v>0.82219102736400151</v>
      </c>
      <c r="L282" s="372">
        <v>0.69058980199999997</v>
      </c>
      <c r="M282" s="14">
        <f>Lisäosat[[#This Row],[HYTE-kerroin (sis. Kulttuurihyte)]]*Lisäosat[[#This Row],[Asukasmäärä 31.12.2021]]</f>
        <v>14291.75595239</v>
      </c>
      <c r="N282" s="415">
        <f>Lisäosat[[#This Row],[HYTE-kerroin (sis. Kulttuurihyte)]]/$N$5</f>
        <v>1.0649154730724892</v>
      </c>
      <c r="O282" s="417">
        <v>0</v>
      </c>
      <c r="P282" s="207">
        <v>0</v>
      </c>
      <c r="Q282" s="168">
        <v>0</v>
      </c>
      <c r="R282" s="168">
        <v>215412.98032103281</v>
      </c>
      <c r="S282" s="168">
        <v>411237.02384628815</v>
      </c>
      <c r="T282" s="168">
        <v>0</v>
      </c>
      <c r="U282" s="345">
        <f t="shared" si="5"/>
        <v>626650.00416732091</v>
      </c>
      <c r="V282" s="49"/>
      <c r="W282" s="49"/>
      <c r="X282" s="115"/>
      <c r="Y282" s="115"/>
      <c r="Z282" s="116"/>
    </row>
    <row r="283" spans="1:26" s="50" customFormat="1">
      <c r="A283" s="134">
        <v>915</v>
      </c>
      <c r="B283" s="130" t="s">
        <v>289</v>
      </c>
      <c r="C283" s="207">
        <v>19973</v>
      </c>
      <c r="D283" s="411">
        <v>5.8200000000000002E-2</v>
      </c>
      <c r="E283" s="164">
        <v>0</v>
      </c>
      <c r="F283" s="164">
        <v>0</v>
      </c>
      <c r="G283" s="413">
        <v>0</v>
      </c>
      <c r="H283" s="15">
        <v>8155</v>
      </c>
      <c r="I283" s="15">
        <v>7358</v>
      </c>
      <c r="J283" s="369">
        <v>1.1083174775754281</v>
      </c>
      <c r="K283" s="415">
        <v>1.108803492879314</v>
      </c>
      <c r="L283" s="372">
        <v>0.67434119699999995</v>
      </c>
      <c r="M283" s="14">
        <f>Lisäosat[[#This Row],[HYTE-kerroin (sis. Kulttuurihyte)]]*Lisäosat[[#This Row],[Asukasmäärä 31.12.2021]]</f>
        <v>13468.616727680999</v>
      </c>
      <c r="N283" s="415">
        <f>Lisäosat[[#This Row],[HYTE-kerroin (sis. Kulttuurihyte)]]/$N$5</f>
        <v>1.0398595124570398</v>
      </c>
      <c r="O283" s="417">
        <v>0</v>
      </c>
      <c r="P283" s="207">
        <v>70303.681727999996</v>
      </c>
      <c r="Q283" s="168">
        <v>0</v>
      </c>
      <c r="R283" s="168">
        <v>280370.03318710631</v>
      </c>
      <c r="S283" s="168">
        <v>387551.66802940116</v>
      </c>
      <c r="T283" s="168">
        <v>0</v>
      </c>
      <c r="U283" s="345">
        <f t="shared" si="5"/>
        <v>738225.38294450752</v>
      </c>
      <c r="V283" s="49"/>
      <c r="W283" s="49"/>
      <c r="X283" s="115"/>
      <c r="Y283" s="115"/>
      <c r="Z283" s="116"/>
    </row>
    <row r="284" spans="1:26" s="50" customFormat="1">
      <c r="A284" s="134">
        <v>918</v>
      </c>
      <c r="B284" s="130" t="s">
        <v>290</v>
      </c>
      <c r="C284" s="207">
        <v>2271</v>
      </c>
      <c r="D284" s="411">
        <v>0</v>
      </c>
      <c r="E284" s="164">
        <v>0</v>
      </c>
      <c r="F284" s="164">
        <v>0</v>
      </c>
      <c r="G284" s="413">
        <v>0</v>
      </c>
      <c r="H284" s="15">
        <v>679</v>
      </c>
      <c r="I284" s="15">
        <v>948</v>
      </c>
      <c r="J284" s="369">
        <v>0.71624472573839659</v>
      </c>
      <c r="K284" s="415">
        <v>0.71655881074118655</v>
      </c>
      <c r="L284" s="372">
        <v>0.43025228599999998</v>
      </c>
      <c r="M284" s="14">
        <f>Lisäosat[[#This Row],[HYTE-kerroin (sis. Kulttuurihyte)]]*Lisäosat[[#This Row],[Asukasmäärä 31.12.2021]]</f>
        <v>977.10294150599998</v>
      </c>
      <c r="N284" s="415">
        <f>Lisäosat[[#This Row],[HYTE-kerroin (sis. Kulttuurihyte)]]/$N$5</f>
        <v>0.66346522256668061</v>
      </c>
      <c r="O284" s="417">
        <v>0</v>
      </c>
      <c r="P284" s="207">
        <v>0</v>
      </c>
      <c r="Q284" s="168">
        <v>0</v>
      </c>
      <c r="R284" s="168">
        <v>20601.682049386352</v>
      </c>
      <c r="S284" s="168">
        <v>28115.572851577064</v>
      </c>
      <c r="T284" s="168">
        <v>0</v>
      </c>
      <c r="U284" s="345">
        <f t="shared" si="5"/>
        <v>48717.254900963417</v>
      </c>
      <c r="V284" s="49"/>
      <c r="W284" s="49"/>
      <c r="X284" s="115"/>
      <c r="Y284" s="115"/>
      <c r="Z284" s="116"/>
    </row>
    <row r="285" spans="1:26" s="50" customFormat="1">
      <c r="A285" s="134">
        <v>921</v>
      </c>
      <c r="B285" s="130" t="s">
        <v>291</v>
      </c>
      <c r="C285" s="207">
        <v>1941</v>
      </c>
      <c r="D285" s="411">
        <v>1.6090333333333335</v>
      </c>
      <c r="E285" s="164">
        <v>0</v>
      </c>
      <c r="F285" s="164">
        <v>0</v>
      </c>
      <c r="G285" s="413">
        <v>0</v>
      </c>
      <c r="H285" s="15">
        <v>543</v>
      </c>
      <c r="I285" s="15">
        <v>659</v>
      </c>
      <c r="J285" s="369">
        <v>0.82397572078907433</v>
      </c>
      <c r="K285" s="415">
        <v>0.82433704759158033</v>
      </c>
      <c r="L285" s="372">
        <v>0.52090699900000004</v>
      </c>
      <c r="M285" s="14">
        <f>Lisäosat[[#This Row],[HYTE-kerroin (sis. Kulttuurihyte)]]*Lisäosat[[#This Row],[Asukasmäärä 31.12.2021]]</f>
        <v>1011.0804850590001</v>
      </c>
      <c r="N285" s="415">
        <f>Lisäosat[[#This Row],[HYTE-kerroin (sis. Kulttuurihyte)]]/$N$5</f>
        <v>0.80325820285839633</v>
      </c>
      <c r="O285" s="417">
        <v>0</v>
      </c>
      <c r="P285" s="207">
        <v>566661.37852800009</v>
      </c>
      <c r="Q285" s="168">
        <v>0</v>
      </c>
      <c r="R285" s="168">
        <v>20256.483730690758</v>
      </c>
      <c r="S285" s="168">
        <v>29093.257044820428</v>
      </c>
      <c r="T285" s="168">
        <v>0</v>
      </c>
      <c r="U285" s="345">
        <f t="shared" si="5"/>
        <v>616011.11930351134</v>
      </c>
      <c r="V285" s="49"/>
      <c r="W285" s="49"/>
      <c r="X285" s="115"/>
      <c r="Y285" s="115"/>
      <c r="Z285" s="116"/>
    </row>
    <row r="286" spans="1:26" s="50" customFormat="1">
      <c r="A286" s="134">
        <v>922</v>
      </c>
      <c r="B286" s="130" t="s">
        <v>292</v>
      </c>
      <c r="C286" s="207">
        <v>4444</v>
      </c>
      <c r="D286" s="411">
        <v>0</v>
      </c>
      <c r="E286" s="164">
        <v>0</v>
      </c>
      <c r="F286" s="164">
        <v>0</v>
      </c>
      <c r="G286" s="413">
        <v>0</v>
      </c>
      <c r="H286" s="15">
        <v>844</v>
      </c>
      <c r="I286" s="15">
        <v>1914</v>
      </c>
      <c r="J286" s="369">
        <v>0.44096133751306166</v>
      </c>
      <c r="K286" s="415">
        <v>0.44115470625693654</v>
      </c>
      <c r="L286" s="372">
        <v>0.65055920300000003</v>
      </c>
      <c r="M286" s="14">
        <f>Lisäosat[[#This Row],[HYTE-kerroin (sis. Kulttuurihyte)]]*Lisäosat[[#This Row],[Asukasmäärä 31.12.2021]]</f>
        <v>2891.085098132</v>
      </c>
      <c r="N286" s="415">
        <f>Lisäosat[[#This Row],[HYTE-kerroin (sis. Kulttuurihyte)]]/$N$5</f>
        <v>1.0031867823967759</v>
      </c>
      <c r="O286" s="417">
        <v>0.39125233720479491</v>
      </c>
      <c r="P286" s="207">
        <v>0</v>
      </c>
      <c r="Q286" s="168">
        <v>0</v>
      </c>
      <c r="R286" s="168">
        <v>24819.822574909758</v>
      </c>
      <c r="S286" s="168">
        <v>83189.304057723944</v>
      </c>
      <c r="T286" s="168">
        <v>17195.994072861893</v>
      </c>
      <c r="U286" s="345">
        <f t="shared" si="5"/>
        <v>125205.1207054956</v>
      </c>
      <c r="V286" s="49"/>
      <c r="W286" s="49"/>
      <c r="X286" s="115"/>
      <c r="Y286" s="115"/>
      <c r="Z286" s="116"/>
    </row>
    <row r="287" spans="1:26" s="50" customFormat="1">
      <c r="A287" s="134">
        <v>924</v>
      </c>
      <c r="B287" s="130" t="s">
        <v>293</v>
      </c>
      <c r="C287" s="207">
        <v>3004</v>
      </c>
      <c r="D287" s="411">
        <v>0.97856666666666658</v>
      </c>
      <c r="E287" s="164">
        <v>0</v>
      </c>
      <c r="F287" s="164">
        <v>0</v>
      </c>
      <c r="G287" s="413">
        <v>0</v>
      </c>
      <c r="H287" s="15">
        <v>1035</v>
      </c>
      <c r="I287" s="15">
        <v>1232</v>
      </c>
      <c r="J287" s="369">
        <v>0.84009740259740262</v>
      </c>
      <c r="K287" s="415">
        <v>0.84046579902051988</v>
      </c>
      <c r="L287" s="372">
        <v>0.51084654399999996</v>
      </c>
      <c r="M287" s="14">
        <f>Lisäosat[[#This Row],[HYTE-kerroin (sis. Kulttuurihyte)]]*Lisäosat[[#This Row],[Asukasmäärä 31.12.2021]]</f>
        <v>1534.5830181759998</v>
      </c>
      <c r="N287" s="415">
        <f>Lisäosat[[#This Row],[HYTE-kerroin (sis. Kulttuurihyte)]]/$N$5</f>
        <v>0.7877446025060274</v>
      </c>
      <c r="O287" s="417">
        <v>0</v>
      </c>
      <c r="P287" s="207">
        <v>177787.87084799999</v>
      </c>
      <c r="Q287" s="168">
        <v>0</v>
      </c>
      <c r="R287" s="168">
        <v>31963.452234861747</v>
      </c>
      <c r="S287" s="168">
        <v>44156.740105418467</v>
      </c>
      <c r="T287" s="168">
        <v>0</v>
      </c>
      <c r="U287" s="345">
        <f t="shared" si="5"/>
        <v>253908.06318828018</v>
      </c>
      <c r="V287" s="49"/>
      <c r="W287" s="49"/>
      <c r="X287" s="115"/>
      <c r="Y287" s="115"/>
      <c r="Z287" s="116"/>
    </row>
    <row r="288" spans="1:26" s="50" customFormat="1">
      <c r="A288" s="134">
        <v>925</v>
      </c>
      <c r="B288" s="130" t="s">
        <v>294</v>
      </c>
      <c r="C288" s="207">
        <v>3490</v>
      </c>
      <c r="D288" s="411">
        <v>0.82383333333333331</v>
      </c>
      <c r="E288" s="164">
        <v>0</v>
      </c>
      <c r="F288" s="164">
        <v>0</v>
      </c>
      <c r="G288" s="413">
        <v>0</v>
      </c>
      <c r="H288" s="15">
        <v>2158</v>
      </c>
      <c r="I288" s="15">
        <v>1523</v>
      </c>
      <c r="J288" s="369">
        <v>1.4169402495075509</v>
      </c>
      <c r="K288" s="415">
        <v>1.4175616009342731</v>
      </c>
      <c r="L288" s="372">
        <v>0.47642223700000003</v>
      </c>
      <c r="M288" s="14">
        <f>Lisäosat[[#This Row],[HYTE-kerroin (sis. Kulttuurihyte)]]*Lisäosat[[#This Row],[Asukasmäärä 31.12.2021]]</f>
        <v>1662.7136071300001</v>
      </c>
      <c r="N288" s="415">
        <f>Lisäosat[[#This Row],[HYTE-kerroin (sis. Kulttuurihyte)]]/$N$5</f>
        <v>0.73466102515239373</v>
      </c>
      <c r="O288" s="417">
        <v>0</v>
      </c>
      <c r="P288" s="207">
        <v>173890.78559999997</v>
      </c>
      <c r="Q288" s="168">
        <v>0</v>
      </c>
      <c r="R288" s="168">
        <v>62632.691238719359</v>
      </c>
      <c r="S288" s="168">
        <v>47843.623805409399</v>
      </c>
      <c r="T288" s="168">
        <v>0</v>
      </c>
      <c r="U288" s="345">
        <f t="shared" si="5"/>
        <v>284367.10064412875</v>
      </c>
      <c r="V288" s="49"/>
      <c r="W288" s="49"/>
      <c r="X288" s="115"/>
      <c r="Y288" s="115"/>
      <c r="Z288" s="116"/>
    </row>
    <row r="289" spans="1:26" s="50" customFormat="1">
      <c r="A289" s="134">
        <v>927</v>
      </c>
      <c r="B289" s="130" t="s">
        <v>295</v>
      </c>
      <c r="C289" s="207">
        <v>29239</v>
      </c>
      <c r="D289" s="411">
        <v>0</v>
      </c>
      <c r="E289" s="164">
        <v>0</v>
      </c>
      <c r="F289" s="164">
        <v>3</v>
      </c>
      <c r="G289" s="413">
        <v>1.0260268819043059E-4</v>
      </c>
      <c r="H289" s="15">
        <v>8141</v>
      </c>
      <c r="I289" s="15">
        <v>13431</v>
      </c>
      <c r="J289" s="369">
        <v>0.60613506068051526</v>
      </c>
      <c r="K289" s="415">
        <v>0.60640086079796629</v>
      </c>
      <c r="L289" s="372">
        <v>0.67349438699999997</v>
      </c>
      <c r="M289" s="14">
        <f>Lisäosat[[#This Row],[HYTE-kerroin (sis. Kulttuurihyte)]]*Lisäosat[[#This Row],[Asukasmäärä 31.12.2021]]</f>
        <v>19692.302381492998</v>
      </c>
      <c r="N289" s="415">
        <f>Lisäosat[[#This Row],[HYTE-kerroin (sis. Kulttuurihyte)]]/$N$5</f>
        <v>1.0385536995574851</v>
      </c>
      <c r="O289" s="417">
        <v>3.2113249677886056E-2</v>
      </c>
      <c r="P289" s="207">
        <v>0</v>
      </c>
      <c r="Q289" s="168">
        <v>0</v>
      </c>
      <c r="R289" s="168">
        <v>224468.82337391621</v>
      </c>
      <c r="S289" s="168">
        <v>566634.62845460197</v>
      </c>
      <c r="T289" s="168">
        <v>9286.3075495106168</v>
      </c>
      <c r="U289" s="345">
        <f t="shared" si="5"/>
        <v>800389.7593780288</v>
      </c>
      <c r="V289" s="49"/>
      <c r="W289" s="49"/>
      <c r="X289" s="115"/>
      <c r="Y289" s="115"/>
      <c r="Z289" s="116"/>
    </row>
    <row r="290" spans="1:26" s="50" customFormat="1">
      <c r="A290" s="134">
        <v>931</v>
      </c>
      <c r="B290" s="130" t="s">
        <v>296</v>
      </c>
      <c r="C290" s="207">
        <v>6070</v>
      </c>
      <c r="D290" s="411">
        <v>1.4348333333333334</v>
      </c>
      <c r="E290" s="164">
        <v>0</v>
      </c>
      <c r="F290" s="164">
        <v>0</v>
      </c>
      <c r="G290" s="413">
        <v>0</v>
      </c>
      <c r="H290" s="15">
        <v>2252</v>
      </c>
      <c r="I290" s="15">
        <v>2129</v>
      </c>
      <c r="J290" s="369">
        <v>1.0577736026303428</v>
      </c>
      <c r="K290" s="415">
        <v>1.0582374536200876</v>
      </c>
      <c r="L290" s="372">
        <v>0.62975720400000001</v>
      </c>
      <c r="M290" s="14">
        <f>Lisäosat[[#This Row],[HYTE-kerroin (sis. Kulttuurihyte)]]*Lisäosat[[#This Row],[Asukasmäärä 31.12.2021]]</f>
        <v>3822.6262282800003</v>
      </c>
      <c r="N290" s="415">
        <f>Lisäosat[[#This Row],[HYTE-kerroin (sis. Kulttuurihyte)]]/$N$5</f>
        <v>0.97110931681332324</v>
      </c>
      <c r="O290" s="417">
        <v>0</v>
      </c>
      <c r="P290" s="207">
        <v>790120.24560000002</v>
      </c>
      <c r="Q290" s="168">
        <v>0</v>
      </c>
      <c r="R290" s="168">
        <v>81321.52700837997</v>
      </c>
      <c r="S290" s="168">
        <v>109993.86210004124</v>
      </c>
      <c r="T290" s="168">
        <v>0</v>
      </c>
      <c r="U290" s="345">
        <f t="shared" si="5"/>
        <v>981435.63470842119</v>
      </c>
      <c r="V290" s="49"/>
      <c r="W290" s="49"/>
      <c r="X290" s="115"/>
      <c r="Y290" s="115"/>
      <c r="Z290" s="116"/>
    </row>
    <row r="291" spans="1:26" s="50" customFormat="1">
      <c r="A291" s="134">
        <v>934</v>
      </c>
      <c r="B291" s="130" t="s">
        <v>297</v>
      </c>
      <c r="C291" s="207">
        <v>2756</v>
      </c>
      <c r="D291" s="411">
        <v>0.59511666666666663</v>
      </c>
      <c r="E291" s="164">
        <v>0</v>
      </c>
      <c r="F291" s="164">
        <v>0</v>
      </c>
      <c r="G291" s="413">
        <v>0</v>
      </c>
      <c r="H291" s="15">
        <v>950</v>
      </c>
      <c r="I291" s="15">
        <v>1101</v>
      </c>
      <c r="J291" s="369">
        <v>0.86285195277020887</v>
      </c>
      <c r="K291" s="415">
        <v>0.86323032743497685</v>
      </c>
      <c r="L291" s="372">
        <v>0.57583826599999999</v>
      </c>
      <c r="M291" s="14">
        <f>Lisäosat[[#This Row],[HYTE-kerroin (sis. Kulttuurihyte)]]*Lisäosat[[#This Row],[Asukasmäärä 31.12.2021]]</f>
        <v>1587.010261096</v>
      </c>
      <c r="N291" s="415">
        <f>Lisäosat[[#This Row],[HYTE-kerroin (sis. Kulttuurihyte)]]/$N$5</f>
        <v>0.88796428455025445</v>
      </c>
      <c r="O291" s="417">
        <v>0</v>
      </c>
      <c r="P291" s="207">
        <v>99195.759935999988</v>
      </c>
      <c r="Q291" s="168">
        <v>0</v>
      </c>
      <c r="R291" s="168">
        <v>30118.934825320677</v>
      </c>
      <c r="S291" s="168">
        <v>45665.303742994554</v>
      </c>
      <c r="T291" s="168">
        <v>0</v>
      </c>
      <c r="U291" s="345">
        <f t="shared" si="5"/>
        <v>174979.99850431521</v>
      </c>
      <c r="V291" s="49"/>
      <c r="W291" s="49"/>
      <c r="X291" s="115"/>
      <c r="Y291" s="115"/>
      <c r="Z291" s="116"/>
    </row>
    <row r="292" spans="1:26" s="50" customFormat="1">
      <c r="A292" s="134">
        <v>935</v>
      </c>
      <c r="B292" s="130" t="s">
        <v>298</v>
      </c>
      <c r="C292" s="207">
        <v>3040</v>
      </c>
      <c r="D292" s="411">
        <v>0.6343333333333333</v>
      </c>
      <c r="E292" s="164">
        <v>0</v>
      </c>
      <c r="F292" s="164">
        <v>0</v>
      </c>
      <c r="G292" s="413">
        <v>0</v>
      </c>
      <c r="H292" s="15">
        <v>1214</v>
      </c>
      <c r="I292" s="15">
        <v>1173</v>
      </c>
      <c r="J292" s="369">
        <v>1.0349531116794544</v>
      </c>
      <c r="K292" s="415">
        <v>1.0354069555114409</v>
      </c>
      <c r="L292" s="372">
        <v>0.69124940899999998</v>
      </c>
      <c r="M292" s="14">
        <f>Lisäosat[[#This Row],[HYTE-kerroin (sis. Kulttuurihyte)]]*Lisäosat[[#This Row],[Asukasmäärä 31.12.2021]]</f>
        <v>2101.39820336</v>
      </c>
      <c r="N292" s="415">
        <f>Lisäosat[[#This Row],[HYTE-kerroin (sis. Kulttuurihyte)]]/$N$5</f>
        <v>1.0659326118984791</v>
      </c>
      <c r="O292" s="417">
        <v>0</v>
      </c>
      <c r="P292" s="207">
        <v>116628.01919999998</v>
      </c>
      <c r="Q292" s="168">
        <v>0</v>
      </c>
      <c r="R292" s="168">
        <v>39849.086252595516</v>
      </c>
      <c r="S292" s="168">
        <v>60466.519715597889</v>
      </c>
      <c r="T292" s="168">
        <v>0</v>
      </c>
      <c r="U292" s="345">
        <f t="shared" si="5"/>
        <v>216943.62516819339</v>
      </c>
      <c r="V292" s="49"/>
      <c r="W292" s="49"/>
      <c r="X292" s="115"/>
      <c r="Y292" s="115"/>
      <c r="Z292" s="116"/>
    </row>
    <row r="293" spans="1:26" s="50" customFormat="1">
      <c r="A293" s="134">
        <v>936</v>
      </c>
      <c r="B293" s="130" t="s">
        <v>299</v>
      </c>
      <c r="C293" s="207">
        <v>6465</v>
      </c>
      <c r="D293" s="411">
        <v>1.06945</v>
      </c>
      <c r="E293" s="164">
        <v>0</v>
      </c>
      <c r="F293" s="164">
        <v>0</v>
      </c>
      <c r="G293" s="413">
        <v>0</v>
      </c>
      <c r="H293" s="15">
        <v>2267</v>
      </c>
      <c r="I293" s="15">
        <v>2266</v>
      </c>
      <c r="J293" s="369">
        <v>1.0004413062665489</v>
      </c>
      <c r="K293" s="415">
        <v>1.0008800161085598</v>
      </c>
      <c r="L293" s="372">
        <v>0.55475100799999999</v>
      </c>
      <c r="M293" s="14">
        <f>Lisäosat[[#This Row],[HYTE-kerroin (sis. Kulttuurihyte)]]*Lisäosat[[#This Row],[Asukasmäärä 31.12.2021]]</f>
        <v>3586.4652667199998</v>
      </c>
      <c r="N293" s="415">
        <f>Lisäosat[[#This Row],[HYTE-kerroin (sis. Kulttuurihyte)]]/$N$5</f>
        <v>0.85544693884975764</v>
      </c>
      <c r="O293" s="417">
        <v>0</v>
      </c>
      <c r="P293" s="207">
        <v>627237.55835999991</v>
      </c>
      <c r="Q293" s="168">
        <v>0</v>
      </c>
      <c r="R293" s="168">
        <v>81918.926590435687</v>
      </c>
      <c r="S293" s="168">
        <v>103198.46681732434</v>
      </c>
      <c r="T293" s="168">
        <v>0</v>
      </c>
      <c r="U293" s="345">
        <f t="shared" si="5"/>
        <v>812354.95176775986</v>
      </c>
      <c r="V293" s="49"/>
      <c r="W293" s="49"/>
      <c r="X293" s="115"/>
      <c r="Y293" s="115"/>
      <c r="Z293" s="116"/>
    </row>
    <row r="294" spans="1:26" s="50" customFormat="1">
      <c r="A294" s="134">
        <v>946</v>
      </c>
      <c r="B294" s="130" t="s">
        <v>300</v>
      </c>
      <c r="C294" s="207">
        <v>6376</v>
      </c>
      <c r="D294" s="411">
        <v>0.4042</v>
      </c>
      <c r="E294" s="164">
        <v>0</v>
      </c>
      <c r="F294" s="164">
        <v>0</v>
      </c>
      <c r="G294" s="413">
        <v>0</v>
      </c>
      <c r="H294" s="15">
        <v>2431</v>
      </c>
      <c r="I294" s="15">
        <v>2814</v>
      </c>
      <c r="J294" s="369">
        <v>0.86389481165600568</v>
      </c>
      <c r="K294" s="415">
        <v>0.86427364363141668</v>
      </c>
      <c r="L294" s="372">
        <v>0.47056208300000002</v>
      </c>
      <c r="M294" s="14">
        <f>Lisäosat[[#This Row],[HYTE-kerroin (sis. Kulttuurihyte)]]*Lisäosat[[#This Row],[Asukasmäärä 31.12.2021]]</f>
        <v>3000.303841208</v>
      </c>
      <c r="N294" s="415">
        <f>Lisäosat[[#This Row],[HYTE-kerroin (sis. Kulttuurihyte)]]/$N$5</f>
        <v>0.72562444706926177</v>
      </c>
      <c r="O294" s="417">
        <v>0</v>
      </c>
      <c r="P294" s="207">
        <v>155867.79801599999</v>
      </c>
      <c r="Q294" s="168">
        <v>0</v>
      </c>
      <c r="R294" s="168">
        <v>69764.306797710946</v>
      </c>
      <c r="S294" s="168">
        <v>86332.010314424027</v>
      </c>
      <c r="T294" s="168">
        <v>0</v>
      </c>
      <c r="U294" s="345">
        <f t="shared" si="5"/>
        <v>311964.11512813496</v>
      </c>
      <c r="V294" s="49"/>
      <c r="W294" s="49"/>
      <c r="X294" s="115"/>
      <c r="Y294" s="115"/>
      <c r="Z294" s="116"/>
    </row>
    <row r="295" spans="1:26" s="50" customFormat="1">
      <c r="A295" s="134">
        <v>976</v>
      </c>
      <c r="B295" s="130" t="s">
        <v>301</v>
      </c>
      <c r="C295" s="207">
        <v>3830</v>
      </c>
      <c r="D295" s="411">
        <v>1.7199499999999999</v>
      </c>
      <c r="E295" s="164">
        <v>0</v>
      </c>
      <c r="F295" s="164">
        <v>4</v>
      </c>
      <c r="G295" s="413">
        <v>1.0443864229765013E-3</v>
      </c>
      <c r="H295" s="15">
        <v>1206</v>
      </c>
      <c r="I295" s="15">
        <v>1315</v>
      </c>
      <c r="J295" s="369">
        <v>0.91711026615969582</v>
      </c>
      <c r="K295" s="415">
        <v>0.91751243398048987</v>
      </c>
      <c r="L295" s="372">
        <v>0.58065383100000001</v>
      </c>
      <c r="M295" s="14">
        <f>Lisäosat[[#This Row],[HYTE-kerroin (sis. Kulttuurihyte)]]*Lisäosat[[#This Row],[Asukasmäärä 31.12.2021]]</f>
        <v>2223.90417273</v>
      </c>
      <c r="N295" s="415">
        <f>Lisäosat[[#This Row],[HYTE-kerroin (sis. Kulttuurihyte)]]/$N$5</f>
        <v>0.89539006707011615</v>
      </c>
      <c r="O295" s="417">
        <v>0</v>
      </c>
      <c r="P295" s="207">
        <v>1195219.3982399998</v>
      </c>
      <c r="Q295" s="168">
        <v>0</v>
      </c>
      <c r="R295" s="168">
        <v>44488.159396359195</v>
      </c>
      <c r="S295" s="168">
        <v>63991.558235353645</v>
      </c>
      <c r="T295" s="168">
        <v>0</v>
      </c>
      <c r="U295" s="345">
        <f t="shared" si="5"/>
        <v>1303699.1158717126</v>
      </c>
      <c r="V295" s="49"/>
      <c r="W295" s="49"/>
      <c r="X295" s="115"/>
      <c r="Y295" s="115"/>
      <c r="Z295" s="116"/>
    </row>
    <row r="296" spans="1:26" s="50" customFormat="1">
      <c r="A296" s="134">
        <v>977</v>
      </c>
      <c r="B296" s="130" t="s">
        <v>302</v>
      </c>
      <c r="C296" s="207">
        <v>15357</v>
      </c>
      <c r="D296" s="411">
        <v>0</v>
      </c>
      <c r="E296" s="164">
        <v>0</v>
      </c>
      <c r="F296" s="164">
        <v>1</v>
      </c>
      <c r="G296" s="413">
        <v>6.5116884808230771E-5</v>
      </c>
      <c r="H296" s="15">
        <v>6537</v>
      </c>
      <c r="I296" s="15">
        <v>6181</v>
      </c>
      <c r="J296" s="369">
        <v>1.05759585827536</v>
      </c>
      <c r="K296" s="415">
        <v>1.058059631321304</v>
      </c>
      <c r="L296" s="372">
        <v>0.58794572599999995</v>
      </c>
      <c r="M296" s="14">
        <f>Lisäosat[[#This Row],[HYTE-kerroin (sis. Kulttuurihyte)]]*Lisäosat[[#This Row],[Asukasmäärä 31.12.2021]]</f>
        <v>9029.0825141819987</v>
      </c>
      <c r="N296" s="415">
        <f>Lisäosat[[#This Row],[HYTE-kerroin (sis. Kulttuurihyte)]]/$N$5</f>
        <v>0.90663444367549184</v>
      </c>
      <c r="O296" s="417">
        <v>0.31673080865221398</v>
      </c>
      <c r="P296" s="207">
        <v>0</v>
      </c>
      <c r="Q296" s="168">
        <v>0</v>
      </c>
      <c r="R296" s="168">
        <v>205707.55145882801</v>
      </c>
      <c r="S296" s="168">
        <v>259806.63492744771</v>
      </c>
      <c r="T296" s="168">
        <v>48105.306431588579</v>
      </c>
      <c r="U296" s="345">
        <f t="shared" si="5"/>
        <v>513619.49281786429</v>
      </c>
      <c r="V296" s="49"/>
      <c r="W296" s="49"/>
      <c r="X296" s="115"/>
      <c r="Y296" s="115"/>
      <c r="Z296" s="116"/>
    </row>
    <row r="297" spans="1:26" s="50" customFormat="1">
      <c r="A297" s="134">
        <v>980</v>
      </c>
      <c r="B297" s="130" t="s">
        <v>303</v>
      </c>
      <c r="C297" s="207">
        <v>33533</v>
      </c>
      <c r="D297" s="411">
        <v>0</v>
      </c>
      <c r="E297" s="164">
        <v>0</v>
      </c>
      <c r="F297" s="164">
        <v>0</v>
      </c>
      <c r="G297" s="413">
        <v>0</v>
      </c>
      <c r="H297" s="15">
        <v>10099</v>
      </c>
      <c r="I297" s="15">
        <v>14938</v>
      </c>
      <c r="J297" s="369">
        <v>0.67606105234971214</v>
      </c>
      <c r="K297" s="415">
        <v>0.67635751615584283</v>
      </c>
      <c r="L297" s="372">
        <v>0.63234817600000004</v>
      </c>
      <c r="M297" s="14">
        <f>Lisäosat[[#This Row],[HYTE-kerroin (sis. Kulttuurihyte)]]*Lisäosat[[#This Row],[Asukasmäärä 31.12.2021]]</f>
        <v>21204.531385808001</v>
      </c>
      <c r="N297" s="415">
        <f>Lisäosat[[#This Row],[HYTE-kerroin (sis. Kulttuurihyte)]]/$N$5</f>
        <v>0.97510469317872395</v>
      </c>
      <c r="O297" s="417">
        <v>0.55301095580771642</v>
      </c>
      <c r="P297" s="207">
        <v>0</v>
      </c>
      <c r="Q297" s="168">
        <v>0</v>
      </c>
      <c r="R297" s="168">
        <v>287132.55481995409</v>
      </c>
      <c r="S297" s="168">
        <v>610148.14472091768</v>
      </c>
      <c r="T297" s="168">
        <v>183401.31100908053</v>
      </c>
      <c r="U297" s="345">
        <f t="shared" si="5"/>
        <v>1080682.0105499523</v>
      </c>
      <c r="V297" s="49"/>
      <c r="W297" s="49"/>
      <c r="X297" s="115"/>
      <c r="Y297" s="115"/>
      <c r="Z297" s="116"/>
    </row>
    <row r="298" spans="1:26" s="50" customFormat="1">
      <c r="A298" s="134">
        <v>981</v>
      </c>
      <c r="B298" s="130" t="s">
        <v>304</v>
      </c>
      <c r="C298" s="207">
        <v>2282</v>
      </c>
      <c r="D298" s="411">
        <v>0</v>
      </c>
      <c r="E298" s="164">
        <v>0</v>
      </c>
      <c r="F298" s="164">
        <v>0</v>
      </c>
      <c r="G298" s="413">
        <v>0</v>
      </c>
      <c r="H298" s="15">
        <v>615</v>
      </c>
      <c r="I298" s="15">
        <v>973</v>
      </c>
      <c r="J298" s="369">
        <v>0.63206577595066804</v>
      </c>
      <c r="K298" s="415">
        <v>0.63234294711000638</v>
      </c>
      <c r="L298" s="372">
        <v>0.45255366400000002</v>
      </c>
      <c r="M298" s="14">
        <f>Lisäosat[[#This Row],[HYTE-kerroin (sis. Kulttuurihyte)]]*Lisäosat[[#This Row],[Asukasmäärä 31.12.2021]]</f>
        <v>1032.7274612480001</v>
      </c>
      <c r="N298" s="415">
        <f>Lisäosat[[#This Row],[HYTE-kerroin (sis. Kulttuurihyte)]]/$N$5</f>
        <v>0.69785478701472103</v>
      </c>
      <c r="O298" s="417">
        <v>0</v>
      </c>
      <c r="P298" s="207">
        <v>0</v>
      </c>
      <c r="Q298" s="168">
        <v>0</v>
      </c>
      <c r="R298" s="168">
        <v>18268.463623161737</v>
      </c>
      <c r="S298" s="168">
        <v>29716.136283235293</v>
      </c>
      <c r="T298" s="168">
        <v>0</v>
      </c>
      <c r="U298" s="345">
        <f t="shared" si="5"/>
        <v>47984.59990639703</v>
      </c>
      <c r="V298" s="49"/>
      <c r="W298" s="49"/>
      <c r="X298" s="115"/>
      <c r="Y298" s="115"/>
      <c r="Z298" s="116"/>
    </row>
    <row r="299" spans="1:26" s="50" customFormat="1">
      <c r="A299" s="134">
        <v>989</v>
      </c>
      <c r="B299" s="130" t="s">
        <v>305</v>
      </c>
      <c r="C299" s="207">
        <v>5484</v>
      </c>
      <c r="D299" s="411">
        <v>0.90429999999999999</v>
      </c>
      <c r="E299" s="164">
        <v>0</v>
      </c>
      <c r="F299" s="164">
        <v>0</v>
      </c>
      <c r="G299" s="413">
        <v>0</v>
      </c>
      <c r="H299" s="15">
        <v>2041</v>
      </c>
      <c r="I299" s="15">
        <v>2052</v>
      </c>
      <c r="J299" s="369">
        <v>0.99463937621832355</v>
      </c>
      <c r="K299" s="415">
        <v>0.99507554181930924</v>
      </c>
      <c r="L299" s="372">
        <v>0.51102664900000005</v>
      </c>
      <c r="M299" s="14">
        <f>Lisäosat[[#This Row],[HYTE-kerroin (sis. Kulttuurihyte)]]*Lisäosat[[#This Row],[Asukasmäärä 31.12.2021]]</f>
        <v>2802.4701431160001</v>
      </c>
      <c r="N299" s="415">
        <f>Lisäosat[[#This Row],[HYTE-kerroin (sis. Kulttuurihyte)]]/$N$5</f>
        <v>0.78802233119637632</v>
      </c>
      <c r="O299" s="417">
        <v>0</v>
      </c>
      <c r="P299" s="207">
        <v>299931.27897599997</v>
      </c>
      <c r="Q299" s="168">
        <v>0</v>
      </c>
      <c r="R299" s="168">
        <v>69085.547475127591</v>
      </c>
      <c r="S299" s="168">
        <v>80639.4599034821</v>
      </c>
      <c r="T299" s="168">
        <v>0</v>
      </c>
      <c r="U299" s="345">
        <f t="shared" si="5"/>
        <v>449656.28635460965</v>
      </c>
      <c r="V299" s="49"/>
      <c r="W299" s="49"/>
      <c r="X299" s="115"/>
      <c r="Y299" s="115"/>
      <c r="Z299" s="116"/>
    </row>
    <row r="300" spans="1:26" s="50" customFormat="1">
      <c r="A300" s="134">
        <v>992</v>
      </c>
      <c r="B300" s="130" t="s">
        <v>306</v>
      </c>
      <c r="C300" s="207">
        <v>18318</v>
      </c>
      <c r="D300" s="411">
        <v>0</v>
      </c>
      <c r="E300" s="164">
        <v>0</v>
      </c>
      <c r="F300" s="164">
        <v>6</v>
      </c>
      <c r="G300" s="413">
        <v>3.2754667540124465E-4</v>
      </c>
      <c r="H300" s="15">
        <v>6791</v>
      </c>
      <c r="I300" s="15">
        <v>6562</v>
      </c>
      <c r="J300" s="369">
        <v>1.0348978969826272</v>
      </c>
      <c r="K300" s="415">
        <v>1.035351716602068</v>
      </c>
      <c r="L300" s="372">
        <v>0.57431447199999996</v>
      </c>
      <c r="M300" s="14">
        <f>Lisäosat[[#This Row],[HYTE-kerroin (sis. Kulttuurihyte)]]*Lisäosat[[#This Row],[Asukasmäärä 31.12.2021]]</f>
        <v>10520.292498096</v>
      </c>
      <c r="N300" s="415">
        <f>Lisäosat[[#This Row],[HYTE-kerroin (sis. Kulttuurihyte)]]/$N$5</f>
        <v>0.88561453683652402</v>
      </c>
      <c r="O300" s="417">
        <v>0</v>
      </c>
      <c r="P300" s="207">
        <v>0</v>
      </c>
      <c r="Q300" s="168">
        <v>0</v>
      </c>
      <c r="R300" s="168">
        <v>240104.15094811321</v>
      </c>
      <c r="S300" s="168">
        <v>302715.34102049522</v>
      </c>
      <c r="T300" s="168">
        <v>0</v>
      </c>
      <c r="U300" s="345">
        <f t="shared" si="5"/>
        <v>542819.49196860846</v>
      </c>
      <c r="V300" s="49"/>
      <c r="W300" s="49"/>
      <c r="X300" s="115"/>
      <c r="Y300" s="115"/>
      <c r="Z300" s="116"/>
    </row>
  </sheetData>
  <pageMargins left="0.51181102362204722" right="0.51181102362204722" top="0.55118110236220474" bottom="0.55118110236220474" header="0.31496062992125984" footer="0.31496062992125984"/>
  <pageSetup paperSize="9" scale="80" orientation="landscape" r:id="rId1"/>
  <ignoredErrors>
    <ignoredError sqref="U6 U10:U300 U8:U9" formulaRange="1"/>
    <ignoredError sqref="M7" calculatedColumn="1"/>
  </ignoredErrors>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9"/>
  <sheetViews>
    <sheetView zoomScale="80" zoomScaleNormal="80" workbookViewId="0">
      <pane xSplit="2" ySplit="5" topLeftCell="C6" activePane="bottomRight" state="frozen"/>
      <selection activeCell="G29" sqref="G29"/>
      <selection pane="topRight" activeCell="G29" sqref="G29"/>
      <selection pane="bottomLeft" activeCell="G29" sqref="G29"/>
      <selection pane="bottomRight"/>
    </sheetView>
  </sheetViews>
  <sheetFormatPr defaultRowHeight="14"/>
  <cols>
    <col min="1" max="1" width="10.58203125" style="255" customWidth="1"/>
    <col min="2" max="3" width="20.58203125" style="255" customWidth="1"/>
    <col min="4" max="4" width="24.08203125" style="139" customWidth="1"/>
    <col min="5" max="5" width="30.33203125" style="139" bestFit="1" customWidth="1"/>
    <col min="6" max="7" width="18" style="139" customWidth="1"/>
    <col min="8" max="8" width="20.58203125" style="139" bestFit="1" customWidth="1"/>
    <col min="9" max="11" width="23.5" style="39" customWidth="1"/>
    <col min="12" max="12" width="15.83203125" style="39" bestFit="1" customWidth="1"/>
    <col min="13" max="13" width="19.58203125" style="39" bestFit="1" customWidth="1"/>
    <col min="14" max="14" width="13.08203125" style="254" customWidth="1"/>
    <col min="15" max="15" width="26.33203125" style="146" customWidth="1"/>
    <col min="16" max="16" width="21.08203125" style="139" customWidth="1"/>
    <col min="17" max="17" width="19.58203125" style="139" customWidth="1"/>
    <col min="18" max="18" width="12.58203125" style="254" customWidth="1"/>
    <col min="19" max="19" width="25.08203125" style="268" bestFit="1" customWidth="1"/>
    <col min="20" max="20" width="8.58203125" style="23"/>
  </cols>
  <sheetData>
    <row r="1" spans="1:20" ht="22.5">
      <c r="A1" s="348" t="s">
        <v>800</v>
      </c>
      <c r="B1" s="252"/>
      <c r="C1" s="252"/>
      <c r="D1" s="46"/>
      <c r="E1" s="357"/>
      <c r="F1" s="357"/>
      <c r="G1" s="357"/>
      <c r="H1" s="46"/>
      <c r="I1" s="43"/>
      <c r="J1" s="43"/>
      <c r="K1" s="43"/>
      <c r="L1" s="43"/>
      <c r="M1" s="253"/>
      <c r="O1" s="142"/>
      <c r="P1" s="46"/>
      <c r="Q1" s="46"/>
      <c r="R1" s="366"/>
    </row>
    <row r="2" spans="1:20" ht="14.5">
      <c r="A2" s="255" t="s">
        <v>378</v>
      </c>
      <c r="B2" s="256"/>
      <c r="C2" s="366"/>
      <c r="D2" s="366"/>
      <c r="E2" s="366"/>
      <c r="F2" s="366"/>
      <c r="G2" s="366"/>
      <c r="H2" s="366"/>
      <c r="I2" s="366"/>
      <c r="J2" s="366"/>
      <c r="K2" s="366"/>
      <c r="L2" s="366"/>
      <c r="M2" s="366"/>
      <c r="N2" s="366"/>
      <c r="O2" s="366"/>
      <c r="P2" s="366"/>
      <c r="Q2" s="366"/>
      <c r="R2" s="366"/>
      <c r="S2" s="380"/>
    </row>
    <row r="3" spans="1:20" ht="32.15" customHeight="1">
      <c r="A3" s="279"/>
      <c r="B3" s="279"/>
      <c r="C3" s="280" t="s">
        <v>713</v>
      </c>
      <c r="D3" s="281"/>
      <c r="E3" s="281"/>
      <c r="F3" s="281"/>
      <c r="G3" s="281"/>
      <c r="H3" s="281"/>
      <c r="I3" s="364"/>
      <c r="J3" s="364"/>
      <c r="K3" s="364"/>
      <c r="L3" s="281"/>
      <c r="M3" s="281"/>
      <c r="N3" s="364"/>
      <c r="O3" s="277" t="s">
        <v>712</v>
      </c>
      <c r="P3" s="283"/>
      <c r="Q3" s="278"/>
      <c r="R3" s="284"/>
      <c r="S3" s="405"/>
    </row>
    <row r="4" spans="1:20" s="222" customFormat="1" ht="70">
      <c r="A4" s="265" t="s">
        <v>680</v>
      </c>
      <c r="B4" s="265" t="s">
        <v>3</v>
      </c>
      <c r="C4" s="265" t="s">
        <v>789</v>
      </c>
      <c r="D4" s="282" t="s">
        <v>785</v>
      </c>
      <c r="E4" s="282" t="s">
        <v>790</v>
      </c>
      <c r="F4" s="282" t="s">
        <v>791</v>
      </c>
      <c r="G4" s="282" t="s">
        <v>792</v>
      </c>
      <c r="H4" s="282" t="s">
        <v>786</v>
      </c>
      <c r="I4" s="282" t="s">
        <v>813</v>
      </c>
      <c r="J4" s="282" t="s">
        <v>793</v>
      </c>
      <c r="K4" s="282" t="s">
        <v>787</v>
      </c>
      <c r="L4" s="282" t="s">
        <v>708</v>
      </c>
      <c r="M4" s="282" t="s">
        <v>794</v>
      </c>
      <c r="N4" s="267" t="s">
        <v>709</v>
      </c>
      <c r="O4" s="270" t="s">
        <v>788</v>
      </c>
      <c r="P4" s="271" t="s">
        <v>799</v>
      </c>
      <c r="Q4" s="271" t="s">
        <v>771</v>
      </c>
      <c r="R4" s="272" t="s">
        <v>710</v>
      </c>
      <c r="S4" s="273" t="s">
        <v>711</v>
      </c>
      <c r="T4" s="266"/>
    </row>
    <row r="5" spans="1:20" s="34" customFormat="1">
      <c r="A5" s="251"/>
      <c r="B5" s="251" t="s">
        <v>382</v>
      </c>
      <c r="C5" s="257">
        <f>SUM(C6:C298)</f>
        <v>-5517897</v>
      </c>
      <c r="D5" s="257">
        <f t="shared" ref="D5:N5" si="0">SUM(D6:D298)</f>
        <v>-9987393.5700000003</v>
      </c>
      <c r="E5" s="257">
        <f t="shared" si="0"/>
        <v>-5517897</v>
      </c>
      <c r="F5" s="257">
        <f t="shared" si="0"/>
        <v>-32997024.059999987</v>
      </c>
      <c r="G5" s="257">
        <f t="shared" si="0"/>
        <v>-9987393.5700000003</v>
      </c>
      <c r="H5" s="257">
        <f t="shared" si="0"/>
        <v>-110357.94000000002</v>
      </c>
      <c r="I5" s="257">
        <f t="shared" si="0"/>
        <v>-105725385.43999992</v>
      </c>
      <c r="J5" s="257">
        <f t="shared" si="0"/>
        <v>-74491609.5</v>
      </c>
      <c r="K5" s="257">
        <f t="shared" si="0"/>
        <v>-21122348.347329699</v>
      </c>
      <c r="L5" s="257">
        <f t="shared" si="0"/>
        <v>-334598482.06199974</v>
      </c>
      <c r="M5" s="257">
        <f t="shared" si="0"/>
        <v>-993221.46000000008</v>
      </c>
      <c r="N5" s="257">
        <f t="shared" si="0"/>
        <v>-601049009.9493295</v>
      </c>
      <c r="O5" s="261">
        <f>SUM(O6:O298)</f>
        <v>86701980.731827736</v>
      </c>
      <c r="P5" s="257">
        <f>SUM(P6:P298)</f>
        <v>-3.6880373954772949E-7</v>
      </c>
      <c r="Q5" s="257">
        <f t="shared" ref="Q5" si="1">SUM(Q6:Q298)</f>
        <v>-3590914.7967749638</v>
      </c>
      <c r="R5" s="276">
        <f>SUM(R6:R298)</f>
        <v>83111065.935052291</v>
      </c>
      <c r="S5" s="274">
        <f>SUM(S6:S298)</f>
        <v>-517937944.01427722</v>
      </c>
      <c r="T5" s="119"/>
    </row>
    <row r="6" spans="1:20" s="50" customFormat="1">
      <c r="A6" s="255">
        <v>5</v>
      </c>
      <c r="B6" s="255" t="s">
        <v>14</v>
      </c>
      <c r="C6" s="363">
        <v>-9311</v>
      </c>
      <c r="D6" s="126">
        <v>-16852.91</v>
      </c>
      <c r="E6" s="126">
        <v>-9311</v>
      </c>
      <c r="F6" s="126">
        <v>-55679.780000000006</v>
      </c>
      <c r="G6" s="126">
        <v>-16852.91</v>
      </c>
      <c r="H6" s="126">
        <v>-186.22</v>
      </c>
      <c r="I6" s="126">
        <v>-180938.99000000002</v>
      </c>
      <c r="J6" s="126">
        <v>-125698.5</v>
      </c>
      <c r="K6" s="126">
        <v>-35642.23570356366</v>
      </c>
      <c r="L6" s="126">
        <v>-247298.75</v>
      </c>
      <c r="M6" s="126">
        <v>-1675.98</v>
      </c>
      <c r="N6" s="275">
        <f>SUM(LisäyksetVähennykset[[#This Row],[Kuntien yhdistymisavustus (-1,00 €/as)]:[Eläketukivähennys (-0,18 €/as)]])</f>
        <v>-699448.2757035637</v>
      </c>
      <c r="O6" s="262">
        <v>146302.50303585728</v>
      </c>
      <c r="P6" s="37">
        <v>504932.33530029096</v>
      </c>
      <c r="Q6" s="126">
        <v>1879209.0567288417</v>
      </c>
      <c r="R6" s="276">
        <f>SUM(O6:Q6)</f>
        <v>2530443.89506499</v>
      </c>
      <c r="S6" s="274">
        <f>LisäyksetVähennykset[[#This Row],[Lisäykset yhteensä ]]+LisäyksetVähennykset[[#This Row],[Vähennykset yhteensä ]]</f>
        <v>1830995.6193614262</v>
      </c>
      <c r="T6" s="117"/>
    </row>
    <row r="7" spans="1:20" s="50" customFormat="1">
      <c r="A7" s="255">
        <v>9</v>
      </c>
      <c r="B7" s="255" t="s">
        <v>15</v>
      </c>
      <c r="C7" s="363">
        <v>-2491</v>
      </c>
      <c r="D7" s="126">
        <v>-4508.71</v>
      </c>
      <c r="E7" s="126">
        <v>-2491</v>
      </c>
      <c r="F7" s="126">
        <v>-14896.18</v>
      </c>
      <c r="G7" s="126">
        <v>-4508.71</v>
      </c>
      <c r="H7" s="126">
        <v>-49.82</v>
      </c>
      <c r="I7" s="126">
        <v>-48351.57</v>
      </c>
      <c r="J7" s="126">
        <v>-33628.5</v>
      </c>
      <c r="K7" s="126">
        <v>-9535.4751517105669</v>
      </c>
      <c r="L7" s="126">
        <v>-37360.425000000003</v>
      </c>
      <c r="M7" s="126">
        <v>-448.38</v>
      </c>
      <c r="N7" s="275">
        <f>SUM(LisäyksetVähennykset[[#This Row],[Kuntien yhdistymisavustus (-1,00 €/as)]:[Eläketukivähennys (-0,18 €/as)]])</f>
        <v>-158269.77015171055</v>
      </c>
      <c r="O7" s="262">
        <v>39140.751268641441</v>
      </c>
      <c r="P7" s="37">
        <v>50352.41096800987</v>
      </c>
      <c r="Q7" s="126">
        <v>443439.5488029861</v>
      </c>
      <c r="R7" s="276">
        <f t="shared" ref="R7:R69" si="2">SUM(O7:Q7)</f>
        <v>532932.71103963745</v>
      </c>
      <c r="S7" s="274">
        <f>LisäyksetVähennykset[[#This Row],[Lisäykset yhteensä ]]+LisäyksetVähennykset[[#This Row],[Vähennykset yhteensä ]]</f>
        <v>374662.9408879269</v>
      </c>
      <c r="T7" s="117"/>
    </row>
    <row r="8" spans="1:20" s="50" customFormat="1">
      <c r="A8" s="255">
        <v>10</v>
      </c>
      <c r="B8" s="255" t="s">
        <v>16</v>
      </c>
      <c r="C8" s="363">
        <v>-11197</v>
      </c>
      <c r="D8" s="126">
        <v>-20266.57</v>
      </c>
      <c r="E8" s="126">
        <v>-11197</v>
      </c>
      <c r="F8" s="126">
        <v>-66958.06</v>
      </c>
      <c r="G8" s="126">
        <v>-20266.57</v>
      </c>
      <c r="H8" s="126">
        <v>-223.94</v>
      </c>
      <c r="I8" s="126">
        <v>-217687.72</v>
      </c>
      <c r="J8" s="126">
        <v>-151159.5</v>
      </c>
      <c r="K8" s="126">
        <v>-42861.788548255005</v>
      </c>
      <c r="L8" s="126">
        <v>-368839.77500000002</v>
      </c>
      <c r="M8" s="126">
        <v>-2015.46</v>
      </c>
      <c r="N8" s="275">
        <f>SUM(LisäyksetVähennykset[[#This Row],[Kuntien yhdistymisavustus (-1,00 €/as)]:[Eläketukivähennys (-0,18 €/as)]])</f>
        <v>-912673.38354825496</v>
      </c>
      <c r="O8" s="262">
        <v>175936.96987353603</v>
      </c>
      <c r="P8" s="37">
        <v>-585219.92621367669</v>
      </c>
      <c r="Q8" s="126">
        <v>476650.52694299136</v>
      </c>
      <c r="R8" s="276">
        <f t="shared" si="2"/>
        <v>67367.570602850697</v>
      </c>
      <c r="S8" s="274">
        <f>LisäyksetVähennykset[[#This Row],[Lisäykset yhteensä ]]+LisäyksetVähennykset[[#This Row],[Vähennykset yhteensä ]]</f>
        <v>-845305.81294540432</v>
      </c>
      <c r="T8" s="117"/>
    </row>
    <row r="9" spans="1:20" s="50" customFormat="1">
      <c r="A9" s="255">
        <v>16</v>
      </c>
      <c r="B9" s="255" t="s">
        <v>17</v>
      </c>
      <c r="C9" s="363">
        <v>-8033</v>
      </c>
      <c r="D9" s="126">
        <v>-14539.73</v>
      </c>
      <c r="E9" s="126">
        <v>-8033</v>
      </c>
      <c r="F9" s="126">
        <v>-48037.340000000004</v>
      </c>
      <c r="G9" s="126">
        <v>-14539.73</v>
      </c>
      <c r="H9" s="126">
        <v>-160.66</v>
      </c>
      <c r="I9" s="126">
        <v>-154813.39000000001</v>
      </c>
      <c r="J9" s="126">
        <v>-108445.5</v>
      </c>
      <c r="K9" s="126">
        <v>-30750.089078157758</v>
      </c>
      <c r="L9" s="126">
        <v>-250710.98499999999</v>
      </c>
      <c r="M9" s="126">
        <v>-1445.94</v>
      </c>
      <c r="N9" s="275">
        <f>SUM(LisäyksetVähennykset[[#This Row],[Kuntien yhdistymisavustus (-1,00 €/as)]:[Eläketukivähennys (-0,18 €/as)]])</f>
        <v>-639509.3640781577</v>
      </c>
      <c r="O9" s="262">
        <v>126221.45922962534</v>
      </c>
      <c r="P9" s="37">
        <v>3051370.3678099574</v>
      </c>
      <c r="Q9" s="126">
        <v>3540836.0920584123</v>
      </c>
      <c r="R9" s="276">
        <f t="shared" si="2"/>
        <v>6718427.9190979954</v>
      </c>
      <c r="S9" s="274">
        <f>LisäyksetVähennykset[[#This Row],[Lisäykset yhteensä ]]+LisäyksetVähennykset[[#This Row],[Vähennykset yhteensä ]]</f>
        <v>6078918.5550198378</v>
      </c>
      <c r="T9" s="117"/>
    </row>
    <row r="10" spans="1:20" s="50" customFormat="1">
      <c r="A10" s="255">
        <v>18</v>
      </c>
      <c r="B10" s="255" t="s">
        <v>18</v>
      </c>
      <c r="C10" s="363">
        <v>-4847</v>
      </c>
      <c r="D10" s="126">
        <v>-8773.07</v>
      </c>
      <c r="E10" s="126">
        <v>-4847</v>
      </c>
      <c r="F10" s="126">
        <v>-28985.06</v>
      </c>
      <c r="G10" s="126">
        <v>-8773.07</v>
      </c>
      <c r="H10" s="126">
        <v>-96.94</v>
      </c>
      <c r="I10" s="126">
        <v>-93706.38</v>
      </c>
      <c r="J10" s="126">
        <v>-65434.5</v>
      </c>
      <c r="K10" s="126">
        <v>-18554.174251441636</v>
      </c>
      <c r="L10" s="126">
        <v>-102430.07</v>
      </c>
      <c r="M10" s="126">
        <v>-872.45999999999992</v>
      </c>
      <c r="N10" s="275">
        <f>SUM(LisäyksetVähennykset[[#This Row],[Kuntien yhdistymisavustus (-1,00 €/as)]:[Eläketukivähennys (-0,18 €/as)]])</f>
        <v>-337319.72425144172</v>
      </c>
      <c r="O10" s="262">
        <v>76160.265515497827</v>
      </c>
      <c r="P10" s="37">
        <v>-460779.97007387754</v>
      </c>
      <c r="Q10" s="126">
        <v>-654209.03827579878</v>
      </c>
      <c r="R10" s="276">
        <f t="shared" si="2"/>
        <v>-1038828.7428341785</v>
      </c>
      <c r="S10" s="274">
        <f>LisäyksetVähennykset[[#This Row],[Lisäykset yhteensä ]]+LisäyksetVähennykset[[#This Row],[Vähennykset yhteensä ]]</f>
        <v>-1376148.4670856202</v>
      </c>
      <c r="T10" s="117"/>
    </row>
    <row r="11" spans="1:20" s="50" customFormat="1">
      <c r="A11" s="255">
        <v>19</v>
      </c>
      <c r="B11" s="255" t="s">
        <v>19</v>
      </c>
      <c r="C11" s="363">
        <v>-3955</v>
      </c>
      <c r="D11" s="126">
        <v>-7158.55</v>
      </c>
      <c r="E11" s="126">
        <v>-3955</v>
      </c>
      <c r="F11" s="126">
        <v>-23650.9</v>
      </c>
      <c r="G11" s="126">
        <v>-7158.55</v>
      </c>
      <c r="H11" s="126">
        <v>-79.100000000000009</v>
      </c>
      <c r="I11" s="126">
        <v>-76052.39</v>
      </c>
      <c r="J11" s="126">
        <v>-53392.5</v>
      </c>
      <c r="K11" s="126">
        <v>-15139.624337621553</v>
      </c>
      <c r="L11" s="126">
        <v>-86607.6</v>
      </c>
      <c r="M11" s="126">
        <v>-711.9</v>
      </c>
      <c r="N11" s="275">
        <f>SUM(LisäyksetVähennykset[[#This Row],[Kuntien yhdistymisavustus (-1,00 €/as)]:[Eläketukivähennys (-0,18 €/as)]])</f>
        <v>-277861.11433762161</v>
      </c>
      <c r="O11" s="262">
        <v>62144.388304888358</v>
      </c>
      <c r="P11" s="37">
        <v>-282630.19735595456</v>
      </c>
      <c r="Q11" s="126">
        <v>33268.479509035387</v>
      </c>
      <c r="R11" s="276">
        <f t="shared" si="2"/>
        <v>-187217.32954203081</v>
      </c>
      <c r="S11" s="274">
        <f>LisäyksetVähennykset[[#This Row],[Lisäykset yhteensä ]]+LisäyksetVähennykset[[#This Row],[Vähennykset yhteensä ]]</f>
        <v>-465078.44387965242</v>
      </c>
      <c r="T11" s="117"/>
    </row>
    <row r="12" spans="1:20" s="50" customFormat="1">
      <c r="A12" s="255">
        <v>20</v>
      </c>
      <c r="B12" s="255" t="s">
        <v>20</v>
      </c>
      <c r="C12" s="363">
        <v>-16467</v>
      </c>
      <c r="D12" s="126">
        <v>-29805.27</v>
      </c>
      <c r="E12" s="126">
        <v>-16467</v>
      </c>
      <c r="F12" s="126">
        <v>-98472.66</v>
      </c>
      <c r="G12" s="126">
        <v>-29805.27</v>
      </c>
      <c r="H12" s="126">
        <v>-329.34000000000003</v>
      </c>
      <c r="I12" s="126">
        <v>-314871.11</v>
      </c>
      <c r="J12" s="126">
        <v>-222304.5</v>
      </c>
      <c r="K12" s="126">
        <v>-63035.194429232397</v>
      </c>
      <c r="L12" s="126">
        <v>-884925.3</v>
      </c>
      <c r="M12" s="126">
        <v>-2964.06</v>
      </c>
      <c r="N12" s="275">
        <f>SUM(LisäyksetVähennykset[[#This Row],[Kuntien yhdistymisavustus (-1,00 €/as)]:[Eläketukivähennys (-0,18 €/as)]])</f>
        <v>-1679446.7044292325</v>
      </c>
      <c r="O12" s="262">
        <v>258743.7780572937</v>
      </c>
      <c r="P12" s="37">
        <v>-1810467.7290828938</v>
      </c>
      <c r="Q12" s="126">
        <v>-1714207.2295931785</v>
      </c>
      <c r="R12" s="276">
        <f t="shared" si="2"/>
        <v>-3265931.1806187788</v>
      </c>
      <c r="S12" s="274">
        <f>LisäyksetVähennykset[[#This Row],[Lisäykset yhteensä ]]+LisäyksetVähennykset[[#This Row],[Vähennykset yhteensä ]]</f>
        <v>-4945377.8850480113</v>
      </c>
      <c r="T12" s="117"/>
    </row>
    <row r="13" spans="1:20" s="50" customFormat="1">
      <c r="A13" s="255">
        <v>46</v>
      </c>
      <c r="B13" s="255" t="s">
        <v>21</v>
      </c>
      <c r="C13" s="363">
        <v>-1362</v>
      </c>
      <c r="D13" s="126">
        <v>-2465.2200000000003</v>
      </c>
      <c r="E13" s="126">
        <v>-1362</v>
      </c>
      <c r="F13" s="126">
        <v>-8144.76</v>
      </c>
      <c r="G13" s="126">
        <v>-2465.2200000000003</v>
      </c>
      <c r="H13" s="126">
        <v>-27.240000000000002</v>
      </c>
      <c r="I13" s="126">
        <v>-26298.49</v>
      </c>
      <c r="J13" s="126">
        <v>-18387</v>
      </c>
      <c r="K13" s="126">
        <v>-5213.6961688598121</v>
      </c>
      <c r="L13" s="126">
        <v>-51427.584999999999</v>
      </c>
      <c r="M13" s="126">
        <v>-245.16</v>
      </c>
      <c r="N13" s="275">
        <f>SUM(LisäyksetVähennykset[[#This Row],[Kuntien yhdistymisavustus (-1,00 €/as)]:[Eläketukivähennys (-0,18 €/as)]])</f>
        <v>-117398.37116885983</v>
      </c>
      <c r="O13" s="262">
        <v>21400.924619787093</v>
      </c>
      <c r="P13" s="37">
        <v>251018.86551231984</v>
      </c>
      <c r="Q13" s="126">
        <v>287606.2565008594</v>
      </c>
      <c r="R13" s="276">
        <f t="shared" si="2"/>
        <v>560026.04663296626</v>
      </c>
      <c r="S13" s="274">
        <f>LisäyksetVähennykset[[#This Row],[Lisäykset yhteensä ]]+LisäyksetVähennykset[[#This Row],[Vähennykset yhteensä ]]</f>
        <v>442627.67546410643</v>
      </c>
      <c r="T13" s="117"/>
    </row>
    <row r="14" spans="1:20" s="50" customFormat="1">
      <c r="A14" s="255">
        <v>47</v>
      </c>
      <c r="B14" s="255" t="s">
        <v>22</v>
      </c>
      <c r="C14" s="363">
        <v>-1789</v>
      </c>
      <c r="D14" s="126">
        <v>-3238.09</v>
      </c>
      <c r="E14" s="126">
        <v>-1789</v>
      </c>
      <c r="F14" s="126">
        <v>-10698.220000000001</v>
      </c>
      <c r="G14" s="126">
        <v>-3238.09</v>
      </c>
      <c r="H14" s="126">
        <v>-35.78</v>
      </c>
      <c r="I14" s="126">
        <v>-34731.68</v>
      </c>
      <c r="J14" s="126">
        <v>-24151.5</v>
      </c>
      <c r="K14" s="126">
        <v>-6848.2396814171834</v>
      </c>
      <c r="L14" s="126">
        <v>-32545.32</v>
      </c>
      <c r="M14" s="126">
        <v>-322.02</v>
      </c>
      <c r="N14" s="275">
        <f>SUM(LisäyksetVähennykset[[#This Row],[Kuntien yhdistymisavustus (-1,00 €/as)]:[Eläketukivähennys (-0,18 €/as)]])</f>
        <v>-119386.93968141718</v>
      </c>
      <c r="O14" s="262">
        <v>28110.318755359109</v>
      </c>
      <c r="P14" s="37">
        <v>661688.988545798</v>
      </c>
      <c r="Q14" s="126">
        <v>-51229.996352340473</v>
      </c>
      <c r="R14" s="276">
        <f t="shared" si="2"/>
        <v>638569.31094881671</v>
      </c>
      <c r="S14" s="274">
        <f>LisäyksetVähennykset[[#This Row],[Lisäykset yhteensä ]]+LisäyksetVähennykset[[#This Row],[Vähennykset yhteensä ]]</f>
        <v>519182.37126739952</v>
      </c>
      <c r="T14" s="117"/>
    </row>
    <row r="15" spans="1:20" s="50" customFormat="1">
      <c r="A15" s="255">
        <v>49</v>
      </c>
      <c r="B15" s="255" t="s">
        <v>23</v>
      </c>
      <c r="C15" s="363">
        <v>-297132</v>
      </c>
      <c r="D15" s="126">
        <v>-537808.92000000004</v>
      </c>
      <c r="E15" s="126">
        <v>-297132</v>
      </c>
      <c r="F15" s="126">
        <v>-1776849.36</v>
      </c>
      <c r="G15" s="126">
        <v>-537808.92000000004</v>
      </c>
      <c r="H15" s="126">
        <v>-5942.64</v>
      </c>
      <c r="I15" s="126">
        <v>-5624611.1600000001</v>
      </c>
      <c r="J15" s="126">
        <v>-4011282</v>
      </c>
      <c r="K15" s="126">
        <v>-1137412.6064946062</v>
      </c>
      <c r="L15" s="126">
        <v>-22170371.075649999</v>
      </c>
      <c r="M15" s="126">
        <v>-53483.759999999995</v>
      </c>
      <c r="N15" s="275">
        <f>SUM(LisäyksetVähennykset[[#This Row],[Kuntien yhdistymisavustus (-1,00 €/as)]:[Eläketukivähennys (-0,18 €/as)]])</f>
        <v>-36449834.442144603</v>
      </c>
      <c r="O15" s="262">
        <v>4668795.5463484423</v>
      </c>
      <c r="P15" s="37">
        <v>31016317.082619712</v>
      </c>
      <c r="Q15" s="126">
        <v>86211520.689616755</v>
      </c>
      <c r="R15" s="276">
        <f t="shared" si="2"/>
        <v>121896633.31858492</v>
      </c>
      <c r="S15" s="274">
        <f>LisäyksetVähennykset[[#This Row],[Lisäykset yhteensä ]]+LisäyksetVähennykset[[#This Row],[Vähennykset yhteensä ]]</f>
        <v>85446798.876440316</v>
      </c>
      <c r="T15" s="117"/>
    </row>
    <row r="16" spans="1:20" s="50" customFormat="1">
      <c r="A16" s="255">
        <v>50</v>
      </c>
      <c r="B16" s="255" t="s">
        <v>24</v>
      </c>
      <c r="C16" s="363">
        <v>-11417</v>
      </c>
      <c r="D16" s="126">
        <v>-20664.77</v>
      </c>
      <c r="E16" s="126">
        <v>-11417</v>
      </c>
      <c r="F16" s="126">
        <v>-68273.66</v>
      </c>
      <c r="G16" s="126">
        <v>-20664.77</v>
      </c>
      <c r="H16" s="126">
        <v>-228.34</v>
      </c>
      <c r="I16" s="126">
        <v>-220588.43000000002</v>
      </c>
      <c r="J16" s="126">
        <v>-154129.5</v>
      </c>
      <c r="K16" s="126">
        <v>-43703.942114443809</v>
      </c>
      <c r="L16" s="126">
        <v>-255751.94750000001</v>
      </c>
      <c r="M16" s="126">
        <v>-2055.06</v>
      </c>
      <c r="N16" s="275">
        <f>SUM(LisäyksetVähennykset[[#This Row],[Kuntien yhdistymisavustus (-1,00 €/as)]:[Eläketukivähennys (-0,18 €/as)]])</f>
        <v>-808894.4196144439</v>
      </c>
      <c r="O16" s="262">
        <v>179393.80057570428</v>
      </c>
      <c r="P16" s="37">
        <v>418013.66582588805</v>
      </c>
      <c r="Q16" s="126">
        <v>628306.45732506737</v>
      </c>
      <c r="R16" s="276">
        <f t="shared" si="2"/>
        <v>1225713.9237266597</v>
      </c>
      <c r="S16" s="274">
        <f>LisäyksetVähennykset[[#This Row],[Lisäykset yhteensä ]]+LisäyksetVähennykset[[#This Row],[Vähennykset yhteensä ]]</f>
        <v>416819.50411221583</v>
      </c>
      <c r="T16" s="117"/>
    </row>
    <row r="17" spans="1:20" s="109" customFormat="1">
      <c r="A17" s="255">
        <v>51</v>
      </c>
      <c r="B17" s="255" t="s">
        <v>25</v>
      </c>
      <c r="C17" s="363">
        <v>-9334</v>
      </c>
      <c r="D17" s="126">
        <v>-16894.54</v>
      </c>
      <c r="E17" s="126">
        <v>-9334</v>
      </c>
      <c r="F17" s="126">
        <v>-55817.320000000007</v>
      </c>
      <c r="G17" s="126">
        <v>-16894.54</v>
      </c>
      <c r="H17" s="126">
        <v>-186.68</v>
      </c>
      <c r="I17" s="126">
        <v>-181572.92</v>
      </c>
      <c r="J17" s="126">
        <v>-126009</v>
      </c>
      <c r="K17" s="126">
        <v>-35730.279030937949</v>
      </c>
      <c r="L17" s="126">
        <v>-157372.04250000001</v>
      </c>
      <c r="M17" s="126">
        <v>-1680.12</v>
      </c>
      <c r="N17" s="275">
        <f>SUM(LisäyksetVähennykset[[#This Row],[Kuntien yhdistymisavustus (-1,00 €/as)]:[Eläketukivähennys (-0,18 €/as)]])</f>
        <v>-610825.44153093791</v>
      </c>
      <c r="O17" s="262">
        <v>146663.89897290213</v>
      </c>
      <c r="P17" s="126">
        <v>-4570243.0447092988</v>
      </c>
      <c r="Q17" s="126">
        <v>-4112808.4434275771</v>
      </c>
      <c r="R17" s="276">
        <f t="shared" si="2"/>
        <v>-8536387.5891639739</v>
      </c>
      <c r="S17" s="274">
        <f>LisäyksetVähennykset[[#This Row],[Lisäykset yhteensä ]]+LisäyksetVähennykset[[#This Row],[Vähennykset yhteensä ]]</f>
        <v>-9147213.0306949113</v>
      </c>
      <c r="T17" s="65"/>
    </row>
    <row r="18" spans="1:20" s="50" customFormat="1">
      <c r="A18" s="255">
        <v>52</v>
      </c>
      <c r="B18" s="255" t="s">
        <v>26</v>
      </c>
      <c r="C18" s="363">
        <v>-2404</v>
      </c>
      <c r="D18" s="126">
        <v>-4351.24</v>
      </c>
      <c r="E18" s="126">
        <v>-2404</v>
      </c>
      <c r="F18" s="126">
        <v>-14375.920000000002</v>
      </c>
      <c r="G18" s="126">
        <v>-4351.24</v>
      </c>
      <c r="H18" s="126">
        <v>-48.08</v>
      </c>
      <c r="I18" s="126">
        <v>-46257.68</v>
      </c>
      <c r="J18" s="126">
        <v>-32454</v>
      </c>
      <c r="K18" s="126">
        <v>-9202.4416959904465</v>
      </c>
      <c r="L18" s="126">
        <v>-30205.505000000001</v>
      </c>
      <c r="M18" s="126">
        <v>-432.71999999999997</v>
      </c>
      <c r="N18" s="275">
        <f>SUM(LisäyksetVähennykset[[#This Row],[Kuntien yhdistymisavustus (-1,00 €/as)]:[Eläketukivähennys (-0,18 €/as)]])</f>
        <v>-146486.82669599046</v>
      </c>
      <c r="O18" s="262">
        <v>37773.731854602178</v>
      </c>
      <c r="P18" s="37">
        <v>368478.99197772512</v>
      </c>
      <c r="Q18" s="126">
        <v>699286.65500140435</v>
      </c>
      <c r="R18" s="276">
        <f t="shared" si="2"/>
        <v>1105539.3788337316</v>
      </c>
      <c r="S18" s="274">
        <f>LisäyksetVähennykset[[#This Row],[Lisäykset yhteensä ]]+LisäyksetVähennykset[[#This Row],[Vähennykset yhteensä ]]</f>
        <v>959052.55213774112</v>
      </c>
      <c r="T18" s="117"/>
    </row>
    <row r="19" spans="1:20" s="50" customFormat="1">
      <c r="A19" s="255">
        <v>61</v>
      </c>
      <c r="B19" s="255" t="s">
        <v>27</v>
      </c>
      <c r="C19" s="363">
        <v>-16573</v>
      </c>
      <c r="D19" s="126">
        <v>-29997.13</v>
      </c>
      <c r="E19" s="126">
        <v>-16573</v>
      </c>
      <c r="F19" s="126">
        <v>-99106.540000000008</v>
      </c>
      <c r="G19" s="126">
        <v>-29997.13</v>
      </c>
      <c r="H19" s="126">
        <v>-331.46</v>
      </c>
      <c r="I19" s="126">
        <v>-322728</v>
      </c>
      <c r="J19" s="126">
        <v>-223735.5</v>
      </c>
      <c r="K19" s="126">
        <v>-63440.95932930518</v>
      </c>
      <c r="L19" s="126">
        <v>-1112021.8875</v>
      </c>
      <c r="M19" s="126">
        <v>-2983.14</v>
      </c>
      <c r="N19" s="275">
        <f>SUM(LisäyksetVähennykset[[#This Row],[Kuntien yhdistymisavustus (-1,00 €/as)]:[Eläketukivähennys (-0,18 €/as)]])</f>
        <v>-1917487.7468293051</v>
      </c>
      <c r="O19" s="262">
        <v>260409.34194106568</v>
      </c>
      <c r="P19" s="37">
        <v>2133623.5484488965</v>
      </c>
      <c r="Q19" s="126">
        <v>1546169.1417286361</v>
      </c>
      <c r="R19" s="276">
        <f t="shared" si="2"/>
        <v>3940202.032118598</v>
      </c>
      <c r="S19" s="274">
        <f>LisäyksetVähennykset[[#This Row],[Lisäykset yhteensä ]]+LisäyksetVähennykset[[#This Row],[Vähennykset yhteensä ]]</f>
        <v>2022714.2852892929</v>
      </c>
      <c r="T19" s="117"/>
    </row>
    <row r="20" spans="1:20" s="50" customFormat="1">
      <c r="A20" s="255">
        <v>69</v>
      </c>
      <c r="B20" s="255" t="s">
        <v>28</v>
      </c>
      <c r="C20" s="363">
        <v>-6802</v>
      </c>
      <c r="D20" s="126">
        <v>-12311.62</v>
      </c>
      <c r="E20" s="126">
        <v>-6802</v>
      </c>
      <c r="F20" s="126">
        <v>-40675.960000000006</v>
      </c>
      <c r="G20" s="126">
        <v>-12311.62</v>
      </c>
      <c r="H20" s="126">
        <v>-136.04</v>
      </c>
      <c r="I20" s="126">
        <v>-132472.16</v>
      </c>
      <c r="J20" s="126">
        <v>-91827</v>
      </c>
      <c r="K20" s="126">
        <v>-26037.857078255831</v>
      </c>
      <c r="L20" s="126">
        <v>-191058.32500000001</v>
      </c>
      <c r="M20" s="126">
        <v>-1224.3599999999999</v>
      </c>
      <c r="N20" s="275">
        <f>SUM(LisäyksetVähennykset[[#This Row],[Kuntien yhdistymisavustus (-1,00 €/as)]:[Eläketukivähennys (-0,18 €/as)]])</f>
        <v>-521658.94207825587</v>
      </c>
      <c r="O20" s="262">
        <v>106878.92016431116</v>
      </c>
      <c r="P20" s="37">
        <v>-1730207.9637557166</v>
      </c>
      <c r="Q20" s="126">
        <v>-1514006.079808255</v>
      </c>
      <c r="R20" s="276">
        <f t="shared" si="2"/>
        <v>-3137335.1233996605</v>
      </c>
      <c r="S20" s="274">
        <f>LisäyksetVähennykset[[#This Row],[Lisäykset yhteensä ]]+LisäyksetVähennykset[[#This Row],[Vähennykset yhteensä ]]</f>
        <v>-3658994.0654779165</v>
      </c>
      <c r="T20" s="117"/>
    </row>
    <row r="21" spans="1:20" s="50" customFormat="1">
      <c r="A21" s="255">
        <v>71</v>
      </c>
      <c r="B21" s="255" t="s">
        <v>29</v>
      </c>
      <c r="C21" s="363">
        <v>-6613</v>
      </c>
      <c r="D21" s="126">
        <v>-11969.53</v>
      </c>
      <c r="E21" s="126">
        <v>-6613</v>
      </c>
      <c r="F21" s="126">
        <v>-39545.740000000005</v>
      </c>
      <c r="G21" s="126">
        <v>-11969.53</v>
      </c>
      <c r="H21" s="126">
        <v>-132.26</v>
      </c>
      <c r="I21" s="126">
        <v>-128073.07</v>
      </c>
      <c r="J21" s="126">
        <v>-89275.5</v>
      </c>
      <c r="K21" s="126">
        <v>-25314.370605484535</v>
      </c>
      <c r="L21" s="126">
        <v>-184655.27</v>
      </c>
      <c r="M21" s="126">
        <v>-1190.3399999999999</v>
      </c>
      <c r="N21" s="275">
        <f>SUM(LisäyksetVähennykset[[#This Row],[Kuntien yhdistymisavustus (-1,00 €/as)]:[Eläketukivähennys (-0,18 €/as)]])</f>
        <v>-505351.61060548451</v>
      </c>
      <c r="O21" s="262">
        <v>103909.18833381207</v>
      </c>
      <c r="P21" s="37">
        <v>-637115.25324471691</v>
      </c>
      <c r="Q21" s="126">
        <v>16197.520077027812</v>
      </c>
      <c r="R21" s="276">
        <f t="shared" si="2"/>
        <v>-517008.54483387707</v>
      </c>
      <c r="S21" s="274">
        <f>LisäyksetVähennykset[[#This Row],[Lisäykset yhteensä ]]+LisäyksetVähennykset[[#This Row],[Vähennykset yhteensä ]]</f>
        <v>-1022360.1554393616</v>
      </c>
      <c r="T21" s="117"/>
    </row>
    <row r="22" spans="1:20" s="50" customFormat="1">
      <c r="A22" s="255">
        <v>72</v>
      </c>
      <c r="B22" s="255" t="s">
        <v>30</v>
      </c>
      <c r="C22" s="363">
        <v>-950</v>
      </c>
      <c r="D22" s="126">
        <v>-1719.5</v>
      </c>
      <c r="E22" s="126">
        <v>-950</v>
      </c>
      <c r="F22" s="126">
        <v>-5681</v>
      </c>
      <c r="G22" s="126">
        <v>-1719.5</v>
      </c>
      <c r="H22" s="126">
        <v>-19</v>
      </c>
      <c r="I22" s="126">
        <v>-18230.29</v>
      </c>
      <c r="J22" s="126">
        <v>-12825</v>
      </c>
      <c r="K22" s="126">
        <v>-3636.5722176334957</v>
      </c>
      <c r="L22" s="126">
        <v>-13695.82</v>
      </c>
      <c r="M22" s="126">
        <v>-171</v>
      </c>
      <c r="N22" s="275">
        <f>SUM(LisäyksetVähennykset[[#This Row],[Kuntien yhdistymisavustus (-1,00 €/as)]:[Eläketukivähennys (-0,18 €/as)]])</f>
        <v>-59597.682217633497</v>
      </c>
      <c r="O22" s="262">
        <v>14927.223486635638</v>
      </c>
      <c r="P22" s="37">
        <v>-2094.3321891822666</v>
      </c>
      <c r="Q22" s="126">
        <v>-51925.98084717201</v>
      </c>
      <c r="R22" s="276">
        <f t="shared" si="2"/>
        <v>-39093.089549718643</v>
      </c>
      <c r="S22" s="274">
        <f>LisäyksetVähennykset[[#This Row],[Lisäykset yhteensä ]]+LisäyksetVähennykset[[#This Row],[Vähennykset yhteensä ]]</f>
        <v>-98690.77176735214</v>
      </c>
      <c r="T22" s="117"/>
    </row>
    <row r="23" spans="1:20" s="50" customFormat="1">
      <c r="A23" s="255">
        <v>74</v>
      </c>
      <c r="B23" s="255" t="s">
        <v>31</v>
      </c>
      <c r="C23" s="363">
        <v>-1083</v>
      </c>
      <c r="D23" s="126">
        <v>-1960.23</v>
      </c>
      <c r="E23" s="126">
        <v>-1083</v>
      </c>
      <c r="F23" s="126">
        <v>-6476.34</v>
      </c>
      <c r="G23" s="126">
        <v>-1960.23</v>
      </c>
      <c r="H23" s="126">
        <v>-21.66</v>
      </c>
      <c r="I23" s="126">
        <v>-21188.63</v>
      </c>
      <c r="J23" s="126">
        <v>-14620.5</v>
      </c>
      <c r="K23" s="126">
        <v>-4145.6923281021855</v>
      </c>
      <c r="L23" s="126">
        <v>-18430.035</v>
      </c>
      <c r="M23" s="126">
        <v>-194.94</v>
      </c>
      <c r="N23" s="275">
        <f>SUM(LisäyksetVähennykset[[#This Row],[Kuntien yhdistymisavustus (-1,00 €/as)]:[Eläketukivähennys (-0,18 €/as)]])</f>
        <v>-71164.257328102191</v>
      </c>
      <c r="O23" s="262">
        <v>17017.034774764626</v>
      </c>
      <c r="P23" s="37">
        <v>101037.00889135765</v>
      </c>
      <c r="Q23" s="126">
        <v>234042.88213997387</v>
      </c>
      <c r="R23" s="276">
        <f t="shared" si="2"/>
        <v>352096.92580609617</v>
      </c>
      <c r="S23" s="274">
        <f>LisäyksetVähennykset[[#This Row],[Lisäykset yhteensä ]]+LisäyksetVähennykset[[#This Row],[Vähennykset yhteensä ]]</f>
        <v>280932.66847799398</v>
      </c>
      <c r="T23" s="117"/>
    </row>
    <row r="24" spans="1:20" s="50" customFormat="1">
      <c r="A24" s="255">
        <v>75</v>
      </c>
      <c r="B24" s="255" t="s">
        <v>32</v>
      </c>
      <c r="C24" s="363">
        <v>-19702</v>
      </c>
      <c r="D24" s="126">
        <v>-35660.620000000003</v>
      </c>
      <c r="E24" s="126">
        <v>-19702</v>
      </c>
      <c r="F24" s="126">
        <v>-117817.96</v>
      </c>
      <c r="G24" s="126">
        <v>-35660.620000000003</v>
      </c>
      <c r="H24" s="126">
        <v>-394.04</v>
      </c>
      <c r="I24" s="126">
        <v>-381837.17000000004</v>
      </c>
      <c r="J24" s="126">
        <v>-265977</v>
      </c>
      <c r="K24" s="126">
        <v>-75418.679822963299</v>
      </c>
      <c r="L24" s="126">
        <v>-725060.34499999997</v>
      </c>
      <c r="M24" s="126">
        <v>-3546.3599999999997</v>
      </c>
      <c r="N24" s="275">
        <f>SUM(LisäyksetVähennykset[[#This Row],[Kuntien yhdistymisavustus (-1,00 €/as)]:[Eläketukivähennys (-0,18 €/as)]])</f>
        <v>-1680776.7948229634</v>
      </c>
      <c r="O24" s="262">
        <v>309574.90224599506</v>
      </c>
      <c r="P24" s="37">
        <v>1344675.0795458322</v>
      </c>
      <c r="Q24" s="126">
        <v>-478063.67031347757</v>
      </c>
      <c r="R24" s="276">
        <f t="shared" si="2"/>
        <v>1176186.3114783498</v>
      </c>
      <c r="S24" s="274">
        <f>LisäyksetVähennykset[[#This Row],[Lisäykset yhteensä ]]+LisäyksetVähennykset[[#This Row],[Vähennykset yhteensä ]]</f>
        <v>-504590.48334461357</v>
      </c>
      <c r="T24" s="117"/>
    </row>
    <row r="25" spans="1:20" s="50" customFormat="1">
      <c r="A25" s="255">
        <v>77</v>
      </c>
      <c r="B25" s="255" t="s">
        <v>33</v>
      </c>
      <c r="C25" s="363">
        <v>-4683</v>
      </c>
      <c r="D25" s="126">
        <v>-8476.23</v>
      </c>
      <c r="E25" s="126">
        <v>-4683</v>
      </c>
      <c r="F25" s="126">
        <v>-28004.340000000004</v>
      </c>
      <c r="G25" s="126">
        <v>-8476.23</v>
      </c>
      <c r="H25" s="126">
        <v>-93.66</v>
      </c>
      <c r="I25" s="126">
        <v>-91862.22</v>
      </c>
      <c r="J25" s="126">
        <v>-63220.5</v>
      </c>
      <c r="K25" s="126">
        <v>-17926.387047555432</v>
      </c>
      <c r="L25" s="126">
        <v>-172371.95499999999</v>
      </c>
      <c r="M25" s="126">
        <v>-842.93999999999994</v>
      </c>
      <c r="N25" s="275">
        <f>SUM(LisäyksetVähennykset[[#This Row],[Kuntien yhdistymisavustus (-1,00 €/as)]:[Eläketukivähennys (-0,18 €/as)]])</f>
        <v>-400640.46204755543</v>
      </c>
      <c r="O25" s="262">
        <v>73583.355355699663</v>
      </c>
      <c r="P25" s="37">
        <v>22914.591225701341</v>
      </c>
      <c r="Q25" s="126">
        <v>30098.38071286754</v>
      </c>
      <c r="R25" s="276">
        <f t="shared" si="2"/>
        <v>126596.32729426854</v>
      </c>
      <c r="S25" s="274">
        <f>LisäyksetVähennykset[[#This Row],[Lisäykset yhteensä ]]+LisäyksetVähennykset[[#This Row],[Vähennykset yhteensä ]]</f>
        <v>-274044.1347532869</v>
      </c>
      <c r="T25" s="117"/>
    </row>
    <row r="26" spans="1:20" s="50" customFormat="1">
      <c r="A26" s="255">
        <v>78</v>
      </c>
      <c r="B26" s="255" t="s">
        <v>34</v>
      </c>
      <c r="C26" s="363">
        <v>-7979</v>
      </c>
      <c r="D26" s="126">
        <v>-14441.99</v>
      </c>
      <c r="E26" s="126">
        <v>-7979</v>
      </c>
      <c r="F26" s="126">
        <v>-47714.420000000006</v>
      </c>
      <c r="G26" s="126">
        <v>-14441.99</v>
      </c>
      <c r="H26" s="126">
        <v>-159.58000000000001</v>
      </c>
      <c r="I26" s="126">
        <v>-154486.82</v>
      </c>
      <c r="J26" s="126">
        <v>-107716.5</v>
      </c>
      <c r="K26" s="126">
        <v>-30543.37865736596</v>
      </c>
      <c r="L26" s="126">
        <v>-320104.51500000001</v>
      </c>
      <c r="M26" s="126">
        <v>-1436.22</v>
      </c>
      <c r="N26" s="275">
        <f>SUM(LisäyksetVähennykset[[#This Row],[Kuntien yhdistymisavustus (-1,00 €/as)]:[Eläketukivähennys (-0,18 €/as)]])</f>
        <v>-707003.41365736607</v>
      </c>
      <c r="O26" s="262">
        <v>125372.96442091132</v>
      </c>
      <c r="P26" s="37">
        <v>-558577.61072941707</v>
      </c>
      <c r="Q26" s="126">
        <v>-1860289.7639129411</v>
      </c>
      <c r="R26" s="276">
        <f t="shared" si="2"/>
        <v>-2293494.4102214468</v>
      </c>
      <c r="S26" s="274">
        <f>LisäyksetVähennykset[[#This Row],[Lisäykset yhteensä ]]+LisäyksetVähennykset[[#This Row],[Vähennykset yhteensä ]]</f>
        <v>-3000497.8238788126</v>
      </c>
      <c r="T26" s="117"/>
    </row>
    <row r="27" spans="1:20" s="50" customFormat="1">
      <c r="A27" s="255">
        <v>79</v>
      </c>
      <c r="B27" s="255" t="s">
        <v>35</v>
      </c>
      <c r="C27" s="363">
        <v>-6785</v>
      </c>
      <c r="D27" s="126">
        <v>-12280.85</v>
      </c>
      <c r="E27" s="126">
        <v>-6785</v>
      </c>
      <c r="F27" s="126">
        <v>-40574.300000000003</v>
      </c>
      <c r="G27" s="126">
        <v>-12280.85</v>
      </c>
      <c r="H27" s="126">
        <v>-135.69999999999999</v>
      </c>
      <c r="I27" s="126">
        <v>-131953.49000000002</v>
      </c>
      <c r="J27" s="126">
        <v>-91597.5</v>
      </c>
      <c r="K27" s="126">
        <v>-25972.781575413966</v>
      </c>
      <c r="L27" s="126">
        <v>-329324.88500000001</v>
      </c>
      <c r="M27" s="126">
        <v>-1221.3</v>
      </c>
      <c r="N27" s="275">
        <f>SUM(LisäyksetVähennykset[[#This Row],[Kuntien yhdistymisavustus (-1,00 €/as)]:[Eläketukivähennys (-0,18 €/as)]])</f>
        <v>-658911.656575414</v>
      </c>
      <c r="O27" s="262">
        <v>106611.80142823452</v>
      </c>
      <c r="P27" s="37">
        <v>-890222.46590594621</v>
      </c>
      <c r="Q27" s="126">
        <v>-955835.02731453779</v>
      </c>
      <c r="R27" s="276">
        <f t="shared" si="2"/>
        <v>-1739445.6917922494</v>
      </c>
      <c r="S27" s="274">
        <f>LisäyksetVähennykset[[#This Row],[Lisäykset yhteensä ]]+LisäyksetVähennykset[[#This Row],[Vähennykset yhteensä ]]</f>
        <v>-2398357.3483676636</v>
      </c>
      <c r="T27" s="117"/>
    </row>
    <row r="28" spans="1:20" s="50" customFormat="1">
      <c r="A28" s="255">
        <v>81</v>
      </c>
      <c r="B28" s="255" t="s">
        <v>36</v>
      </c>
      <c r="C28" s="363">
        <v>-2621</v>
      </c>
      <c r="D28" s="126">
        <v>-4744.01</v>
      </c>
      <c r="E28" s="126">
        <v>-2621</v>
      </c>
      <c r="F28" s="126">
        <v>-15673.580000000002</v>
      </c>
      <c r="G28" s="126">
        <v>-4744.01</v>
      </c>
      <c r="H28" s="126">
        <v>-52.42</v>
      </c>
      <c r="I28" s="126">
        <v>-51002.55</v>
      </c>
      <c r="J28" s="126">
        <v>-35383.5</v>
      </c>
      <c r="K28" s="126">
        <v>-10033.111349913044</v>
      </c>
      <c r="L28" s="126">
        <v>-91326.274999999994</v>
      </c>
      <c r="M28" s="126">
        <v>-471.78</v>
      </c>
      <c r="N28" s="275">
        <f>SUM(LisäyksetVähennykset[[#This Row],[Kuntien yhdistymisavustus (-1,00 €/as)]:[Eläketukivähennys (-0,18 €/as)]])</f>
        <v>-218673.23634991303</v>
      </c>
      <c r="O28" s="262">
        <v>41183.423956286322</v>
      </c>
      <c r="P28" s="37">
        <v>415602.10805156146</v>
      </c>
      <c r="Q28" s="126">
        <v>294256.02789829951</v>
      </c>
      <c r="R28" s="276">
        <f t="shared" si="2"/>
        <v>751041.5599061473</v>
      </c>
      <c r="S28" s="274">
        <f>LisäyksetVähennykset[[#This Row],[Lisäykset yhteensä ]]+LisäyksetVähennykset[[#This Row],[Vähennykset yhteensä ]]</f>
        <v>532368.32355623425</v>
      </c>
      <c r="T28" s="117"/>
    </row>
    <row r="29" spans="1:20" s="50" customFormat="1">
      <c r="A29" s="255">
        <v>82</v>
      </c>
      <c r="B29" s="255" t="s">
        <v>37</v>
      </c>
      <c r="C29" s="363">
        <v>-9405</v>
      </c>
      <c r="D29" s="126">
        <v>-17023.05</v>
      </c>
      <c r="E29" s="126">
        <v>-9405</v>
      </c>
      <c r="F29" s="126">
        <v>-56241.9</v>
      </c>
      <c r="G29" s="126">
        <v>-17023.05</v>
      </c>
      <c r="H29" s="126">
        <v>-188.1</v>
      </c>
      <c r="I29" s="126">
        <v>-180362.69</v>
      </c>
      <c r="J29" s="126">
        <v>-126967.5</v>
      </c>
      <c r="K29" s="126">
        <v>-36002.064954571608</v>
      </c>
      <c r="L29" s="126">
        <v>-209354.22</v>
      </c>
      <c r="M29" s="126">
        <v>-1692.8999999999999</v>
      </c>
      <c r="N29" s="275">
        <f>SUM(LisäyksetVähennykset[[#This Row],[Kuntien yhdistymisavustus (-1,00 €/as)]:[Eläketukivähennys (-0,18 €/as)]])</f>
        <v>-663665.47495457169</v>
      </c>
      <c r="O29" s="262">
        <v>147779.51251769281</v>
      </c>
      <c r="P29" s="37">
        <v>-363514.71816452115</v>
      </c>
      <c r="Q29" s="126">
        <v>-343848.49388263217</v>
      </c>
      <c r="R29" s="276">
        <f t="shared" si="2"/>
        <v>-559583.69952946051</v>
      </c>
      <c r="S29" s="274">
        <f>LisäyksetVähennykset[[#This Row],[Lisäykset yhteensä ]]+LisäyksetVähennykset[[#This Row],[Vähennykset yhteensä ]]</f>
        <v>-1223249.1744840322</v>
      </c>
      <c r="T29" s="117"/>
    </row>
    <row r="30" spans="1:20" s="50" customFormat="1">
      <c r="A30" s="255">
        <v>86</v>
      </c>
      <c r="B30" s="255" t="s">
        <v>38</v>
      </c>
      <c r="C30" s="363">
        <v>-8143</v>
      </c>
      <c r="D30" s="126">
        <v>-14738.83</v>
      </c>
      <c r="E30" s="126">
        <v>-8143</v>
      </c>
      <c r="F30" s="126">
        <v>-48695.140000000007</v>
      </c>
      <c r="G30" s="126">
        <v>-14738.83</v>
      </c>
      <c r="H30" s="126">
        <v>-162.86000000000001</v>
      </c>
      <c r="I30" s="126">
        <v>-157041.75</v>
      </c>
      <c r="J30" s="126">
        <v>-109930.5</v>
      </c>
      <c r="K30" s="126">
        <v>-31171.165861252164</v>
      </c>
      <c r="L30" s="126">
        <v>-223160.85500000001</v>
      </c>
      <c r="M30" s="126">
        <v>-1465.74</v>
      </c>
      <c r="N30" s="275">
        <f>SUM(LisäyksetVähennykset[[#This Row],[Kuntien yhdistymisavustus (-1,00 €/as)]:[Eläketukivähennys (-0,18 €/as)]])</f>
        <v>-617391.67086125223</v>
      </c>
      <c r="O30" s="262">
        <v>127949.87458070947</v>
      </c>
      <c r="P30" s="37">
        <v>73612.803466450918</v>
      </c>
      <c r="Q30" s="126">
        <v>424456.15068637562</v>
      </c>
      <c r="R30" s="276">
        <f t="shared" si="2"/>
        <v>626018.82873353595</v>
      </c>
      <c r="S30" s="274">
        <f>LisäyksetVähennykset[[#This Row],[Lisäykset yhteensä ]]+LisäyksetVähennykset[[#This Row],[Vähennykset yhteensä ]]</f>
        <v>8627.1578722837148</v>
      </c>
      <c r="T30" s="117"/>
    </row>
    <row r="31" spans="1:20" s="50" customFormat="1">
      <c r="A31" s="255">
        <v>90</v>
      </c>
      <c r="B31" s="255" t="s">
        <v>39</v>
      </c>
      <c r="C31" s="363">
        <v>-3136</v>
      </c>
      <c r="D31" s="126">
        <v>-5676.16</v>
      </c>
      <c r="E31" s="126">
        <v>-3136</v>
      </c>
      <c r="F31" s="126">
        <v>-18753.280000000002</v>
      </c>
      <c r="G31" s="126">
        <v>-5676.16</v>
      </c>
      <c r="H31" s="126">
        <v>-62.72</v>
      </c>
      <c r="I31" s="126">
        <v>-61395.16</v>
      </c>
      <c r="J31" s="126">
        <v>-42336</v>
      </c>
      <c r="K31" s="126">
        <v>-12004.516288945939</v>
      </c>
      <c r="L31" s="126">
        <v>-108234.5325</v>
      </c>
      <c r="M31" s="126">
        <v>-564.48</v>
      </c>
      <c r="N31" s="275">
        <f>SUM(LisäyksetVähennykset[[#This Row],[Kuntien yhdistymisavustus (-1,00 €/as)]:[Eläketukivähennys (-0,18 €/as)]])</f>
        <v>-260975.00878894597</v>
      </c>
      <c r="O31" s="262">
        <v>49275.550372725636</v>
      </c>
      <c r="P31" s="37">
        <v>-653862.3517834699</v>
      </c>
      <c r="Q31" s="126">
        <v>125733.8554724703</v>
      </c>
      <c r="R31" s="276">
        <f t="shared" si="2"/>
        <v>-478852.94593827403</v>
      </c>
      <c r="S31" s="274">
        <f>LisäyksetVähennykset[[#This Row],[Lisäykset yhteensä ]]+LisäyksetVähennykset[[#This Row],[Vähennykset yhteensä ]]</f>
        <v>-739827.95472722</v>
      </c>
      <c r="T31" s="117"/>
    </row>
    <row r="32" spans="1:20" s="50" customFormat="1">
      <c r="A32" s="255">
        <v>91</v>
      </c>
      <c r="B32" s="255" t="s">
        <v>40</v>
      </c>
      <c r="C32" s="363">
        <v>-658457</v>
      </c>
      <c r="D32" s="126">
        <v>-1191807.17</v>
      </c>
      <c r="E32" s="126">
        <v>-658457</v>
      </c>
      <c r="F32" s="126">
        <v>-3937572.8600000003</v>
      </c>
      <c r="G32" s="126">
        <v>-1191807.17</v>
      </c>
      <c r="H32" s="126">
        <v>-13169.14</v>
      </c>
      <c r="I32" s="126">
        <v>-12619433.200000001</v>
      </c>
      <c r="J32" s="126">
        <v>-8889169.5</v>
      </c>
      <c r="K32" s="126">
        <v>-2520554.1396908406</v>
      </c>
      <c r="L32" s="126">
        <v>-60751705.6294</v>
      </c>
      <c r="M32" s="126">
        <v>-118522.26</v>
      </c>
      <c r="N32" s="275">
        <f>SUM(LisäyksetVähennykset[[#This Row],[Kuntien yhdistymisavustus (-1,00 €/as)]:[Eläketukivähennys (-0,18 €/as)]])</f>
        <v>-92550655.069090843</v>
      </c>
      <c r="O32" s="262">
        <v>10346247.152989097</v>
      </c>
      <c r="P32" s="37">
        <v>-84284775.365142062</v>
      </c>
      <c r="Q32" s="126">
        <v>-18377841.017744798</v>
      </c>
      <c r="R32" s="276">
        <f t="shared" si="2"/>
        <v>-92316369.229897752</v>
      </c>
      <c r="S32" s="274">
        <f>LisäyksetVähennykset[[#This Row],[Lisäykset yhteensä ]]+LisäyksetVähennykset[[#This Row],[Vähennykset yhteensä ]]</f>
        <v>-184867024.29898858</v>
      </c>
      <c r="T32" s="117"/>
    </row>
    <row r="33" spans="1:20" s="50" customFormat="1">
      <c r="A33" s="255">
        <v>92</v>
      </c>
      <c r="B33" s="255" t="s">
        <v>41</v>
      </c>
      <c r="C33" s="363">
        <v>-239206</v>
      </c>
      <c r="D33" s="126">
        <v>-432962.86</v>
      </c>
      <c r="E33" s="126">
        <v>-239206</v>
      </c>
      <c r="F33" s="126">
        <v>-1430451.8800000001</v>
      </c>
      <c r="G33" s="126">
        <v>-432962.86</v>
      </c>
      <c r="H33" s="126">
        <v>-4784.12</v>
      </c>
      <c r="I33" s="126">
        <v>-4557207.51</v>
      </c>
      <c r="J33" s="126">
        <v>-3229281</v>
      </c>
      <c r="K33" s="126">
        <v>-915673.57251709257</v>
      </c>
      <c r="L33" s="126">
        <v>-25866015.359949999</v>
      </c>
      <c r="M33" s="126">
        <v>-43057.08</v>
      </c>
      <c r="N33" s="275">
        <f>SUM(LisäyksetVähennykset[[#This Row],[Kuntien yhdistymisavustus (-1,00 €/as)]:[Eläketukivähennys (-0,18 €/as)]])</f>
        <v>-37390808.24246709</v>
      </c>
      <c r="O33" s="262">
        <v>3758612.022467541</v>
      </c>
      <c r="P33" s="37">
        <v>138698.57291792423</v>
      </c>
      <c r="Q33" s="126">
        <v>-22836374.691326935</v>
      </c>
      <c r="R33" s="276">
        <f t="shared" si="2"/>
        <v>-18939064.095941469</v>
      </c>
      <c r="S33" s="274">
        <f>LisäyksetVähennykset[[#This Row],[Lisäykset yhteensä ]]+LisäyksetVähennykset[[#This Row],[Vähennykset yhteensä ]]</f>
        <v>-56329872.33840856</v>
      </c>
      <c r="T33" s="117"/>
    </row>
    <row r="34" spans="1:20" s="50" customFormat="1">
      <c r="A34" s="255">
        <v>97</v>
      </c>
      <c r="B34" s="255" t="s">
        <v>42</v>
      </c>
      <c r="C34" s="363">
        <v>-2131</v>
      </c>
      <c r="D34" s="126">
        <v>-3857.11</v>
      </c>
      <c r="E34" s="126">
        <v>-2131</v>
      </c>
      <c r="F34" s="126">
        <v>-12743.380000000001</v>
      </c>
      <c r="G34" s="126">
        <v>-3857.11</v>
      </c>
      <c r="H34" s="126">
        <v>-42.62</v>
      </c>
      <c r="I34" s="126">
        <v>-41416.76</v>
      </c>
      <c r="J34" s="126">
        <v>-28768.5</v>
      </c>
      <c r="K34" s="126">
        <v>-8157.4056797652411</v>
      </c>
      <c r="L34" s="126">
        <v>-75645.244999999995</v>
      </c>
      <c r="M34" s="126">
        <v>-383.58</v>
      </c>
      <c r="N34" s="275">
        <f>SUM(LisäyksetVähennykset[[#This Row],[Kuntien yhdistymisavustus (-1,00 €/as)]:[Eläketukivähennys (-0,18 €/as)]])</f>
        <v>-179133.71067976524</v>
      </c>
      <c r="O34" s="262">
        <v>33484.119210547942</v>
      </c>
      <c r="P34" s="37">
        <v>602458.74507713842</v>
      </c>
      <c r="Q34" s="126">
        <v>179302.23141044893</v>
      </c>
      <c r="R34" s="276">
        <f t="shared" si="2"/>
        <v>815245.09569813521</v>
      </c>
      <c r="S34" s="274">
        <f>LisäyksetVähennykset[[#This Row],[Lisäykset yhteensä ]]+LisäyksetVähennykset[[#This Row],[Vähennykset yhteensä ]]</f>
        <v>636111.38501837</v>
      </c>
      <c r="T34" s="117"/>
    </row>
    <row r="35" spans="1:20" s="109" customFormat="1">
      <c r="A35" s="251">
        <v>98</v>
      </c>
      <c r="B35" s="255" t="s">
        <v>43</v>
      </c>
      <c r="C35" s="363">
        <v>-23090</v>
      </c>
      <c r="D35" s="126">
        <v>-41792.9</v>
      </c>
      <c r="E35" s="126">
        <v>-23090</v>
      </c>
      <c r="F35" s="126">
        <v>-138078.20000000001</v>
      </c>
      <c r="G35" s="126">
        <v>-41792.9</v>
      </c>
      <c r="H35" s="126">
        <v>-461.8</v>
      </c>
      <c r="I35" s="126">
        <v>-446651.71</v>
      </c>
      <c r="J35" s="126">
        <v>-311715</v>
      </c>
      <c r="K35" s="126">
        <v>-88387.844742270958</v>
      </c>
      <c r="L35" s="126">
        <v>-764813.53799999994</v>
      </c>
      <c r="M35" s="126">
        <v>-4156.2</v>
      </c>
      <c r="N35" s="275">
        <f>SUM(LisäyksetVähennykset[[#This Row],[Kuntien yhdistymisavustus (-1,00 €/as)]:[Eläketukivähennys (-0,18 €/as)]])</f>
        <v>-1884030.0927422708</v>
      </c>
      <c r="O35" s="262">
        <v>362810.09505938616</v>
      </c>
      <c r="P35" s="262">
        <v>2528114.0829214337</v>
      </c>
      <c r="Q35" s="126">
        <v>3582516.325393742</v>
      </c>
      <c r="R35" s="276">
        <f t="shared" si="2"/>
        <v>6473440.5033745617</v>
      </c>
      <c r="S35" s="274">
        <f>LisäyksetVähennykset[[#This Row],[Lisäykset yhteensä ]]+LisäyksetVähennykset[[#This Row],[Vähennykset yhteensä ]]</f>
        <v>4589410.4106322909</v>
      </c>
      <c r="T35" s="65"/>
    </row>
    <row r="36" spans="1:20" s="50" customFormat="1">
      <c r="A36" s="255">
        <v>102</v>
      </c>
      <c r="B36" s="255" t="s">
        <v>44</v>
      </c>
      <c r="C36" s="363">
        <v>-9870</v>
      </c>
      <c r="D36" s="126">
        <v>-17864.7</v>
      </c>
      <c r="E36" s="126">
        <v>-9870</v>
      </c>
      <c r="F36" s="126">
        <v>-59022.600000000006</v>
      </c>
      <c r="G36" s="126">
        <v>-17864.7</v>
      </c>
      <c r="H36" s="126">
        <v>-197.4</v>
      </c>
      <c r="I36" s="126">
        <v>-190889.77000000002</v>
      </c>
      <c r="J36" s="126">
        <v>-133245</v>
      </c>
      <c r="K36" s="126">
        <v>-37782.07135583432</v>
      </c>
      <c r="L36" s="126">
        <v>-303941.15000000002</v>
      </c>
      <c r="M36" s="126">
        <v>-1776.6</v>
      </c>
      <c r="N36" s="275">
        <f>SUM(LisäyksetVähennykset[[#This Row],[Kuntien yhdistymisavustus (-1,00 €/as)]:[Eläketukivähennys (-0,18 €/as)]])</f>
        <v>-782323.99135583441</v>
      </c>
      <c r="O36" s="262">
        <v>155085.99559273024</v>
      </c>
      <c r="P36" s="37">
        <v>618463.79893695342</v>
      </c>
      <c r="Q36" s="126">
        <v>984515.62336790236</v>
      </c>
      <c r="R36" s="276">
        <f t="shared" si="2"/>
        <v>1758065.417897586</v>
      </c>
      <c r="S36" s="274">
        <f>LisäyksetVähennykset[[#This Row],[Lisäykset yhteensä ]]+LisäyksetVähennykset[[#This Row],[Vähennykset yhteensä ]]</f>
        <v>975741.4265417516</v>
      </c>
      <c r="T36" s="117"/>
    </row>
    <row r="37" spans="1:20" s="50" customFormat="1">
      <c r="A37" s="255">
        <v>103</v>
      </c>
      <c r="B37" s="255" t="s">
        <v>45</v>
      </c>
      <c r="C37" s="363">
        <v>-2166</v>
      </c>
      <c r="D37" s="126">
        <v>-3920.46</v>
      </c>
      <c r="E37" s="126">
        <v>-2166</v>
      </c>
      <c r="F37" s="126">
        <v>-12952.68</v>
      </c>
      <c r="G37" s="126">
        <v>-3920.46</v>
      </c>
      <c r="H37" s="126">
        <v>-43.32</v>
      </c>
      <c r="I37" s="126">
        <v>-41762.54</v>
      </c>
      <c r="J37" s="126">
        <v>-29241</v>
      </c>
      <c r="K37" s="126">
        <v>-8291.3846562043709</v>
      </c>
      <c r="L37" s="126">
        <v>-70345.955000000002</v>
      </c>
      <c r="M37" s="126">
        <v>-389.88</v>
      </c>
      <c r="N37" s="275">
        <f>SUM(LisäyksetVähennykset[[#This Row],[Kuntien yhdistymisavustus (-1,00 €/as)]:[Eläketukivähennys (-0,18 €/as)]])</f>
        <v>-175199.67965620436</v>
      </c>
      <c r="O37" s="262">
        <v>34034.069549529253</v>
      </c>
      <c r="P37" s="37">
        <v>151797.31374396881</v>
      </c>
      <c r="Q37" s="126">
        <v>247307.95941079801</v>
      </c>
      <c r="R37" s="276">
        <f t="shared" si="2"/>
        <v>433139.34270429611</v>
      </c>
      <c r="S37" s="274">
        <f>LisäyksetVähennykset[[#This Row],[Lisäykset yhteensä ]]+LisäyksetVähennykset[[#This Row],[Vähennykset yhteensä ]]</f>
        <v>257939.66304809175</v>
      </c>
      <c r="T37" s="117"/>
    </row>
    <row r="38" spans="1:20" s="50" customFormat="1">
      <c r="A38" s="255">
        <v>105</v>
      </c>
      <c r="B38" s="255" t="s">
        <v>46</v>
      </c>
      <c r="C38" s="363">
        <v>-2139</v>
      </c>
      <c r="D38" s="126">
        <v>-3871.59</v>
      </c>
      <c r="E38" s="126">
        <v>-2139</v>
      </c>
      <c r="F38" s="126">
        <v>-12791.220000000001</v>
      </c>
      <c r="G38" s="126">
        <v>-3871.59</v>
      </c>
      <c r="H38" s="126">
        <v>-42.78</v>
      </c>
      <c r="I38" s="126">
        <v>-42242.79</v>
      </c>
      <c r="J38" s="126">
        <v>-28876.5</v>
      </c>
      <c r="K38" s="126">
        <v>-8188.0294458084709</v>
      </c>
      <c r="L38" s="126">
        <v>-51166.084999999999</v>
      </c>
      <c r="M38" s="126">
        <v>-385.02</v>
      </c>
      <c r="N38" s="275">
        <f>SUM(LisäyksetVähennykset[[#This Row],[Kuntien yhdistymisavustus (-1,00 €/as)]:[Eläketukivähennys (-0,18 €/as)]])</f>
        <v>-155713.60444580845</v>
      </c>
      <c r="O38" s="262">
        <v>33609.822145172242</v>
      </c>
      <c r="P38" s="37">
        <v>372358.27057843527</v>
      </c>
      <c r="Q38" s="126">
        <v>366536.63991499488</v>
      </c>
      <c r="R38" s="276">
        <f t="shared" si="2"/>
        <v>772504.73263860238</v>
      </c>
      <c r="S38" s="274">
        <f>LisäyksetVähennykset[[#This Row],[Lisäykset yhteensä ]]+LisäyksetVähennykset[[#This Row],[Vähennykset yhteensä ]]</f>
        <v>616791.12819279393</v>
      </c>
      <c r="T38" s="117"/>
    </row>
    <row r="39" spans="1:20" s="50" customFormat="1">
      <c r="A39" s="255">
        <v>106</v>
      </c>
      <c r="B39" s="255" t="s">
        <v>47</v>
      </c>
      <c r="C39" s="363">
        <v>-46880</v>
      </c>
      <c r="D39" s="126">
        <v>-84852.800000000003</v>
      </c>
      <c r="E39" s="126">
        <v>-46880</v>
      </c>
      <c r="F39" s="126">
        <v>-280342.40000000002</v>
      </c>
      <c r="G39" s="126">
        <v>-84852.800000000003</v>
      </c>
      <c r="H39" s="126">
        <v>-937.6</v>
      </c>
      <c r="I39" s="126">
        <v>-894724.96000000008</v>
      </c>
      <c r="J39" s="126">
        <v>-632880</v>
      </c>
      <c r="K39" s="126">
        <v>-179455.26901332449</v>
      </c>
      <c r="L39" s="126">
        <v>-3342831.1232500002</v>
      </c>
      <c r="M39" s="126">
        <v>-8438.4</v>
      </c>
      <c r="N39" s="275">
        <f>SUM(LisäyksetVähennykset[[#This Row],[Kuntien yhdistymisavustus (-1,00 €/as)]:[Eläketukivähennys (-0,18 €/as)]])</f>
        <v>-5603075.3522633249</v>
      </c>
      <c r="O39" s="262">
        <v>736619.19689839857</v>
      </c>
      <c r="P39" s="37">
        <v>2202767.691561881</v>
      </c>
      <c r="Q39" s="126">
        <v>-466606.46200008155</v>
      </c>
      <c r="R39" s="276">
        <f t="shared" si="2"/>
        <v>2472780.4264601981</v>
      </c>
      <c r="S39" s="274">
        <f>LisäyksetVähennykset[[#This Row],[Lisäykset yhteensä ]]+LisäyksetVähennykset[[#This Row],[Vähennykset yhteensä ]]</f>
        <v>-3130294.9258031268</v>
      </c>
      <c r="T39" s="117"/>
    </row>
    <row r="40" spans="1:20" s="50" customFormat="1">
      <c r="A40" s="255">
        <v>108</v>
      </c>
      <c r="B40" s="255" t="s">
        <v>48</v>
      </c>
      <c r="C40" s="363">
        <v>-10337</v>
      </c>
      <c r="D40" s="126">
        <v>-18709.97</v>
      </c>
      <c r="E40" s="126">
        <v>-10337</v>
      </c>
      <c r="F40" s="126">
        <v>-61815.26</v>
      </c>
      <c r="G40" s="126">
        <v>-18709.97</v>
      </c>
      <c r="H40" s="126">
        <v>-206.74</v>
      </c>
      <c r="I40" s="126">
        <v>-198708.24000000002</v>
      </c>
      <c r="J40" s="126">
        <v>-139549.5</v>
      </c>
      <c r="K40" s="126">
        <v>-39569.733698607837</v>
      </c>
      <c r="L40" s="126">
        <v>-330807.73249999998</v>
      </c>
      <c r="M40" s="126">
        <v>-1860.6599999999999</v>
      </c>
      <c r="N40" s="275">
        <f>SUM(LisäyksetVähennykset[[#This Row],[Kuntien yhdistymisavustus (-1,00 €/as)]:[Eläketukivähennys (-0,18 €/as)]])</f>
        <v>-830611.8061986079</v>
      </c>
      <c r="O40" s="262">
        <v>162423.90440142376</v>
      </c>
      <c r="P40" s="37">
        <v>199402.46865127463</v>
      </c>
      <c r="Q40" s="126">
        <v>794831.40611597209</v>
      </c>
      <c r="R40" s="276">
        <f t="shared" si="2"/>
        <v>1156657.7791686705</v>
      </c>
      <c r="S40" s="274">
        <f>LisäyksetVähennykset[[#This Row],[Lisäykset yhteensä ]]+LisäyksetVähennykset[[#This Row],[Vähennykset yhteensä ]]</f>
        <v>326045.97297006263</v>
      </c>
      <c r="T40" s="117"/>
    </row>
    <row r="41" spans="1:20" s="50" customFormat="1">
      <c r="A41" s="255">
        <v>109</v>
      </c>
      <c r="B41" s="255" t="s">
        <v>49</v>
      </c>
      <c r="C41" s="363">
        <v>-67971</v>
      </c>
      <c r="D41" s="126">
        <v>-123027.51000000001</v>
      </c>
      <c r="E41" s="126">
        <v>-67971</v>
      </c>
      <c r="F41" s="126">
        <v>-406466.58</v>
      </c>
      <c r="G41" s="126">
        <v>-123027.51000000001</v>
      </c>
      <c r="H41" s="126">
        <v>-1359.42</v>
      </c>
      <c r="I41" s="126">
        <v>-1303360.08</v>
      </c>
      <c r="J41" s="126">
        <v>-917608.5</v>
      </c>
      <c r="K41" s="126">
        <v>-260191.00021554352</v>
      </c>
      <c r="L41" s="126">
        <v>-4688541.5945499996</v>
      </c>
      <c r="M41" s="126">
        <v>-12234.779999999999</v>
      </c>
      <c r="N41" s="275">
        <f>SUM(LisäyksetVähennykset[[#This Row],[Kuntien yhdistymisavustus (-1,00 €/as)]:[Eläketukivähennys (-0,18 €/as)]])</f>
        <v>-7971758.9747655438</v>
      </c>
      <c r="O41" s="262">
        <v>1068019.2711685377</v>
      </c>
      <c r="P41" s="37">
        <v>3172210.2878402574</v>
      </c>
      <c r="Q41" s="126">
        <v>324704.96673267352</v>
      </c>
      <c r="R41" s="276">
        <f t="shared" si="2"/>
        <v>4564934.5257414682</v>
      </c>
      <c r="S41" s="274">
        <f>LisäyksetVähennykset[[#This Row],[Lisäykset yhteensä ]]+LisäyksetVähennykset[[#This Row],[Vähennykset yhteensä ]]</f>
        <v>-3406824.4490240756</v>
      </c>
      <c r="T41" s="117"/>
    </row>
    <row r="42" spans="1:20" s="50" customFormat="1">
      <c r="A42" s="255">
        <v>111</v>
      </c>
      <c r="B42" s="255" t="s">
        <v>50</v>
      </c>
      <c r="C42" s="363">
        <v>-18344</v>
      </c>
      <c r="D42" s="126">
        <v>-33202.639999999999</v>
      </c>
      <c r="E42" s="126">
        <v>-18344</v>
      </c>
      <c r="F42" s="126">
        <v>-109697.12000000001</v>
      </c>
      <c r="G42" s="126">
        <v>-33202.639999999999</v>
      </c>
      <c r="H42" s="126">
        <v>-366.88</v>
      </c>
      <c r="I42" s="126">
        <v>-355327.37</v>
      </c>
      <c r="J42" s="126">
        <v>-247644</v>
      </c>
      <c r="K42" s="126">
        <v>-70220.295537125101</v>
      </c>
      <c r="L42" s="126">
        <v>-1035939.3902500001</v>
      </c>
      <c r="M42" s="126">
        <v>-3301.92</v>
      </c>
      <c r="N42" s="275">
        <f>SUM(LisäyksetVähennykset[[#This Row],[Kuntien yhdistymisavustus (-1,00 €/as)]:[Eläketukivähennys (-0,18 €/as)]])</f>
        <v>-1925590.2557871251</v>
      </c>
      <c r="O42" s="262">
        <v>288236.82909352012</v>
      </c>
      <c r="P42" s="37">
        <v>4883801.164530063</v>
      </c>
      <c r="Q42" s="126">
        <v>4771516.2116033938</v>
      </c>
      <c r="R42" s="276">
        <f t="shared" si="2"/>
        <v>9943554.2052269764</v>
      </c>
      <c r="S42" s="274">
        <f>LisäyksetVähennykset[[#This Row],[Lisäykset yhteensä ]]+LisäyksetVähennykset[[#This Row],[Vähennykset yhteensä ]]</f>
        <v>8017963.9494398516</v>
      </c>
      <c r="T42" s="117"/>
    </row>
    <row r="43" spans="1:20" s="50" customFormat="1">
      <c r="A43" s="255">
        <v>139</v>
      </c>
      <c r="B43" s="255" t="s">
        <v>51</v>
      </c>
      <c r="C43" s="363">
        <v>-9912</v>
      </c>
      <c r="D43" s="126">
        <v>-17940.72</v>
      </c>
      <c r="E43" s="126">
        <v>-9912</v>
      </c>
      <c r="F43" s="126">
        <v>-59273.760000000002</v>
      </c>
      <c r="G43" s="126">
        <v>-17940.72</v>
      </c>
      <c r="H43" s="126">
        <v>-198.24</v>
      </c>
      <c r="I43" s="126">
        <v>-189180.08000000002</v>
      </c>
      <c r="J43" s="126">
        <v>-133812</v>
      </c>
      <c r="K43" s="126">
        <v>-37942.846127561272</v>
      </c>
      <c r="L43" s="126">
        <v>-243123.70499999999</v>
      </c>
      <c r="M43" s="126">
        <v>-1784.1599999999999</v>
      </c>
      <c r="N43" s="275">
        <f>SUM(LisäyksetVähennykset[[#This Row],[Kuntien yhdistymisavustus (-1,00 €/as)]:[Eläketukivähennys (-0,18 €/as)]])</f>
        <v>-721020.2311275613</v>
      </c>
      <c r="O43" s="262">
        <v>155745.93599950781</v>
      </c>
      <c r="P43" s="37">
        <v>-885813.02231922478</v>
      </c>
      <c r="Q43" s="126">
        <v>-429732.43547558074</v>
      </c>
      <c r="R43" s="276">
        <f t="shared" si="2"/>
        <v>-1159799.5217952977</v>
      </c>
      <c r="S43" s="274">
        <f>LisäyksetVähennykset[[#This Row],[Lisäykset yhteensä ]]+LisäyksetVähennykset[[#This Row],[Vähennykset yhteensä ]]</f>
        <v>-1880819.752922859</v>
      </c>
      <c r="T43" s="117"/>
    </row>
    <row r="44" spans="1:20" s="50" customFormat="1">
      <c r="A44" s="255">
        <v>140</v>
      </c>
      <c r="B44" s="255" t="s">
        <v>52</v>
      </c>
      <c r="C44" s="363">
        <v>-20958</v>
      </c>
      <c r="D44" s="126">
        <v>-37933.980000000003</v>
      </c>
      <c r="E44" s="126">
        <v>-20958</v>
      </c>
      <c r="F44" s="126">
        <v>-125328.84000000001</v>
      </c>
      <c r="G44" s="126">
        <v>-37933.980000000003</v>
      </c>
      <c r="H44" s="126">
        <v>-419.16</v>
      </c>
      <c r="I44" s="126">
        <v>-405792.04000000004</v>
      </c>
      <c r="J44" s="126">
        <v>-282933</v>
      </c>
      <c r="K44" s="126">
        <v>-80226.611091750325</v>
      </c>
      <c r="L44" s="126">
        <v>-1104215.8259000001</v>
      </c>
      <c r="M44" s="126">
        <v>-3772.44</v>
      </c>
      <c r="N44" s="275">
        <f>SUM(LisäyksetVähennykset[[#This Row],[Kuntien yhdistymisavustus (-1,00 €/as)]:[Eläketukivähennys (-0,18 €/as)]])</f>
        <v>-2120471.8769917502</v>
      </c>
      <c r="O44" s="262">
        <v>329310.2629820102</v>
      </c>
      <c r="P44" s="37">
        <v>3251006.5970276291</v>
      </c>
      <c r="Q44" s="126">
        <v>5523398.6296020951</v>
      </c>
      <c r="R44" s="276">
        <f t="shared" si="2"/>
        <v>9103715.4896117337</v>
      </c>
      <c r="S44" s="274">
        <f>LisäyksetVähennykset[[#This Row],[Lisäykset yhteensä ]]+LisäyksetVähennykset[[#This Row],[Vähennykset yhteensä ]]</f>
        <v>6983243.612619983</v>
      </c>
      <c r="T44" s="117"/>
    </row>
    <row r="45" spans="1:20" s="50" customFormat="1">
      <c r="A45" s="255">
        <v>142</v>
      </c>
      <c r="B45" s="255" t="s">
        <v>53</v>
      </c>
      <c r="C45" s="363">
        <v>-6559</v>
      </c>
      <c r="D45" s="126">
        <v>-11871.79</v>
      </c>
      <c r="E45" s="126">
        <v>-6559</v>
      </c>
      <c r="F45" s="126">
        <v>-39222.82</v>
      </c>
      <c r="G45" s="126">
        <v>-11871.79</v>
      </c>
      <c r="H45" s="126">
        <v>-131.18</v>
      </c>
      <c r="I45" s="126">
        <v>-127266.25</v>
      </c>
      <c r="J45" s="126">
        <v>-88546.5</v>
      </c>
      <c r="K45" s="126">
        <v>-25107.660184692737</v>
      </c>
      <c r="L45" s="126">
        <v>-200079.245</v>
      </c>
      <c r="M45" s="126">
        <v>-1180.6199999999999</v>
      </c>
      <c r="N45" s="275">
        <f>SUM(LisäyksetVähennykset[[#This Row],[Kuntien yhdistymisavustus (-1,00 €/as)]:[Eläketukivähennys (-0,18 €/as)]])</f>
        <v>-518395.85518469266</v>
      </c>
      <c r="O45" s="262">
        <v>103060.69352509805</v>
      </c>
      <c r="P45" s="37">
        <v>-124468.92423307331</v>
      </c>
      <c r="Q45" s="126">
        <v>-470179.65418347431</v>
      </c>
      <c r="R45" s="276">
        <f t="shared" si="2"/>
        <v>-491587.88489144959</v>
      </c>
      <c r="S45" s="274">
        <f>LisäyksetVähennykset[[#This Row],[Lisäykset yhteensä ]]+LisäyksetVähennykset[[#This Row],[Vähennykset yhteensä ]]</f>
        <v>-1009983.7400761422</v>
      </c>
      <c r="T45" s="117"/>
    </row>
    <row r="46" spans="1:20" s="50" customFormat="1">
      <c r="A46" s="255">
        <v>143</v>
      </c>
      <c r="B46" s="255" t="s">
        <v>54</v>
      </c>
      <c r="C46" s="363">
        <v>-6877</v>
      </c>
      <c r="D46" s="126">
        <v>-12447.37</v>
      </c>
      <c r="E46" s="126">
        <v>-6877</v>
      </c>
      <c r="F46" s="126">
        <v>-41124.460000000006</v>
      </c>
      <c r="G46" s="126">
        <v>-12447.37</v>
      </c>
      <c r="H46" s="126">
        <v>-137.54</v>
      </c>
      <c r="I46" s="126">
        <v>-131895.86000000002</v>
      </c>
      <c r="J46" s="126">
        <v>-92839.5</v>
      </c>
      <c r="K46" s="126">
        <v>-26324.954884911105</v>
      </c>
      <c r="L46" s="126">
        <v>-294438.315</v>
      </c>
      <c r="M46" s="126">
        <v>-1237.8599999999999</v>
      </c>
      <c r="N46" s="275">
        <f>SUM(LisäyksetVähennykset[[#This Row],[Kuntien yhdistymisavustus (-1,00 €/as)]:[Eläketukivähennys (-0,18 €/as)]])</f>
        <v>-626647.22988491121</v>
      </c>
      <c r="O46" s="262">
        <v>108057.38517641397</v>
      </c>
      <c r="P46" s="37">
        <v>511004.9922880067</v>
      </c>
      <c r="Q46" s="126">
        <v>212147.98602903739</v>
      </c>
      <c r="R46" s="276">
        <f t="shared" si="2"/>
        <v>831210.36349345802</v>
      </c>
      <c r="S46" s="274">
        <f>LisäyksetVähennykset[[#This Row],[Lisäykset yhteensä ]]+LisäyksetVähennykset[[#This Row],[Vähennykset yhteensä ]]</f>
        <v>204563.13360854681</v>
      </c>
      <c r="T46" s="117"/>
    </row>
    <row r="47" spans="1:20" s="50" customFormat="1">
      <c r="A47" s="255">
        <v>145</v>
      </c>
      <c r="B47" s="255" t="s">
        <v>55</v>
      </c>
      <c r="C47" s="363">
        <v>-12366</v>
      </c>
      <c r="D47" s="126">
        <v>-22382.46</v>
      </c>
      <c r="E47" s="126">
        <v>-12366</v>
      </c>
      <c r="F47" s="126">
        <v>-73948.680000000008</v>
      </c>
      <c r="G47" s="126">
        <v>-22382.46</v>
      </c>
      <c r="H47" s="126">
        <v>-247.32</v>
      </c>
      <c r="I47" s="126">
        <v>-236167.74000000002</v>
      </c>
      <c r="J47" s="126">
        <v>-166941</v>
      </c>
      <c r="K47" s="126">
        <v>-47336.686361321903</v>
      </c>
      <c r="L47" s="126">
        <v>-306764.65500000003</v>
      </c>
      <c r="M47" s="126">
        <v>-2225.88</v>
      </c>
      <c r="N47" s="275">
        <f>SUM(LisäyksetVähennykset[[#This Row],[Kuntien yhdistymisavustus (-1,00 €/as)]:[Eläketukivähennys (-0,18 €/as)]])</f>
        <v>-903128.88136132201</v>
      </c>
      <c r="O47" s="262">
        <v>194305.31119551187</v>
      </c>
      <c r="P47" s="37">
        <v>22192.390149493018</v>
      </c>
      <c r="Q47" s="126">
        <v>1584963.4312574198</v>
      </c>
      <c r="R47" s="276">
        <f t="shared" si="2"/>
        <v>1801461.1326024246</v>
      </c>
      <c r="S47" s="274">
        <f>LisäyksetVähennykset[[#This Row],[Lisäykset yhteensä ]]+LisäyksetVähennykset[[#This Row],[Vähennykset yhteensä ]]</f>
        <v>898332.25124110258</v>
      </c>
      <c r="T47" s="117"/>
    </row>
    <row r="48" spans="1:20" s="50" customFormat="1">
      <c r="A48" s="255">
        <v>146</v>
      </c>
      <c r="B48" s="255" t="s">
        <v>56</v>
      </c>
      <c r="C48" s="363">
        <v>-4643</v>
      </c>
      <c r="D48" s="126">
        <v>-8403.83</v>
      </c>
      <c r="E48" s="126">
        <v>-4643</v>
      </c>
      <c r="F48" s="126">
        <v>-27765.140000000003</v>
      </c>
      <c r="G48" s="126">
        <v>-8403.83</v>
      </c>
      <c r="H48" s="126">
        <v>-92.86</v>
      </c>
      <c r="I48" s="126">
        <v>-91228.290000000008</v>
      </c>
      <c r="J48" s="126">
        <v>-62680.5</v>
      </c>
      <c r="K48" s="126">
        <v>-17773.268217339286</v>
      </c>
      <c r="L48" s="126">
        <v>-125628.81</v>
      </c>
      <c r="M48" s="126">
        <v>-835.74</v>
      </c>
      <c r="N48" s="275">
        <f>SUM(LisäyksetVähennykset[[#This Row],[Kuntien yhdistymisavustus (-1,00 €/as)]:[Eläketukivähennys (-0,18 €/as)]])</f>
        <v>-352098.2682173393</v>
      </c>
      <c r="O48" s="262">
        <v>72954.840682578171</v>
      </c>
      <c r="P48" s="37">
        <v>817470.9367858331</v>
      </c>
      <c r="Q48" s="126">
        <v>1608837.3784470616</v>
      </c>
      <c r="R48" s="276">
        <f t="shared" si="2"/>
        <v>2499263.1559154727</v>
      </c>
      <c r="S48" s="274">
        <f>LisäyksetVähennykset[[#This Row],[Lisäykset yhteensä ]]+LisäyksetVähennykset[[#This Row],[Vähennykset yhteensä ]]</f>
        <v>2147164.8876981335</v>
      </c>
      <c r="T48" s="117"/>
    </row>
    <row r="49" spans="1:20" s="50" customFormat="1">
      <c r="A49" s="255">
        <v>148</v>
      </c>
      <c r="B49" s="255" t="s">
        <v>57</v>
      </c>
      <c r="C49" s="363">
        <v>-7008</v>
      </c>
      <c r="D49" s="126">
        <v>-12684.48</v>
      </c>
      <c r="E49" s="126">
        <v>-7008</v>
      </c>
      <c r="F49" s="126">
        <v>-41907.840000000004</v>
      </c>
      <c r="G49" s="126">
        <v>-12684.48</v>
      </c>
      <c r="H49" s="126">
        <v>-140.16</v>
      </c>
      <c r="I49" s="126">
        <v>-131819.02000000002</v>
      </c>
      <c r="J49" s="126">
        <v>-94608</v>
      </c>
      <c r="K49" s="126">
        <v>-26826.419053868987</v>
      </c>
      <c r="L49" s="126">
        <v>-137512.905</v>
      </c>
      <c r="M49" s="126">
        <v>-1261.44</v>
      </c>
      <c r="N49" s="275">
        <f>SUM(LisäyksetVähennykset[[#This Row],[Kuntien yhdistymisavustus (-1,00 €/as)]:[Eläketukivähennys (-0,18 €/as)]])</f>
        <v>-473460.74405386898</v>
      </c>
      <c r="O49" s="262">
        <v>110115.77073088688</v>
      </c>
      <c r="P49" s="37">
        <v>1783305.7214017527</v>
      </c>
      <c r="Q49" s="126">
        <v>-329589.26964456675</v>
      </c>
      <c r="R49" s="276">
        <f t="shared" si="2"/>
        <v>1563832.2224880727</v>
      </c>
      <c r="S49" s="274">
        <f>LisäyksetVähennykset[[#This Row],[Lisäykset yhteensä ]]+LisäyksetVähennykset[[#This Row],[Vähennykset yhteensä ]]</f>
        <v>1090371.4784342037</v>
      </c>
      <c r="T49" s="117"/>
    </row>
    <row r="50" spans="1:20" s="50" customFormat="1">
      <c r="A50" s="255">
        <v>149</v>
      </c>
      <c r="B50" s="255" t="s">
        <v>58</v>
      </c>
      <c r="C50" s="363">
        <v>-5353</v>
      </c>
      <c r="D50" s="126">
        <v>-9688.93</v>
      </c>
      <c r="E50" s="126">
        <v>-5353</v>
      </c>
      <c r="F50" s="126">
        <v>-32010.940000000002</v>
      </c>
      <c r="G50" s="126">
        <v>-9688.93</v>
      </c>
      <c r="H50" s="126">
        <v>-107.06</v>
      </c>
      <c r="I50" s="126">
        <v>-102216.41</v>
      </c>
      <c r="J50" s="126">
        <v>-72265.5</v>
      </c>
      <c r="K50" s="126">
        <v>-20491.127453675897</v>
      </c>
      <c r="L50" s="126">
        <v>-110115.905</v>
      </c>
      <c r="M50" s="126">
        <v>-963.54</v>
      </c>
      <c r="N50" s="275">
        <f>SUM(LisäyksetVähennykset[[#This Row],[Kuntien yhdistymisavustus (-1,00 €/as)]:[Eläketukivähennys (-0,18 €/as)]])</f>
        <v>-368254.34245367587</v>
      </c>
      <c r="O50" s="262">
        <v>84110.976130484807</v>
      </c>
      <c r="P50" s="37">
        <v>238960.76536673616</v>
      </c>
      <c r="Q50" s="126">
        <v>245242.1245304452</v>
      </c>
      <c r="R50" s="276">
        <f t="shared" si="2"/>
        <v>568313.86602766614</v>
      </c>
      <c r="S50" s="274">
        <f>LisäyksetVähennykset[[#This Row],[Lisäykset yhteensä ]]+LisäyksetVähennykset[[#This Row],[Vähennykset yhteensä ]]</f>
        <v>200059.52357399027</v>
      </c>
      <c r="T50" s="117"/>
    </row>
    <row r="51" spans="1:20" s="50" customFormat="1">
      <c r="A51" s="255">
        <v>151</v>
      </c>
      <c r="B51" s="255" t="s">
        <v>59</v>
      </c>
      <c r="C51" s="363">
        <v>-1891</v>
      </c>
      <c r="D51" s="126">
        <v>-3422.71</v>
      </c>
      <c r="E51" s="126">
        <v>-1891</v>
      </c>
      <c r="F51" s="126">
        <v>-11308.18</v>
      </c>
      <c r="G51" s="126">
        <v>-3422.71</v>
      </c>
      <c r="H51" s="126">
        <v>-37.82</v>
      </c>
      <c r="I51" s="126">
        <v>-36979.25</v>
      </c>
      <c r="J51" s="126">
        <v>-25528.5</v>
      </c>
      <c r="K51" s="126">
        <v>-7238.6926984683587</v>
      </c>
      <c r="L51" s="126">
        <v>-30394.014999999999</v>
      </c>
      <c r="M51" s="126">
        <v>-340.38</v>
      </c>
      <c r="N51" s="275">
        <f>SUM(LisäyksetVähennykset[[#This Row],[Kuntien yhdistymisavustus (-1,00 €/as)]:[Eläketukivähennys (-0,18 €/as)]])</f>
        <v>-122454.25769846835</v>
      </c>
      <c r="O51" s="262">
        <v>29713.031171818937</v>
      </c>
      <c r="P51" s="37">
        <v>-72973.60970174204</v>
      </c>
      <c r="Q51" s="126">
        <v>111084.82485202957</v>
      </c>
      <c r="R51" s="276">
        <f t="shared" si="2"/>
        <v>67824.246322106468</v>
      </c>
      <c r="S51" s="274">
        <f>LisäyksetVähennykset[[#This Row],[Lisäykset yhteensä ]]+LisäyksetVähennykset[[#This Row],[Vähennykset yhteensä ]]</f>
        <v>-54630.011376361887</v>
      </c>
      <c r="T51" s="117"/>
    </row>
    <row r="52" spans="1:20" s="50" customFormat="1">
      <c r="A52" s="255">
        <v>152</v>
      </c>
      <c r="B52" s="255" t="s">
        <v>60</v>
      </c>
      <c r="C52" s="363">
        <v>-4480</v>
      </c>
      <c r="D52" s="126">
        <v>-8108.8</v>
      </c>
      <c r="E52" s="126">
        <v>-4480</v>
      </c>
      <c r="F52" s="126">
        <v>-26790.400000000001</v>
      </c>
      <c r="G52" s="126">
        <v>-8108.8</v>
      </c>
      <c r="H52" s="126">
        <v>-89.600000000000009</v>
      </c>
      <c r="I52" s="126">
        <v>-85887.91</v>
      </c>
      <c r="J52" s="126">
        <v>-60480</v>
      </c>
      <c r="K52" s="126">
        <v>-17149.308984208485</v>
      </c>
      <c r="L52" s="126">
        <v>-125851.84</v>
      </c>
      <c r="M52" s="126">
        <v>-806.4</v>
      </c>
      <c r="N52" s="275">
        <f>SUM(LisäyksetVähennykset[[#This Row],[Kuntien yhdistymisavustus (-1,00 €/as)]:[Eläketukivähennys (-0,18 €/as)]])</f>
        <v>-342233.0589842085</v>
      </c>
      <c r="O52" s="262">
        <v>70393.643389608056</v>
      </c>
      <c r="P52" s="37">
        <v>-298379.37544949498</v>
      </c>
      <c r="Q52" s="126">
        <v>112101.51861548294</v>
      </c>
      <c r="R52" s="276">
        <f t="shared" si="2"/>
        <v>-115884.21344440397</v>
      </c>
      <c r="S52" s="274">
        <f>LisäyksetVähennykset[[#This Row],[Lisäykset yhteensä ]]+LisäyksetVähennykset[[#This Row],[Vähennykset yhteensä ]]</f>
        <v>-458117.27242861246</v>
      </c>
      <c r="T52" s="117"/>
    </row>
    <row r="53" spans="1:20" s="50" customFormat="1">
      <c r="A53" s="255">
        <v>153</v>
      </c>
      <c r="B53" s="255" t="s">
        <v>61</v>
      </c>
      <c r="C53" s="363">
        <v>-25655</v>
      </c>
      <c r="D53" s="126">
        <v>-46435.55</v>
      </c>
      <c r="E53" s="126">
        <v>-25655</v>
      </c>
      <c r="F53" s="126">
        <v>-153416.90000000002</v>
      </c>
      <c r="G53" s="126">
        <v>-46435.55</v>
      </c>
      <c r="H53" s="126">
        <v>-513.1</v>
      </c>
      <c r="I53" s="126">
        <v>-500900.75</v>
      </c>
      <c r="J53" s="126">
        <v>-346342.5</v>
      </c>
      <c r="K53" s="126">
        <v>-98206.589729881409</v>
      </c>
      <c r="L53" s="126">
        <v>-1644941.6125</v>
      </c>
      <c r="M53" s="126">
        <v>-4617.8999999999996</v>
      </c>
      <c r="N53" s="275">
        <f>SUM(LisäyksetVähennykset[[#This Row],[Kuntien yhdistymisavustus (-1,00 €/as)]:[Eläketukivähennys (-0,18 €/as)]])</f>
        <v>-2893120.4522298812</v>
      </c>
      <c r="O53" s="262">
        <v>403113.59847330238</v>
      </c>
      <c r="P53" s="37">
        <v>5945910.1393650733</v>
      </c>
      <c r="Q53" s="126">
        <v>7462319.6899723699</v>
      </c>
      <c r="R53" s="276">
        <f t="shared" si="2"/>
        <v>13811343.427810745</v>
      </c>
      <c r="S53" s="274">
        <f>LisäyksetVähennykset[[#This Row],[Lisäykset yhteensä ]]+LisäyksetVähennykset[[#This Row],[Vähennykset yhteensä ]]</f>
        <v>10918222.975580864</v>
      </c>
      <c r="T53" s="117"/>
    </row>
    <row r="54" spans="1:20" s="50" customFormat="1">
      <c r="A54" s="255">
        <v>165</v>
      </c>
      <c r="B54" s="255" t="s">
        <v>62</v>
      </c>
      <c r="C54" s="363">
        <v>-16340</v>
      </c>
      <c r="D54" s="126">
        <v>-29575.4</v>
      </c>
      <c r="E54" s="126">
        <v>-16340</v>
      </c>
      <c r="F54" s="126">
        <v>-97713.200000000012</v>
      </c>
      <c r="G54" s="126">
        <v>-29575.4</v>
      </c>
      <c r="H54" s="126">
        <v>-326.8</v>
      </c>
      <c r="I54" s="126">
        <v>-311912.77</v>
      </c>
      <c r="J54" s="126">
        <v>-220590</v>
      </c>
      <c r="K54" s="126">
        <v>-62549.042143296123</v>
      </c>
      <c r="L54" s="126">
        <v>-808015.37749999994</v>
      </c>
      <c r="M54" s="126">
        <v>-2941.2</v>
      </c>
      <c r="N54" s="275">
        <f>SUM(LisäyksetVähennykset[[#This Row],[Kuntien yhdistymisavustus (-1,00 €/as)]:[Eläketukivähennys (-0,18 €/as)]])</f>
        <v>-1595879.1896432962</v>
      </c>
      <c r="O54" s="262">
        <v>256748.24397013296</v>
      </c>
      <c r="P54" s="37">
        <v>235673.72782650596</v>
      </c>
      <c r="Q54" s="126">
        <v>997757.58331705444</v>
      </c>
      <c r="R54" s="276">
        <f t="shared" si="2"/>
        <v>1490179.5551136932</v>
      </c>
      <c r="S54" s="274">
        <f>LisäyksetVähennykset[[#This Row],[Lisäykset yhteensä ]]+LisäyksetVähennykset[[#This Row],[Vähennykset yhteensä ]]</f>
        <v>-105699.63452960295</v>
      </c>
      <c r="T54" s="117"/>
    </row>
    <row r="55" spans="1:20" s="50" customFormat="1">
      <c r="A55" s="255">
        <v>167</v>
      </c>
      <c r="B55" s="255" t="s">
        <v>63</v>
      </c>
      <c r="C55" s="363">
        <v>-77261</v>
      </c>
      <c r="D55" s="126">
        <v>-139842.41</v>
      </c>
      <c r="E55" s="126">
        <v>-77261</v>
      </c>
      <c r="F55" s="126">
        <v>-462020.78</v>
      </c>
      <c r="G55" s="126">
        <v>-139842.41</v>
      </c>
      <c r="H55" s="126">
        <v>-1545.22</v>
      </c>
      <c r="I55" s="126">
        <v>-1477921.35</v>
      </c>
      <c r="J55" s="126">
        <v>-1043023.5</v>
      </c>
      <c r="K55" s="126">
        <v>-295752.8485332437</v>
      </c>
      <c r="L55" s="126">
        <v>-5029750.8968000002</v>
      </c>
      <c r="M55" s="126">
        <v>-13906.98</v>
      </c>
      <c r="N55" s="275">
        <f>SUM(LisäyksetVähennykset[[#This Row],[Kuntien yhdistymisavustus (-1,00 €/as)]:[Eläketukivähennys (-0,18 €/as)]])</f>
        <v>-8758128.3953332454</v>
      </c>
      <c r="O55" s="262">
        <v>1213991.8040010063</v>
      </c>
      <c r="P55" s="37">
        <v>7711151.5837480389</v>
      </c>
      <c r="Q55" s="126">
        <v>8126809.5509918388</v>
      </c>
      <c r="R55" s="276">
        <f t="shared" si="2"/>
        <v>17051952.938740887</v>
      </c>
      <c r="S55" s="274">
        <f>LisäyksetVähennykset[[#This Row],[Lisäykset yhteensä ]]+LisäyksetVähennykset[[#This Row],[Vähennykset yhteensä ]]</f>
        <v>8293824.5434076414</v>
      </c>
      <c r="T55" s="117"/>
    </row>
    <row r="56" spans="1:20" s="50" customFormat="1">
      <c r="A56" s="255">
        <v>169</v>
      </c>
      <c r="B56" s="255" t="s">
        <v>64</v>
      </c>
      <c r="C56" s="363">
        <v>-5046</v>
      </c>
      <c r="D56" s="126">
        <v>-9133.26</v>
      </c>
      <c r="E56" s="126">
        <v>-5046</v>
      </c>
      <c r="F56" s="126">
        <v>-30175.08</v>
      </c>
      <c r="G56" s="126">
        <v>-9133.26</v>
      </c>
      <c r="H56" s="126">
        <v>-100.92</v>
      </c>
      <c r="I56" s="126">
        <v>-97221.81</v>
      </c>
      <c r="J56" s="126">
        <v>-68121</v>
      </c>
      <c r="K56" s="126">
        <v>-19315.940431766969</v>
      </c>
      <c r="L56" s="126">
        <v>-125348.42</v>
      </c>
      <c r="M56" s="126">
        <v>-908.28</v>
      </c>
      <c r="N56" s="275">
        <f>SUM(LisäyksetVähennykset[[#This Row],[Kuntien yhdistymisavustus (-1,00 €/as)]:[Eläketukivähennys (-0,18 €/as)]])</f>
        <v>-369549.970431767</v>
      </c>
      <c r="O56" s="262">
        <v>79287.126014277281</v>
      </c>
      <c r="P56" s="37">
        <v>171890.24274198004</v>
      </c>
      <c r="Q56" s="126">
        <v>187663.49633967626</v>
      </c>
      <c r="R56" s="276">
        <f t="shared" si="2"/>
        <v>438840.86509593355</v>
      </c>
      <c r="S56" s="274">
        <f>LisäyksetVähennykset[[#This Row],[Lisäykset yhteensä ]]+LisäyksetVähennykset[[#This Row],[Vähennykset yhteensä ]]</f>
        <v>69290.894664166553</v>
      </c>
      <c r="T56" s="117"/>
    </row>
    <row r="57" spans="1:20" s="50" customFormat="1">
      <c r="A57" s="255">
        <v>171</v>
      </c>
      <c r="B57" s="255" t="s">
        <v>65</v>
      </c>
      <c r="C57" s="363">
        <v>-4624</v>
      </c>
      <c r="D57" s="126">
        <v>-8369.44</v>
      </c>
      <c r="E57" s="126">
        <v>-4624</v>
      </c>
      <c r="F57" s="126">
        <v>-27651.52</v>
      </c>
      <c r="G57" s="126">
        <v>-8369.44</v>
      </c>
      <c r="H57" s="126">
        <v>-92.48</v>
      </c>
      <c r="I57" s="126">
        <v>-90075.69</v>
      </c>
      <c r="J57" s="126">
        <v>-62424</v>
      </c>
      <c r="K57" s="126">
        <v>-17700.536772986616</v>
      </c>
      <c r="L57" s="126">
        <v>-138176.965</v>
      </c>
      <c r="M57" s="126">
        <v>-832.31999999999994</v>
      </c>
      <c r="N57" s="275">
        <f>SUM(LisäyksetVähennykset[[#This Row],[Kuntien yhdistymisavustus (-1,00 €/as)]:[Eläketukivähennys (-0,18 €/as)]])</f>
        <v>-362940.39177298662</v>
      </c>
      <c r="O57" s="262">
        <v>72656.296212845453</v>
      </c>
      <c r="P57" s="37">
        <v>-175789.02529530803</v>
      </c>
      <c r="Q57" s="126">
        <v>4692.4158618473566</v>
      </c>
      <c r="R57" s="276">
        <f t="shared" si="2"/>
        <v>-98440.313220615222</v>
      </c>
      <c r="S57" s="274">
        <f>LisäyksetVähennykset[[#This Row],[Lisäykset yhteensä ]]+LisäyksetVähennykset[[#This Row],[Vähennykset yhteensä ]]</f>
        <v>-461380.70499360183</v>
      </c>
      <c r="T57" s="117"/>
    </row>
    <row r="58" spans="1:20" s="50" customFormat="1">
      <c r="A58" s="255">
        <v>172</v>
      </c>
      <c r="B58" s="255" t="s">
        <v>66</v>
      </c>
      <c r="C58" s="363">
        <v>-4263</v>
      </c>
      <c r="D58" s="126">
        <v>-7716.0300000000007</v>
      </c>
      <c r="E58" s="126">
        <v>-4263</v>
      </c>
      <c r="F58" s="126">
        <v>-25492.74</v>
      </c>
      <c r="G58" s="126">
        <v>-7716.0300000000007</v>
      </c>
      <c r="H58" s="126">
        <v>-85.26</v>
      </c>
      <c r="I58" s="126">
        <v>-82545.37000000001</v>
      </c>
      <c r="J58" s="126">
        <v>-57550.5</v>
      </c>
      <c r="K58" s="126">
        <v>-16318.639330285887</v>
      </c>
      <c r="L58" s="126">
        <v>-141617.76999999999</v>
      </c>
      <c r="M58" s="126">
        <v>-767.33999999999992</v>
      </c>
      <c r="N58" s="275">
        <f>SUM(LisäyksetVähennykset[[#This Row],[Kuntien yhdistymisavustus (-1,00 €/as)]:[Eläketukivähennys (-0,18 €/as)]])</f>
        <v>-348335.67933028593</v>
      </c>
      <c r="O58" s="262">
        <v>66983.951287923919</v>
      </c>
      <c r="P58" s="37">
        <v>-551859.60109635885</v>
      </c>
      <c r="Q58" s="126">
        <v>-579647.53119679133</v>
      </c>
      <c r="R58" s="276">
        <f t="shared" si="2"/>
        <v>-1064523.1810052262</v>
      </c>
      <c r="S58" s="274">
        <f>LisäyksetVähennykset[[#This Row],[Lisäykset yhteensä ]]+LisäyksetVähennykset[[#This Row],[Vähennykset yhteensä ]]</f>
        <v>-1412858.8603355121</v>
      </c>
      <c r="T58" s="117"/>
    </row>
    <row r="59" spans="1:20" s="50" customFormat="1">
      <c r="A59" s="255">
        <v>176</v>
      </c>
      <c r="B59" s="255" t="s">
        <v>67</v>
      </c>
      <c r="C59" s="363">
        <v>-4444</v>
      </c>
      <c r="D59" s="126">
        <v>-8043.64</v>
      </c>
      <c r="E59" s="126">
        <v>-4444</v>
      </c>
      <c r="F59" s="126">
        <v>-26575.120000000003</v>
      </c>
      <c r="G59" s="126">
        <v>-8043.64</v>
      </c>
      <c r="H59" s="126">
        <v>-88.88</v>
      </c>
      <c r="I59" s="126">
        <v>-86963.67</v>
      </c>
      <c r="J59" s="126">
        <v>-59994</v>
      </c>
      <c r="K59" s="126">
        <v>-17011.502037013954</v>
      </c>
      <c r="L59" s="126">
        <v>-170416.715</v>
      </c>
      <c r="M59" s="126">
        <v>-799.92</v>
      </c>
      <c r="N59" s="275">
        <f>SUM(LisäyksetVähennykset[[#This Row],[Kuntien yhdistymisavustus (-1,00 €/as)]:[Eläketukivähennys (-0,18 €/as)]])</f>
        <v>-386825.0870370139</v>
      </c>
      <c r="O59" s="262">
        <v>69827.980183798703</v>
      </c>
      <c r="P59" s="37">
        <v>-167838.62152531795</v>
      </c>
      <c r="Q59" s="126">
        <v>-94097.049595851277</v>
      </c>
      <c r="R59" s="276">
        <f t="shared" si="2"/>
        <v>-192107.69093737053</v>
      </c>
      <c r="S59" s="274">
        <f>LisäyksetVähennykset[[#This Row],[Lisäykset yhteensä ]]+LisäyksetVähennykset[[#This Row],[Vähennykset yhteensä ]]</f>
        <v>-578932.77797438437</v>
      </c>
      <c r="T59" s="117"/>
    </row>
    <row r="60" spans="1:20" s="50" customFormat="1">
      <c r="A60" s="255">
        <v>177</v>
      </c>
      <c r="B60" s="255" t="s">
        <v>68</v>
      </c>
      <c r="C60" s="363">
        <v>-1786</v>
      </c>
      <c r="D60" s="126">
        <v>-3232.6600000000003</v>
      </c>
      <c r="E60" s="126">
        <v>-1786</v>
      </c>
      <c r="F60" s="126">
        <v>-10680.28</v>
      </c>
      <c r="G60" s="126">
        <v>-3232.6600000000003</v>
      </c>
      <c r="H60" s="126">
        <v>-35.72</v>
      </c>
      <c r="I60" s="126">
        <v>-34578</v>
      </c>
      <c r="J60" s="126">
        <v>-24111</v>
      </c>
      <c r="K60" s="126">
        <v>-6836.7557691509719</v>
      </c>
      <c r="L60" s="126">
        <v>-52729.387499999997</v>
      </c>
      <c r="M60" s="126">
        <v>-321.47999999999996</v>
      </c>
      <c r="N60" s="275">
        <f>SUM(LisäyksetVähennykset[[#This Row],[Kuntien yhdistymisavustus (-1,00 €/as)]:[Eläketukivähennys (-0,18 €/as)]])</f>
        <v>-139329.943269151</v>
      </c>
      <c r="O60" s="262">
        <v>28063.180154874997</v>
      </c>
      <c r="P60" s="37">
        <v>365214.85850069619</v>
      </c>
      <c r="Q60" s="126">
        <v>360363.22203512915</v>
      </c>
      <c r="R60" s="276">
        <f t="shared" si="2"/>
        <v>753641.26069070026</v>
      </c>
      <c r="S60" s="274">
        <f>LisäyksetVähennykset[[#This Row],[Lisäykset yhteensä ]]+LisäyksetVähennykset[[#This Row],[Vähennykset yhteensä ]]</f>
        <v>614311.31742154923</v>
      </c>
      <c r="T60" s="117"/>
    </row>
    <row r="61" spans="1:20" s="50" customFormat="1">
      <c r="A61" s="255">
        <v>178</v>
      </c>
      <c r="B61" s="255" t="s">
        <v>69</v>
      </c>
      <c r="C61" s="363">
        <v>-5887</v>
      </c>
      <c r="D61" s="126">
        <v>-10655.470000000001</v>
      </c>
      <c r="E61" s="126">
        <v>-5887</v>
      </c>
      <c r="F61" s="126">
        <v>-35204.26</v>
      </c>
      <c r="G61" s="126">
        <v>-10655.470000000001</v>
      </c>
      <c r="H61" s="126">
        <v>-117.74000000000001</v>
      </c>
      <c r="I61" s="126">
        <v>-113953.72</v>
      </c>
      <c r="J61" s="126">
        <v>-79474.5</v>
      </c>
      <c r="K61" s="126">
        <v>-22535.263837061462</v>
      </c>
      <c r="L61" s="126">
        <v>-135011.44</v>
      </c>
      <c r="M61" s="126">
        <v>-1059.6599999999999</v>
      </c>
      <c r="N61" s="275">
        <f>SUM(LisäyksetVähennykset[[#This Row],[Kuntien yhdistymisavustus (-1,00 €/as)]:[Eläketukivähennys (-0,18 €/as)]])</f>
        <v>-420441.52383706148</v>
      </c>
      <c r="O61" s="262">
        <v>92501.647016656832</v>
      </c>
      <c r="P61" s="37">
        <v>205925.7367004157</v>
      </c>
      <c r="Q61" s="126">
        <v>595143.12394122256</v>
      </c>
      <c r="R61" s="276">
        <f t="shared" si="2"/>
        <v>893570.5076582951</v>
      </c>
      <c r="S61" s="274">
        <f>LisäyksetVähennykset[[#This Row],[Lisäykset yhteensä ]]+LisäyksetVähennykset[[#This Row],[Vähennykset yhteensä ]]</f>
        <v>473128.98382123362</v>
      </c>
      <c r="T61" s="117"/>
    </row>
    <row r="62" spans="1:20" s="50" customFormat="1">
      <c r="A62" s="255">
        <v>179</v>
      </c>
      <c r="B62" s="255" t="s">
        <v>70</v>
      </c>
      <c r="C62" s="363">
        <v>-144473</v>
      </c>
      <c r="D62" s="126">
        <v>-261496.13</v>
      </c>
      <c r="E62" s="126">
        <v>-144473</v>
      </c>
      <c r="F62" s="126">
        <v>-863948.54</v>
      </c>
      <c r="G62" s="126">
        <v>-261496.13</v>
      </c>
      <c r="H62" s="126">
        <v>-2889.46</v>
      </c>
      <c r="I62" s="126">
        <v>-2755098.2</v>
      </c>
      <c r="J62" s="126">
        <v>-1950385.5</v>
      </c>
      <c r="K62" s="126">
        <v>-553038.41894543578</v>
      </c>
      <c r="L62" s="126">
        <v>-13103486.70145</v>
      </c>
      <c r="M62" s="126">
        <v>-26005.14</v>
      </c>
      <c r="N62" s="275">
        <f>SUM(LisäyksetVähennykset[[#This Row],[Kuntien yhdistymisavustus (-1,00 €/as)]:[Eläketukivähennys (-0,18 €/as)]])</f>
        <v>-20066790.220395435</v>
      </c>
      <c r="O62" s="262">
        <v>2270085.0092470637</v>
      </c>
      <c r="P62" s="37">
        <v>4887352.9933173824</v>
      </c>
      <c r="Q62" s="126">
        <v>-1451620.3096328974</v>
      </c>
      <c r="R62" s="276">
        <f t="shared" si="2"/>
        <v>5705817.6929315487</v>
      </c>
      <c r="S62" s="274">
        <f>LisäyksetVähennykset[[#This Row],[Lisäykset yhteensä ]]+LisäyksetVähennykset[[#This Row],[Vähennykset yhteensä ]]</f>
        <v>-14360972.527463887</v>
      </c>
      <c r="T62" s="117"/>
    </row>
    <row r="63" spans="1:20" s="50" customFormat="1">
      <c r="A63" s="255">
        <v>181</v>
      </c>
      <c r="B63" s="255" t="s">
        <v>71</v>
      </c>
      <c r="C63" s="363">
        <v>-1685</v>
      </c>
      <c r="D63" s="126">
        <v>-3049.85</v>
      </c>
      <c r="E63" s="126">
        <v>-1685</v>
      </c>
      <c r="F63" s="126">
        <v>-10076.300000000001</v>
      </c>
      <c r="G63" s="126">
        <v>-3049.85</v>
      </c>
      <c r="H63" s="126">
        <v>-33.700000000000003</v>
      </c>
      <c r="I63" s="126">
        <v>-32791.47</v>
      </c>
      <c r="J63" s="126">
        <v>-22747.5</v>
      </c>
      <c r="K63" s="126">
        <v>-6450.1307228552005</v>
      </c>
      <c r="L63" s="126">
        <v>-30648.75</v>
      </c>
      <c r="M63" s="126">
        <v>-303.3</v>
      </c>
      <c r="N63" s="275">
        <f>SUM(LisäyksetVähennykset[[#This Row],[Kuntien yhdistymisavustus (-1,00 €/as)]:[Eläketukivähennys (-0,18 €/as)]])</f>
        <v>-112520.8507228552</v>
      </c>
      <c r="O63" s="262">
        <v>26476.180605243208</v>
      </c>
      <c r="P63" s="37">
        <v>189723.95328039327</v>
      </c>
      <c r="Q63" s="126">
        <v>262367.68185422686</v>
      </c>
      <c r="R63" s="276">
        <f t="shared" si="2"/>
        <v>478567.81573986332</v>
      </c>
      <c r="S63" s="274">
        <f>LisäyksetVähennykset[[#This Row],[Lisäykset yhteensä ]]+LisäyksetVähennykset[[#This Row],[Vähennykset yhteensä ]]</f>
        <v>366046.96501700813</v>
      </c>
      <c r="T63" s="117"/>
    </row>
    <row r="64" spans="1:20" s="50" customFormat="1">
      <c r="A64" s="255">
        <v>182</v>
      </c>
      <c r="B64" s="255" t="s">
        <v>72</v>
      </c>
      <c r="C64" s="363">
        <v>-19767</v>
      </c>
      <c r="D64" s="126">
        <v>-35778.270000000004</v>
      </c>
      <c r="E64" s="126">
        <v>-19767</v>
      </c>
      <c r="F64" s="126">
        <v>-118206.66</v>
      </c>
      <c r="G64" s="126">
        <v>-35778.270000000004</v>
      </c>
      <c r="H64" s="126">
        <v>-395.34000000000003</v>
      </c>
      <c r="I64" s="126">
        <v>-382029.27</v>
      </c>
      <c r="J64" s="126">
        <v>-266854.5</v>
      </c>
      <c r="K64" s="126">
        <v>-75667.497922064533</v>
      </c>
      <c r="L64" s="126">
        <v>-961092.1</v>
      </c>
      <c r="M64" s="126">
        <v>-3558.06</v>
      </c>
      <c r="N64" s="275">
        <f>SUM(LisäyksetVähennykset[[#This Row],[Kuntien yhdistymisavustus (-1,00 €/as)]:[Eläketukivähennys (-0,18 €/as)]])</f>
        <v>-1918893.9679220645</v>
      </c>
      <c r="O64" s="262">
        <v>310596.23858981748</v>
      </c>
      <c r="P64" s="37">
        <v>2125241.3176482315</v>
      </c>
      <c r="Q64" s="126">
        <v>1814311.0648485494</v>
      </c>
      <c r="R64" s="276">
        <f t="shared" si="2"/>
        <v>4250148.6210865984</v>
      </c>
      <c r="S64" s="274">
        <f>LisäyksetVähennykset[[#This Row],[Lisäykset yhteensä ]]+LisäyksetVähennykset[[#This Row],[Vähennykset yhteensä ]]</f>
        <v>2331254.6531645339</v>
      </c>
      <c r="T64" s="117"/>
    </row>
    <row r="65" spans="1:20" s="50" customFormat="1">
      <c r="A65" s="255">
        <v>186</v>
      </c>
      <c r="B65" s="255" t="s">
        <v>73</v>
      </c>
      <c r="C65" s="363">
        <v>-45226</v>
      </c>
      <c r="D65" s="126">
        <v>-81859.06</v>
      </c>
      <c r="E65" s="126">
        <v>-45226</v>
      </c>
      <c r="F65" s="126">
        <v>-270451.48000000004</v>
      </c>
      <c r="G65" s="126">
        <v>-81859.06</v>
      </c>
      <c r="H65" s="126">
        <v>-904.52</v>
      </c>
      <c r="I65" s="126">
        <v>-853980.55</v>
      </c>
      <c r="J65" s="126">
        <v>-610551</v>
      </c>
      <c r="K65" s="126">
        <v>-173123.80538388682</v>
      </c>
      <c r="L65" s="126">
        <v>-4224269.2385499999</v>
      </c>
      <c r="M65" s="126">
        <v>-8140.6799999999994</v>
      </c>
      <c r="N65" s="275">
        <f>SUM(LisäyksetVähennykset[[#This Row],[Kuntien yhdistymisavustus (-1,00 €/as)]:[Eläketukivähennys (-0,18 €/as)]])</f>
        <v>-6395591.3939338867</v>
      </c>
      <c r="O65" s="262">
        <v>710630.11516482453</v>
      </c>
      <c r="P65" s="37">
        <v>-1440158.6094251114</v>
      </c>
      <c r="Q65" s="126">
        <v>-4199738.7063479153</v>
      </c>
      <c r="R65" s="276">
        <f t="shared" si="2"/>
        <v>-4929267.2006082023</v>
      </c>
      <c r="S65" s="274">
        <f>LisäyksetVähennykset[[#This Row],[Lisäykset yhteensä ]]+LisäyksetVähennykset[[#This Row],[Vähennykset yhteensä ]]</f>
        <v>-11324858.59454209</v>
      </c>
      <c r="T65" s="117"/>
    </row>
    <row r="66" spans="1:20" s="50" customFormat="1">
      <c r="A66" s="255">
        <v>202</v>
      </c>
      <c r="B66" s="255" t="s">
        <v>74</v>
      </c>
      <c r="C66" s="363">
        <v>-35497</v>
      </c>
      <c r="D66" s="126">
        <v>-64249.57</v>
      </c>
      <c r="E66" s="126">
        <v>-35497</v>
      </c>
      <c r="F66" s="126">
        <v>-212272.06000000003</v>
      </c>
      <c r="G66" s="126">
        <v>-64249.57</v>
      </c>
      <c r="H66" s="126">
        <v>-709.94</v>
      </c>
      <c r="I66" s="126">
        <v>-665953.07000000007</v>
      </c>
      <c r="J66" s="126">
        <v>-479209.5</v>
      </c>
      <c r="K66" s="126">
        <v>-135881.47790456441</v>
      </c>
      <c r="L66" s="126">
        <v>-1177432.3149999999</v>
      </c>
      <c r="M66" s="126">
        <v>-6389.46</v>
      </c>
      <c r="N66" s="275">
        <f>SUM(LisäyksetVähennykset[[#This Row],[Kuntien yhdistymisavustus (-1,00 €/as)]:[Eläketukivähennys (-0,18 €/as)]])</f>
        <v>-2877340.9629045641</v>
      </c>
      <c r="O66" s="262">
        <v>557759.63379484753</v>
      </c>
      <c r="P66" s="37">
        <v>1167330.9937184455</v>
      </c>
      <c r="Q66" s="126">
        <v>2612465.7097066832</v>
      </c>
      <c r="R66" s="276">
        <f t="shared" si="2"/>
        <v>4337556.3372199759</v>
      </c>
      <c r="S66" s="274">
        <f>LisäyksetVähennykset[[#This Row],[Lisäykset yhteensä ]]+LisäyksetVähennykset[[#This Row],[Vähennykset yhteensä ]]</f>
        <v>1460215.3743154118</v>
      </c>
      <c r="T66" s="117"/>
    </row>
    <row r="67" spans="1:20" s="50" customFormat="1">
      <c r="A67" s="255">
        <v>204</v>
      </c>
      <c r="B67" s="255" t="s">
        <v>75</v>
      </c>
      <c r="C67" s="363">
        <v>-2778</v>
      </c>
      <c r="D67" s="126">
        <v>-5028.18</v>
      </c>
      <c r="E67" s="126">
        <v>-2778</v>
      </c>
      <c r="F67" s="126">
        <v>-16612.440000000002</v>
      </c>
      <c r="G67" s="126">
        <v>-5028.18</v>
      </c>
      <c r="H67" s="126">
        <v>-55.56</v>
      </c>
      <c r="I67" s="126">
        <v>-53922.47</v>
      </c>
      <c r="J67" s="126">
        <v>-37503</v>
      </c>
      <c r="K67" s="126">
        <v>-10634.102758511423</v>
      </c>
      <c r="L67" s="126">
        <v>-122700.17</v>
      </c>
      <c r="M67" s="126">
        <v>-500.03999999999996</v>
      </c>
      <c r="N67" s="275">
        <f>SUM(LisäyksetVähennykset[[#This Row],[Kuntien yhdistymisavustus (-1,00 €/as)]:[Eläketukivähennys (-0,18 €/as)]])</f>
        <v>-257540.14275851144</v>
      </c>
      <c r="O67" s="262">
        <v>43650.344048288207</v>
      </c>
      <c r="P67" s="37">
        <v>-746803.71523126774</v>
      </c>
      <c r="Q67" s="126">
        <v>-504282.67431420792</v>
      </c>
      <c r="R67" s="276">
        <f t="shared" si="2"/>
        <v>-1207436.0454971874</v>
      </c>
      <c r="S67" s="274">
        <f>LisäyksetVähennykset[[#This Row],[Lisäykset yhteensä ]]+LisäyksetVähennykset[[#This Row],[Vähennykset yhteensä ]]</f>
        <v>-1464976.1882556989</v>
      </c>
      <c r="T67" s="117"/>
    </row>
    <row r="68" spans="1:20" s="50" customFormat="1">
      <c r="A68" s="255">
        <v>205</v>
      </c>
      <c r="B68" s="255" t="s">
        <v>76</v>
      </c>
      <c r="C68" s="363">
        <v>-36493</v>
      </c>
      <c r="D68" s="126">
        <v>-66052.33</v>
      </c>
      <c r="E68" s="126">
        <v>-36493</v>
      </c>
      <c r="F68" s="126">
        <v>-218228.14</v>
      </c>
      <c r="G68" s="126">
        <v>-66052.33</v>
      </c>
      <c r="H68" s="126">
        <v>-729.86</v>
      </c>
      <c r="I68" s="126">
        <v>-702452.07000000007</v>
      </c>
      <c r="J68" s="126">
        <v>-492655.5</v>
      </c>
      <c r="K68" s="126">
        <v>-139694.13677694649</v>
      </c>
      <c r="L68" s="126">
        <v>-1820505.07825</v>
      </c>
      <c r="M68" s="126">
        <v>-6568.74</v>
      </c>
      <c r="N68" s="275">
        <f>SUM(LisäyksetVähennykset[[#This Row],[Kuntien yhdistymisavustus (-1,00 €/as)]:[Eläketukivähennys (-0,18 €/as)]])</f>
        <v>-3585924.1850269465</v>
      </c>
      <c r="O68" s="262">
        <v>573409.64915557299</v>
      </c>
      <c r="P68" s="37">
        <v>-5512329.556767527</v>
      </c>
      <c r="Q68" s="126">
        <v>-8674216.2959946822</v>
      </c>
      <c r="R68" s="276">
        <f t="shared" si="2"/>
        <v>-13613136.203606635</v>
      </c>
      <c r="S68" s="274">
        <f>LisäyksetVähennykset[[#This Row],[Lisäykset yhteensä ]]+LisäyksetVähennykset[[#This Row],[Vähennykset yhteensä ]]</f>
        <v>-17199060.388633583</v>
      </c>
      <c r="T68" s="117"/>
    </row>
    <row r="69" spans="1:20" s="50" customFormat="1">
      <c r="A69" s="255">
        <v>208</v>
      </c>
      <c r="B69" s="255" t="s">
        <v>77</v>
      </c>
      <c r="C69" s="363">
        <v>-12412</v>
      </c>
      <c r="D69" s="126">
        <v>-22465.72</v>
      </c>
      <c r="E69" s="126">
        <v>-12412</v>
      </c>
      <c r="F69" s="126">
        <v>-74223.760000000009</v>
      </c>
      <c r="G69" s="126">
        <v>-22465.72</v>
      </c>
      <c r="H69" s="126">
        <v>-248.24</v>
      </c>
      <c r="I69" s="126">
        <v>-238204</v>
      </c>
      <c r="J69" s="126">
        <v>-167562</v>
      </c>
      <c r="K69" s="126">
        <v>-47512.773016070474</v>
      </c>
      <c r="L69" s="126">
        <v>-240794.005</v>
      </c>
      <c r="M69" s="126">
        <v>-2234.16</v>
      </c>
      <c r="N69" s="275">
        <f>SUM(LisäyksetVähennykset[[#This Row],[Kuntien yhdistymisavustus (-1,00 €/as)]:[Eläketukivähennys (-0,18 €/as)]])</f>
        <v>-840534.37801607046</v>
      </c>
      <c r="O69" s="262">
        <v>195028.10306960161</v>
      </c>
      <c r="P69" s="37">
        <v>822057.43355568813</v>
      </c>
      <c r="Q69" s="126">
        <v>1751944.0667926741</v>
      </c>
      <c r="R69" s="276">
        <f t="shared" si="2"/>
        <v>2769029.6034179637</v>
      </c>
      <c r="S69" s="274">
        <f>LisäyksetVähennykset[[#This Row],[Lisäykset yhteensä ]]+LisäyksetVähennykset[[#This Row],[Vähennykset yhteensä ]]</f>
        <v>1928495.2254018933</v>
      </c>
      <c r="T69" s="117"/>
    </row>
    <row r="70" spans="1:20" s="50" customFormat="1">
      <c r="A70" s="255">
        <v>211</v>
      </c>
      <c r="B70" s="255" t="s">
        <v>78</v>
      </c>
      <c r="C70" s="363">
        <v>-32622</v>
      </c>
      <c r="D70" s="126">
        <v>-59045.82</v>
      </c>
      <c r="E70" s="126">
        <v>-32622</v>
      </c>
      <c r="F70" s="126">
        <v>-195079.56000000003</v>
      </c>
      <c r="G70" s="126">
        <v>-59045.82</v>
      </c>
      <c r="H70" s="126">
        <v>-652.44000000000005</v>
      </c>
      <c r="I70" s="126">
        <v>-618830.94000000006</v>
      </c>
      <c r="J70" s="126">
        <v>-440397</v>
      </c>
      <c r="K70" s="126">
        <v>-124876.06198277883</v>
      </c>
      <c r="L70" s="126">
        <v>-1101248.0649999999</v>
      </c>
      <c r="M70" s="126">
        <v>-5871.96</v>
      </c>
      <c r="N70" s="275">
        <f>SUM(LisäyksetVähennykset[[#This Row],[Kuntien yhdistymisavustus (-1,00 €/as)]:[Eläketukivähennys (-0,18 €/as)]])</f>
        <v>-2670291.6669827788</v>
      </c>
      <c r="O70" s="262">
        <v>512585.14166423975</v>
      </c>
      <c r="P70" s="37">
        <v>2736570.1299669421</v>
      </c>
      <c r="Q70" s="126">
        <v>4371318.0475047147</v>
      </c>
      <c r="R70" s="276">
        <f t="shared" ref="R70:R133" si="3">SUM(O70:Q70)</f>
        <v>7620473.3191358969</v>
      </c>
      <c r="S70" s="274">
        <f>LisäyksetVähennykset[[#This Row],[Lisäykset yhteensä ]]+LisäyksetVähennykset[[#This Row],[Vähennykset yhteensä ]]</f>
        <v>4950181.6521531176</v>
      </c>
      <c r="T70" s="117"/>
    </row>
    <row r="71" spans="1:20" s="50" customFormat="1">
      <c r="A71" s="255">
        <v>213</v>
      </c>
      <c r="B71" s="255" t="s">
        <v>79</v>
      </c>
      <c r="C71" s="363">
        <v>-5230</v>
      </c>
      <c r="D71" s="126">
        <v>-9466.3000000000011</v>
      </c>
      <c r="E71" s="126">
        <v>-5230</v>
      </c>
      <c r="F71" s="126">
        <v>-31275.4</v>
      </c>
      <c r="G71" s="126">
        <v>-9466.3000000000011</v>
      </c>
      <c r="H71" s="126">
        <v>-104.60000000000001</v>
      </c>
      <c r="I71" s="126">
        <v>-102043.52</v>
      </c>
      <c r="J71" s="126">
        <v>-70605</v>
      </c>
      <c r="K71" s="126">
        <v>-20020.287050761246</v>
      </c>
      <c r="L71" s="126">
        <v>-210024.095</v>
      </c>
      <c r="M71" s="126">
        <v>-941.4</v>
      </c>
      <c r="N71" s="275">
        <f>SUM(LisäyksetVähennykset[[#This Row],[Kuntien yhdistymisavustus (-1,00 €/as)]:[Eläketukivähennys (-0,18 €/as)]])</f>
        <v>-464406.90205076127</v>
      </c>
      <c r="O71" s="262">
        <v>82178.293510636184</v>
      </c>
      <c r="P71" s="37">
        <v>50452.539394573781</v>
      </c>
      <c r="Q71" s="126">
        <v>-161005.98566674531</v>
      </c>
      <c r="R71" s="276">
        <f t="shared" si="3"/>
        <v>-28375.152761535341</v>
      </c>
      <c r="S71" s="274">
        <f>LisäyksetVähennykset[[#This Row],[Lisäykset yhteensä ]]+LisäyksetVähennykset[[#This Row],[Vähennykset yhteensä ]]</f>
        <v>-492782.05481229664</v>
      </c>
      <c r="T71" s="117"/>
    </row>
    <row r="72" spans="1:20" s="50" customFormat="1">
      <c r="A72" s="255">
        <v>214</v>
      </c>
      <c r="B72" s="260" t="s">
        <v>80</v>
      </c>
      <c r="C72" s="363">
        <v>-12662</v>
      </c>
      <c r="D72" s="126">
        <v>-22918.22</v>
      </c>
      <c r="E72" s="126">
        <v>-12662</v>
      </c>
      <c r="F72" s="126">
        <v>-75718.760000000009</v>
      </c>
      <c r="G72" s="126">
        <v>-22918.22</v>
      </c>
      <c r="H72" s="126">
        <v>-253.24</v>
      </c>
      <c r="I72" s="126">
        <v>-245081.18000000002</v>
      </c>
      <c r="J72" s="126">
        <v>-170937</v>
      </c>
      <c r="K72" s="126">
        <v>-48469.765704921396</v>
      </c>
      <c r="L72" s="126">
        <v>-322432.92249999999</v>
      </c>
      <c r="M72" s="126">
        <v>-2279.16</v>
      </c>
      <c r="N72" s="275">
        <f>SUM(LisäyksetVähennykset[[#This Row],[Kuntien yhdistymisavustus (-1,00 €/as)]:[Eläketukivähennys (-0,18 €/as)]])</f>
        <v>-936332.46820492146</v>
      </c>
      <c r="O72" s="262">
        <v>198956.319776611</v>
      </c>
      <c r="P72" s="37">
        <v>762813.71757161361</v>
      </c>
      <c r="Q72" s="126">
        <v>126260.99377675727</v>
      </c>
      <c r="R72" s="276">
        <f t="shared" si="3"/>
        <v>1088031.0311249818</v>
      </c>
      <c r="S72" s="274">
        <f>LisäyksetVähennykset[[#This Row],[Lisäykset yhteensä ]]+LisäyksetVähennykset[[#This Row],[Vähennykset yhteensä ]]</f>
        <v>151698.56292006036</v>
      </c>
      <c r="T72" s="117"/>
    </row>
    <row r="73" spans="1:20" s="50" customFormat="1">
      <c r="A73" s="255">
        <v>216</v>
      </c>
      <c r="B73" s="255" t="s">
        <v>81</v>
      </c>
      <c r="C73" s="363">
        <v>-1311</v>
      </c>
      <c r="D73" s="126">
        <v>-2372.91</v>
      </c>
      <c r="E73" s="126">
        <v>-1311</v>
      </c>
      <c r="F73" s="126">
        <v>-7839.7800000000007</v>
      </c>
      <c r="G73" s="126">
        <v>-2372.91</v>
      </c>
      <c r="H73" s="126">
        <v>-26.22</v>
      </c>
      <c r="I73" s="126">
        <v>-25414.83</v>
      </c>
      <c r="J73" s="126">
        <v>-17698.5</v>
      </c>
      <c r="K73" s="126">
        <v>-5018.4696603342245</v>
      </c>
      <c r="L73" s="126">
        <v>-21765.71</v>
      </c>
      <c r="M73" s="126">
        <v>-235.98</v>
      </c>
      <c r="N73" s="275">
        <f>SUM(LisäyksetVähennykset[[#This Row],[Kuntien yhdistymisavustus (-1,00 €/as)]:[Eläketukivähennys (-0,18 €/as)]])</f>
        <v>-85367.309660334213</v>
      </c>
      <c r="O73" s="262">
        <v>20599.568411557178</v>
      </c>
      <c r="P73" s="37">
        <v>2844.5966655486054</v>
      </c>
      <c r="Q73" s="126">
        <v>125303.22712297506</v>
      </c>
      <c r="R73" s="276">
        <f t="shared" si="3"/>
        <v>148747.39220008085</v>
      </c>
      <c r="S73" s="274">
        <f>LisäyksetVähennykset[[#This Row],[Lisäykset yhteensä ]]+LisäyksetVähennykset[[#This Row],[Vähennykset yhteensä ]]</f>
        <v>63380.08253974664</v>
      </c>
      <c r="T73" s="117"/>
    </row>
    <row r="74" spans="1:20" s="50" customFormat="1">
      <c r="A74" s="255">
        <v>217</v>
      </c>
      <c r="B74" s="255" t="s">
        <v>82</v>
      </c>
      <c r="C74" s="363">
        <v>-5390</v>
      </c>
      <c r="D74" s="126">
        <v>-9755.9</v>
      </c>
      <c r="E74" s="126">
        <v>-5390</v>
      </c>
      <c r="F74" s="126">
        <v>-32232.2</v>
      </c>
      <c r="G74" s="126">
        <v>-9755.9</v>
      </c>
      <c r="H74" s="126">
        <v>-107.8</v>
      </c>
      <c r="I74" s="126">
        <v>-104233.46</v>
      </c>
      <c r="J74" s="126">
        <v>-72765</v>
      </c>
      <c r="K74" s="126">
        <v>-20632.762371625835</v>
      </c>
      <c r="L74" s="126">
        <v>-126188.93</v>
      </c>
      <c r="M74" s="126">
        <v>-970.19999999999993</v>
      </c>
      <c r="N74" s="275">
        <f>SUM(LisäyksetVähennykset[[#This Row],[Kuntien yhdistymisavustus (-1,00 €/as)]:[Eläketukivähennys (-0,18 €/as)]])</f>
        <v>-387422.15237162582</v>
      </c>
      <c r="O74" s="262">
        <v>84692.352203122195</v>
      </c>
      <c r="P74" s="37">
        <v>-779422.33457635751</v>
      </c>
      <c r="Q74" s="126">
        <v>-571863.76021341304</v>
      </c>
      <c r="R74" s="276">
        <f t="shared" si="3"/>
        <v>-1266593.7425866483</v>
      </c>
      <c r="S74" s="274">
        <f>LisäyksetVähennykset[[#This Row],[Lisäykset yhteensä ]]+LisäyksetVähennykset[[#This Row],[Vähennykset yhteensä ]]</f>
        <v>-1654015.8949582742</v>
      </c>
      <c r="T74" s="117"/>
    </row>
    <row r="75" spans="1:20" s="50" customFormat="1">
      <c r="A75" s="255">
        <v>218</v>
      </c>
      <c r="B75" s="255" t="s">
        <v>83</v>
      </c>
      <c r="C75" s="363">
        <v>-1192</v>
      </c>
      <c r="D75" s="126">
        <v>-2157.52</v>
      </c>
      <c r="E75" s="126">
        <v>-1192</v>
      </c>
      <c r="F75" s="126">
        <v>-7128.1600000000008</v>
      </c>
      <c r="G75" s="126">
        <v>-2157.52</v>
      </c>
      <c r="H75" s="126">
        <v>-23.84</v>
      </c>
      <c r="I75" s="126">
        <v>-23186.47</v>
      </c>
      <c r="J75" s="126">
        <v>-16092</v>
      </c>
      <c r="K75" s="126">
        <v>-4562.9411404411858</v>
      </c>
      <c r="L75" s="126">
        <v>-17537.485000000001</v>
      </c>
      <c r="M75" s="126">
        <v>-214.56</v>
      </c>
      <c r="N75" s="275">
        <f>SUM(LisäyksetVähennykset[[#This Row],[Kuntien yhdistymisavustus (-1,00 €/as)]:[Eläketukivähennys (-0,18 €/as)]])</f>
        <v>-75444.496140441188</v>
      </c>
      <c r="O75" s="262">
        <v>18729.737259020716</v>
      </c>
      <c r="P75" s="37">
        <v>249029.33100337881</v>
      </c>
      <c r="Q75" s="126">
        <v>434228.63700267102</v>
      </c>
      <c r="R75" s="276">
        <f t="shared" si="3"/>
        <v>701987.70526507054</v>
      </c>
      <c r="S75" s="274">
        <f>LisäyksetVähennykset[[#This Row],[Lisäykset yhteensä ]]+LisäyksetVähennykset[[#This Row],[Vähennykset yhteensä ]]</f>
        <v>626543.20912462939</v>
      </c>
      <c r="T75" s="117"/>
    </row>
    <row r="76" spans="1:20" s="50" customFormat="1">
      <c r="A76" s="255">
        <v>224</v>
      </c>
      <c r="B76" s="255" t="s">
        <v>84</v>
      </c>
      <c r="C76" s="363">
        <v>-8717</v>
      </c>
      <c r="D76" s="126">
        <v>-15777.77</v>
      </c>
      <c r="E76" s="126">
        <v>-8717</v>
      </c>
      <c r="F76" s="126">
        <v>-52127.66</v>
      </c>
      <c r="G76" s="126">
        <v>-15777.77</v>
      </c>
      <c r="H76" s="126">
        <v>-174.34</v>
      </c>
      <c r="I76" s="126">
        <v>-167050.16</v>
      </c>
      <c r="J76" s="126">
        <v>-117679.5</v>
      </c>
      <c r="K76" s="126">
        <v>-33368.421074853875</v>
      </c>
      <c r="L76" s="126">
        <v>-489352.65220000001</v>
      </c>
      <c r="M76" s="126">
        <v>-1569.06</v>
      </c>
      <c r="N76" s="275">
        <f>SUM(LisäyksetVähennykset[[#This Row],[Kuntien yhdistymisavustus (-1,00 €/as)]:[Eläketukivähennys (-0,18 €/as)]])</f>
        <v>-910311.33327485388</v>
      </c>
      <c r="O76" s="262">
        <v>136969.06014000298</v>
      </c>
      <c r="P76" s="37">
        <v>-1250089.4821567261</v>
      </c>
      <c r="Q76" s="126">
        <v>-1674304.7387449942</v>
      </c>
      <c r="R76" s="276">
        <f t="shared" si="3"/>
        <v>-2787425.1607617172</v>
      </c>
      <c r="S76" s="274">
        <f>LisäyksetVähennykset[[#This Row],[Lisäykset yhteensä ]]+LisäyksetVähennykset[[#This Row],[Vähennykset yhteensä ]]</f>
        <v>-3697736.4940365711</v>
      </c>
      <c r="T76" s="117"/>
    </row>
    <row r="77" spans="1:20" s="50" customFormat="1">
      <c r="A77" s="255">
        <v>226</v>
      </c>
      <c r="B77" s="255" t="s">
        <v>85</v>
      </c>
      <c r="C77" s="363">
        <v>-3774</v>
      </c>
      <c r="D77" s="126">
        <v>-6830.9400000000005</v>
      </c>
      <c r="E77" s="126">
        <v>-3774</v>
      </c>
      <c r="F77" s="126">
        <v>-22568.52</v>
      </c>
      <c r="G77" s="126">
        <v>-6830.9400000000005</v>
      </c>
      <c r="H77" s="126">
        <v>-75.48</v>
      </c>
      <c r="I77" s="126">
        <v>-74112.180000000008</v>
      </c>
      <c r="J77" s="126">
        <v>-50949</v>
      </c>
      <c r="K77" s="126">
        <v>-14446.761630893487</v>
      </c>
      <c r="L77" s="126">
        <v>-87636.104999999996</v>
      </c>
      <c r="M77" s="126">
        <v>-679.31999999999994</v>
      </c>
      <c r="N77" s="275">
        <f>SUM(LisäyksetVähennykset[[#This Row],[Kuntien yhdistymisavustus (-1,00 €/as)]:[Eläketukivähennys (-0,18 €/as)]])</f>
        <v>-271677.2466308935</v>
      </c>
      <c r="O77" s="262">
        <v>59300.359409013574</v>
      </c>
      <c r="P77" s="37">
        <v>456923.58366554562</v>
      </c>
      <c r="Q77" s="126">
        <v>666337.46231528232</v>
      </c>
      <c r="R77" s="276">
        <f t="shared" si="3"/>
        <v>1182561.4053898416</v>
      </c>
      <c r="S77" s="274">
        <f>LisäyksetVähennykset[[#This Row],[Lisäykset yhteensä ]]+LisäyksetVähennykset[[#This Row],[Vähennykset yhteensä ]]</f>
        <v>910884.15875894809</v>
      </c>
      <c r="T77" s="117"/>
    </row>
    <row r="78" spans="1:20" s="50" customFormat="1">
      <c r="A78" s="255">
        <v>230</v>
      </c>
      <c r="B78" s="255" t="s">
        <v>86</v>
      </c>
      <c r="C78" s="363">
        <v>-2290</v>
      </c>
      <c r="D78" s="126">
        <v>-4144.9000000000005</v>
      </c>
      <c r="E78" s="126">
        <v>-2290</v>
      </c>
      <c r="F78" s="126">
        <v>-13694.2</v>
      </c>
      <c r="G78" s="126">
        <v>-4144.9000000000005</v>
      </c>
      <c r="H78" s="126">
        <v>-45.800000000000004</v>
      </c>
      <c r="I78" s="126">
        <v>-44605.62</v>
      </c>
      <c r="J78" s="126">
        <v>-30915</v>
      </c>
      <c r="K78" s="126">
        <v>-8766.053029874427</v>
      </c>
      <c r="L78" s="126">
        <v>-25905.9</v>
      </c>
      <c r="M78" s="126">
        <v>-412.2</v>
      </c>
      <c r="N78" s="275">
        <f>SUM(LisäyksetVähennykset[[#This Row],[Kuntien yhdistymisavustus (-1,00 €/as)]:[Eläketukivähennys (-0,18 €/as)]])</f>
        <v>-137214.57302987445</v>
      </c>
      <c r="O78" s="262">
        <v>35982.465036205904</v>
      </c>
      <c r="P78" s="37">
        <v>-309518.0160542081</v>
      </c>
      <c r="Q78" s="126">
        <v>-401491.69798963703</v>
      </c>
      <c r="R78" s="276">
        <f t="shared" si="3"/>
        <v>-675027.24900763924</v>
      </c>
      <c r="S78" s="274">
        <f>LisäyksetVähennykset[[#This Row],[Lisäykset yhteensä ]]+LisäyksetVähennykset[[#This Row],[Vähennykset yhteensä ]]</f>
        <v>-812241.82203751372</v>
      </c>
      <c r="T78" s="117"/>
    </row>
    <row r="79" spans="1:20" s="50" customFormat="1">
      <c r="A79" s="255">
        <v>231</v>
      </c>
      <c r="B79" s="255" t="s">
        <v>87</v>
      </c>
      <c r="C79" s="363">
        <v>-1289</v>
      </c>
      <c r="D79" s="126">
        <v>-2333.09</v>
      </c>
      <c r="E79" s="126">
        <v>-1289</v>
      </c>
      <c r="F79" s="126">
        <v>-7708.22</v>
      </c>
      <c r="G79" s="126">
        <v>-2333.09</v>
      </c>
      <c r="H79" s="126">
        <v>-25.78</v>
      </c>
      <c r="I79" s="126">
        <v>-24550.38</v>
      </c>
      <c r="J79" s="126">
        <v>-17401.5</v>
      </c>
      <c r="K79" s="126">
        <v>-4934.2543037153428</v>
      </c>
      <c r="L79" s="126">
        <v>-17876.78</v>
      </c>
      <c r="M79" s="126">
        <v>-232.01999999999998</v>
      </c>
      <c r="N79" s="275">
        <f>SUM(LisäyksetVähennykset[[#This Row],[Kuntien yhdistymisavustus (-1,00 €/as)]:[Eläketukivähennys (-0,18 €/as)]])</f>
        <v>-79973.114303715352</v>
      </c>
      <c r="O79" s="262">
        <v>20253.885341340352</v>
      </c>
      <c r="P79" s="37">
        <v>-471071.54462176515</v>
      </c>
      <c r="Q79" s="126">
        <v>-768192.36176672636</v>
      </c>
      <c r="R79" s="276">
        <f t="shared" si="3"/>
        <v>-1219010.0210471512</v>
      </c>
      <c r="S79" s="274">
        <f>LisäyksetVähennykset[[#This Row],[Lisäykset yhteensä ]]+LisäyksetVähennykset[[#This Row],[Vähennykset yhteensä ]]</f>
        <v>-1298983.1353508665</v>
      </c>
      <c r="T79" s="117"/>
    </row>
    <row r="80" spans="1:20" s="50" customFormat="1">
      <c r="A80" s="255">
        <v>232</v>
      </c>
      <c r="B80" s="255" t="s">
        <v>88</v>
      </c>
      <c r="C80" s="363">
        <v>-12890</v>
      </c>
      <c r="D80" s="126">
        <v>-23330.9</v>
      </c>
      <c r="E80" s="126">
        <v>-12890</v>
      </c>
      <c r="F80" s="126">
        <v>-77082.200000000012</v>
      </c>
      <c r="G80" s="126">
        <v>-23330.9</v>
      </c>
      <c r="H80" s="126">
        <v>-257.8</v>
      </c>
      <c r="I80" s="126">
        <v>-249864.47</v>
      </c>
      <c r="J80" s="126">
        <v>-174015</v>
      </c>
      <c r="K80" s="126">
        <v>-49342.543037153431</v>
      </c>
      <c r="L80" s="126">
        <v>-521037.16499999998</v>
      </c>
      <c r="M80" s="126">
        <v>-2320.1999999999998</v>
      </c>
      <c r="N80" s="275">
        <f>SUM(LisäyksetVähennykset[[#This Row],[Kuntien yhdistymisavustus (-1,00 €/as)]:[Eläketukivähennys (-0,18 €/as)]])</f>
        <v>-1146361.1780371533</v>
      </c>
      <c r="O80" s="262">
        <v>202538.85341340353</v>
      </c>
      <c r="P80" s="37">
        <v>-52954.66327059859</v>
      </c>
      <c r="Q80" s="126">
        <v>357686.00280510844</v>
      </c>
      <c r="R80" s="276">
        <f t="shared" si="3"/>
        <v>507270.19294791337</v>
      </c>
      <c r="S80" s="274">
        <f>LisäyksetVähennykset[[#This Row],[Lisäykset yhteensä ]]+LisäyksetVähennykset[[#This Row],[Vähennykset yhteensä ]]</f>
        <v>-639090.9850892399</v>
      </c>
      <c r="T80" s="117"/>
    </row>
    <row r="81" spans="1:20" s="50" customFormat="1">
      <c r="A81" s="255">
        <v>233</v>
      </c>
      <c r="B81" s="255" t="s">
        <v>89</v>
      </c>
      <c r="C81" s="363">
        <v>-15312</v>
      </c>
      <c r="D81" s="126">
        <v>-27714.720000000001</v>
      </c>
      <c r="E81" s="126">
        <v>-15312</v>
      </c>
      <c r="F81" s="126">
        <v>-91565.760000000009</v>
      </c>
      <c r="G81" s="126">
        <v>-27714.720000000001</v>
      </c>
      <c r="H81" s="126">
        <v>-306.24</v>
      </c>
      <c r="I81" s="126">
        <v>-298023.94</v>
      </c>
      <c r="J81" s="126">
        <v>-206712</v>
      </c>
      <c r="K81" s="126">
        <v>-58613.888206741147</v>
      </c>
      <c r="L81" s="126">
        <v>-428166.22</v>
      </c>
      <c r="M81" s="126">
        <v>-2756.16</v>
      </c>
      <c r="N81" s="275">
        <f>SUM(LisäyksetVähennykset[[#This Row],[Kuntien yhdistymisavustus (-1,00 €/as)]:[Eläketukivähennys (-0,18 €/as)]])</f>
        <v>-1172197.6482067411</v>
      </c>
      <c r="O81" s="262">
        <v>240595.41687091038</v>
      </c>
      <c r="P81" s="37">
        <v>631798.2322818815</v>
      </c>
      <c r="Q81" s="126">
        <v>2261003.4328935547</v>
      </c>
      <c r="R81" s="276">
        <f t="shared" si="3"/>
        <v>3133397.0820463467</v>
      </c>
      <c r="S81" s="274">
        <f>LisäyksetVähennykset[[#This Row],[Lisäykset yhteensä ]]+LisäyksetVähennykset[[#This Row],[Vähennykset yhteensä ]]</f>
        <v>1961199.4338396057</v>
      </c>
      <c r="T81" s="117"/>
    </row>
    <row r="82" spans="1:20" s="50" customFormat="1">
      <c r="A82" s="255">
        <v>235</v>
      </c>
      <c r="B82" s="255" t="s">
        <v>90</v>
      </c>
      <c r="C82" s="363">
        <v>-10396</v>
      </c>
      <c r="D82" s="126">
        <v>-18816.760000000002</v>
      </c>
      <c r="E82" s="126">
        <v>-10396</v>
      </c>
      <c r="F82" s="126">
        <v>-62168.08</v>
      </c>
      <c r="G82" s="126">
        <v>-18816.760000000002</v>
      </c>
      <c r="H82" s="126">
        <v>-207.92000000000002</v>
      </c>
      <c r="I82" s="126">
        <v>-195519.38</v>
      </c>
      <c r="J82" s="126">
        <v>-140346</v>
      </c>
      <c r="K82" s="126">
        <v>-39795.583973176654</v>
      </c>
      <c r="L82" s="126">
        <v>-396970.52</v>
      </c>
      <c r="M82" s="126">
        <v>-1871.28</v>
      </c>
      <c r="N82" s="275">
        <f>SUM(LisäyksetVähennykset[[#This Row],[Kuntien yhdistymisavustus (-1,00 €/as)]:[Eläketukivähennys (-0,18 €/as)]])</f>
        <v>-895304.28397317673</v>
      </c>
      <c r="O82" s="262">
        <v>163350.96354427797</v>
      </c>
      <c r="P82" s="37">
        <v>1937661.5093347558</v>
      </c>
      <c r="Q82" s="126">
        <v>8038902.0818206035</v>
      </c>
      <c r="R82" s="276">
        <f t="shared" si="3"/>
        <v>10139914.554699637</v>
      </c>
      <c r="S82" s="274">
        <f>LisäyksetVähennykset[[#This Row],[Lisäykset yhteensä ]]+LisäyksetVähennykset[[#This Row],[Vähennykset yhteensä ]]</f>
        <v>9244610.270726461</v>
      </c>
      <c r="T82" s="117"/>
    </row>
    <row r="83" spans="1:20" s="50" customFormat="1">
      <c r="A83" s="255">
        <v>236</v>
      </c>
      <c r="B83" s="255" t="s">
        <v>91</v>
      </c>
      <c r="C83" s="363">
        <v>-4196</v>
      </c>
      <c r="D83" s="126">
        <v>-7594.76</v>
      </c>
      <c r="E83" s="126">
        <v>-4196</v>
      </c>
      <c r="F83" s="126">
        <v>-25092.080000000002</v>
      </c>
      <c r="G83" s="126">
        <v>-7594.76</v>
      </c>
      <c r="H83" s="126">
        <v>-83.92</v>
      </c>
      <c r="I83" s="126">
        <v>-81219.88</v>
      </c>
      <c r="J83" s="126">
        <v>-56646</v>
      </c>
      <c r="K83" s="126">
        <v>-16062.16528967384</v>
      </c>
      <c r="L83" s="126">
        <v>-63867.375</v>
      </c>
      <c r="M83" s="126">
        <v>-755.28</v>
      </c>
      <c r="N83" s="275">
        <f>SUM(LisäyksetVähennykset[[#This Row],[Kuntien yhdistymisavustus (-1,00 €/as)]:[Eläketukivähennys (-0,18 €/as)]])</f>
        <v>-267308.22028967389</v>
      </c>
      <c r="O83" s="262">
        <v>65931.189210445402</v>
      </c>
      <c r="P83" s="37">
        <v>-470301.46489532274</v>
      </c>
      <c r="Q83" s="126">
        <v>-174884.60934423775</v>
      </c>
      <c r="R83" s="276">
        <f t="shared" si="3"/>
        <v>-579254.88502911513</v>
      </c>
      <c r="S83" s="274">
        <f>LisäyksetVähennykset[[#This Row],[Lisäykset yhteensä ]]+LisäyksetVähennykset[[#This Row],[Vähennykset yhteensä ]]</f>
        <v>-846563.10531878902</v>
      </c>
      <c r="T83" s="117"/>
    </row>
    <row r="84" spans="1:20" s="50" customFormat="1">
      <c r="A84" s="255">
        <v>239</v>
      </c>
      <c r="B84" s="255" t="s">
        <v>92</v>
      </c>
      <c r="C84" s="363">
        <v>-2095</v>
      </c>
      <c r="D84" s="126">
        <v>-3791.9500000000003</v>
      </c>
      <c r="E84" s="126">
        <v>-2095</v>
      </c>
      <c r="F84" s="126">
        <v>-12528.1</v>
      </c>
      <c r="G84" s="126">
        <v>-3791.9500000000003</v>
      </c>
      <c r="H84" s="126">
        <v>-41.9</v>
      </c>
      <c r="I84" s="126">
        <v>-41397.550000000003</v>
      </c>
      <c r="J84" s="126">
        <v>-28282.5</v>
      </c>
      <c r="K84" s="126">
        <v>-8019.5987325707092</v>
      </c>
      <c r="L84" s="126">
        <v>-61782.195</v>
      </c>
      <c r="M84" s="126">
        <v>-377.09999999999997</v>
      </c>
      <c r="N84" s="275">
        <f>SUM(LisäyksetVähennykset[[#This Row],[Kuntien yhdistymisavustus (-1,00 €/as)]:[Eläketukivähennys (-0,18 €/as)]])</f>
        <v>-164202.84373257073</v>
      </c>
      <c r="O84" s="262">
        <v>32918.456004738589</v>
      </c>
      <c r="P84" s="37">
        <v>-373186.06952866755</v>
      </c>
      <c r="Q84" s="126">
        <v>66499.639230492525</v>
      </c>
      <c r="R84" s="276">
        <f t="shared" si="3"/>
        <v>-273767.97429343645</v>
      </c>
      <c r="S84" s="274">
        <f>LisäyksetVähennykset[[#This Row],[Lisäykset yhteensä ]]+LisäyksetVähennykset[[#This Row],[Vähennykset yhteensä ]]</f>
        <v>-437970.81802600715</v>
      </c>
      <c r="T84" s="117"/>
    </row>
    <row r="85" spans="1:20" s="50" customFormat="1">
      <c r="A85" s="255">
        <v>240</v>
      </c>
      <c r="B85" s="255" t="s">
        <v>93</v>
      </c>
      <c r="C85" s="363">
        <v>-19982</v>
      </c>
      <c r="D85" s="126">
        <v>-36167.42</v>
      </c>
      <c r="E85" s="126">
        <v>-19982</v>
      </c>
      <c r="F85" s="126">
        <v>-119492.36000000002</v>
      </c>
      <c r="G85" s="126">
        <v>-36167.42</v>
      </c>
      <c r="H85" s="126">
        <v>-399.64</v>
      </c>
      <c r="I85" s="126">
        <v>-392594.77</v>
      </c>
      <c r="J85" s="126">
        <v>-269757</v>
      </c>
      <c r="K85" s="126">
        <v>-76490.511634476323</v>
      </c>
      <c r="L85" s="126">
        <v>-1392869.5549999999</v>
      </c>
      <c r="M85" s="126">
        <v>-3596.7599999999998</v>
      </c>
      <c r="N85" s="275">
        <f>SUM(LisäyksetVähennykset[[#This Row],[Kuntien yhdistymisavustus (-1,00 €/as)]:[Eläketukivähennys (-0,18 €/as)]])</f>
        <v>-2367499.4366344763</v>
      </c>
      <c r="O85" s="262">
        <v>313974.50495784555</v>
      </c>
      <c r="P85" s="37">
        <v>-4508571.2695623096</v>
      </c>
      <c r="Q85" s="126">
        <v>-7270141.3799906326</v>
      </c>
      <c r="R85" s="276">
        <f t="shared" si="3"/>
        <v>-11464738.144595098</v>
      </c>
      <c r="S85" s="274">
        <f>LisäyksetVähennykset[[#This Row],[Lisäykset yhteensä ]]+LisäyksetVähennykset[[#This Row],[Vähennykset yhteensä ]]</f>
        <v>-13832237.581229575</v>
      </c>
      <c r="T85" s="117"/>
    </row>
    <row r="86" spans="1:20" s="50" customFormat="1">
      <c r="A86" s="255">
        <v>241</v>
      </c>
      <c r="B86" s="255" t="s">
        <v>94</v>
      </c>
      <c r="C86" s="363">
        <v>-7904</v>
      </c>
      <c r="D86" s="126">
        <v>-14306.24</v>
      </c>
      <c r="E86" s="126">
        <v>-7904</v>
      </c>
      <c r="F86" s="126">
        <v>-47265.920000000006</v>
      </c>
      <c r="G86" s="126">
        <v>-14306.24</v>
      </c>
      <c r="H86" s="126">
        <v>-158.08000000000001</v>
      </c>
      <c r="I86" s="126">
        <v>-153372.64000000001</v>
      </c>
      <c r="J86" s="126">
        <v>-106704</v>
      </c>
      <c r="K86" s="126">
        <v>-30256.280850710686</v>
      </c>
      <c r="L86" s="126">
        <v>-171108.26</v>
      </c>
      <c r="M86" s="126">
        <v>-1422.72</v>
      </c>
      <c r="N86" s="275">
        <f>SUM(LisäyksetVähennykset[[#This Row],[Kuntien yhdistymisavustus (-1,00 €/as)]:[Eläketukivähennys (-0,18 €/as)]])</f>
        <v>-554708.38085071067</v>
      </c>
      <c r="O86" s="262">
        <v>124194.49940880849</v>
      </c>
      <c r="P86" s="37">
        <v>-710737.15939233941</v>
      </c>
      <c r="Q86" s="126">
        <v>-1000612.1863359695</v>
      </c>
      <c r="R86" s="276">
        <f t="shared" si="3"/>
        <v>-1587154.8463195004</v>
      </c>
      <c r="S86" s="274">
        <f>LisäyksetVähennykset[[#This Row],[Lisäykset yhteensä ]]+LisäyksetVähennykset[[#This Row],[Vähennykset yhteensä ]]</f>
        <v>-2141863.2271702113</v>
      </c>
      <c r="T86" s="117"/>
    </row>
    <row r="87" spans="1:20" s="50" customFormat="1">
      <c r="A87" s="255">
        <v>244</v>
      </c>
      <c r="B87" s="255" t="s">
        <v>95</v>
      </c>
      <c r="C87" s="363">
        <v>-19116</v>
      </c>
      <c r="D87" s="126">
        <v>-34599.96</v>
      </c>
      <c r="E87" s="126">
        <v>-19116</v>
      </c>
      <c r="F87" s="126">
        <v>-114313.68000000001</v>
      </c>
      <c r="G87" s="126">
        <v>-34599.96</v>
      </c>
      <c r="H87" s="126">
        <v>-382.32</v>
      </c>
      <c r="I87" s="126">
        <v>-361071.16000000003</v>
      </c>
      <c r="J87" s="126">
        <v>-258066</v>
      </c>
      <c r="K87" s="126">
        <v>-73175.488960296745</v>
      </c>
      <c r="L87" s="126">
        <v>-391801.13</v>
      </c>
      <c r="M87" s="126">
        <v>-3440.8799999999997</v>
      </c>
      <c r="N87" s="275">
        <f>SUM(LisäyksetVähennykset[[#This Row],[Kuntien yhdistymisavustus (-1,00 €/as)]:[Eläketukivähennys (-0,18 €/as)]])</f>
        <v>-1309682.5789602967</v>
      </c>
      <c r="O87" s="262">
        <v>300367.1622847651</v>
      </c>
      <c r="P87" s="37">
        <v>-1312281.9088570974</v>
      </c>
      <c r="Q87" s="126">
        <v>-451085.92769278958</v>
      </c>
      <c r="R87" s="276">
        <f t="shared" si="3"/>
        <v>-1463000.6742651218</v>
      </c>
      <c r="S87" s="274">
        <f>LisäyksetVähennykset[[#This Row],[Lisäykset yhteensä ]]+LisäyksetVähennykset[[#This Row],[Vähennykset yhteensä ]]</f>
        <v>-2772683.2532254187</v>
      </c>
      <c r="T87" s="117"/>
    </row>
    <row r="88" spans="1:20" s="50" customFormat="1">
      <c r="A88" s="255">
        <v>245</v>
      </c>
      <c r="B88" s="255" t="s">
        <v>96</v>
      </c>
      <c r="C88" s="363">
        <v>-37232</v>
      </c>
      <c r="D88" s="126">
        <v>-67389.919999999998</v>
      </c>
      <c r="E88" s="126">
        <v>-37232</v>
      </c>
      <c r="F88" s="126">
        <v>-222647.36000000002</v>
      </c>
      <c r="G88" s="126">
        <v>-67389.919999999998</v>
      </c>
      <c r="H88" s="126">
        <v>-744.64</v>
      </c>
      <c r="I88" s="126">
        <v>-712787.05</v>
      </c>
      <c r="J88" s="126">
        <v>-502632</v>
      </c>
      <c r="K88" s="126">
        <v>-142523.0071651898</v>
      </c>
      <c r="L88" s="126">
        <v>-4107853.5236999998</v>
      </c>
      <c r="M88" s="126">
        <v>-6701.7599999999993</v>
      </c>
      <c r="N88" s="275">
        <f>SUM(LisäyksetVähennykset[[#This Row],[Kuntien yhdistymisavustus (-1,00 €/as)]:[Eläketukivähennys (-0,18 €/as)]])</f>
        <v>-5905133.1808651891</v>
      </c>
      <c r="O88" s="262">
        <v>585021.45774149266</v>
      </c>
      <c r="P88" s="37">
        <v>25258.537976205946</v>
      </c>
      <c r="Q88" s="126">
        <v>-1720497.251842746</v>
      </c>
      <c r="R88" s="276">
        <f t="shared" si="3"/>
        <v>-1110217.2561250473</v>
      </c>
      <c r="S88" s="274">
        <f>LisäyksetVähennykset[[#This Row],[Lisäykset yhteensä ]]+LisäyksetVähennykset[[#This Row],[Vähennykset yhteensä ]]</f>
        <v>-7015350.4369902369</v>
      </c>
      <c r="T88" s="117"/>
    </row>
    <row r="89" spans="1:20" s="50" customFormat="1">
      <c r="A89" s="255">
        <v>249</v>
      </c>
      <c r="B89" s="255" t="s">
        <v>97</v>
      </c>
      <c r="C89" s="363">
        <v>-9443</v>
      </c>
      <c r="D89" s="126">
        <v>-17091.830000000002</v>
      </c>
      <c r="E89" s="126">
        <v>-9443</v>
      </c>
      <c r="F89" s="126">
        <v>-56469.140000000007</v>
      </c>
      <c r="G89" s="126">
        <v>-17091.830000000002</v>
      </c>
      <c r="H89" s="126">
        <v>-188.86</v>
      </c>
      <c r="I89" s="126">
        <v>-182226.06</v>
      </c>
      <c r="J89" s="126">
        <v>-127480.5</v>
      </c>
      <c r="K89" s="126">
        <v>-36147.527843276948</v>
      </c>
      <c r="L89" s="126">
        <v>-435652.11499999999</v>
      </c>
      <c r="M89" s="126">
        <v>-1699.74</v>
      </c>
      <c r="N89" s="275">
        <f>SUM(LisäyksetVähennykset[[#This Row],[Kuntien yhdistymisavustus (-1,00 €/as)]:[Eläketukivähennys (-0,18 €/as)]])</f>
        <v>-892933.60284327692</v>
      </c>
      <c r="O89" s="262">
        <v>148376.60145715822</v>
      </c>
      <c r="P89" s="37">
        <v>987547.10459601216</v>
      </c>
      <c r="Q89" s="126">
        <v>526304.52412093838</v>
      </c>
      <c r="R89" s="276">
        <f t="shared" si="3"/>
        <v>1662228.2301741089</v>
      </c>
      <c r="S89" s="274">
        <f>LisäyksetVähennykset[[#This Row],[Lisäykset yhteensä ]]+LisäyksetVähennykset[[#This Row],[Vähennykset yhteensä ]]</f>
        <v>769294.62733083195</v>
      </c>
      <c r="T89" s="117"/>
    </row>
    <row r="90" spans="1:20" s="50" customFormat="1">
      <c r="A90" s="255">
        <v>250</v>
      </c>
      <c r="B90" s="255" t="s">
        <v>98</v>
      </c>
      <c r="C90" s="363">
        <v>-1808</v>
      </c>
      <c r="D90" s="126">
        <v>-3272.48</v>
      </c>
      <c r="E90" s="126">
        <v>-1808</v>
      </c>
      <c r="F90" s="126">
        <v>-10811.84</v>
      </c>
      <c r="G90" s="126">
        <v>-3272.48</v>
      </c>
      <c r="H90" s="126">
        <v>-36.160000000000004</v>
      </c>
      <c r="I90" s="126">
        <v>-35000.620000000003</v>
      </c>
      <c r="J90" s="126">
        <v>-24408</v>
      </c>
      <c r="K90" s="126">
        <v>-6920.9711257698527</v>
      </c>
      <c r="L90" s="126">
        <v>-31237.695</v>
      </c>
      <c r="M90" s="126">
        <v>-325.44</v>
      </c>
      <c r="N90" s="275">
        <f>SUM(LisäyksetVähennykset[[#This Row],[Kuntien yhdistymisavustus (-1,00 €/as)]:[Eläketukivähennys (-0,18 €/as)]])</f>
        <v>-118901.68612576986</v>
      </c>
      <c r="O90" s="262">
        <v>28408.863225091824</v>
      </c>
      <c r="P90" s="37">
        <v>96719.9979143323</v>
      </c>
      <c r="Q90" s="126">
        <v>234900.40402432714</v>
      </c>
      <c r="R90" s="276">
        <f t="shared" si="3"/>
        <v>360029.26516375126</v>
      </c>
      <c r="S90" s="274">
        <f>LisäyksetVähennykset[[#This Row],[Lisäykset yhteensä ]]+LisäyksetVähennykset[[#This Row],[Vähennykset yhteensä ]]</f>
        <v>241127.5790379814</v>
      </c>
      <c r="T90" s="117"/>
    </row>
    <row r="91" spans="1:20" s="50" customFormat="1">
      <c r="A91" s="255">
        <v>256</v>
      </c>
      <c r="B91" s="255" t="s">
        <v>99</v>
      </c>
      <c r="C91" s="363">
        <v>-1581</v>
      </c>
      <c r="D91" s="126">
        <v>-2861.61</v>
      </c>
      <c r="E91" s="126">
        <v>-1581</v>
      </c>
      <c r="F91" s="126">
        <v>-9454.380000000001</v>
      </c>
      <c r="G91" s="126">
        <v>-2861.61</v>
      </c>
      <c r="H91" s="126">
        <v>-31.62</v>
      </c>
      <c r="I91" s="126">
        <v>-30678.370000000003</v>
      </c>
      <c r="J91" s="126">
        <v>-21343.5</v>
      </c>
      <c r="K91" s="126">
        <v>-6052.0217642932175</v>
      </c>
      <c r="L91" s="126">
        <v>-14936.504999999999</v>
      </c>
      <c r="M91" s="126">
        <v>-284.58</v>
      </c>
      <c r="N91" s="275">
        <f>SUM(LisäyksetVähennykset[[#This Row],[Kuntien yhdistymisavustus (-1,00 €/as)]:[Eläketukivähennys (-0,18 €/as)]])</f>
        <v>-91666.196764293214</v>
      </c>
      <c r="O91" s="262">
        <v>24842.042455127306</v>
      </c>
      <c r="P91" s="37">
        <v>-236418.03507668569</v>
      </c>
      <c r="Q91" s="126">
        <v>-39902.216606268856</v>
      </c>
      <c r="R91" s="276">
        <f t="shared" si="3"/>
        <v>-251478.20922782723</v>
      </c>
      <c r="S91" s="274">
        <f>LisäyksetVähennykset[[#This Row],[Lisäykset yhteensä ]]+LisäyksetVähennykset[[#This Row],[Vähennykset yhteensä ]]</f>
        <v>-343144.40599212045</v>
      </c>
      <c r="T91" s="117"/>
    </row>
    <row r="92" spans="1:20" s="50" customFormat="1">
      <c r="A92" s="255">
        <v>257</v>
      </c>
      <c r="B92" s="255" t="s">
        <v>100</v>
      </c>
      <c r="C92" s="363">
        <v>-40433</v>
      </c>
      <c r="D92" s="126">
        <v>-73183.73</v>
      </c>
      <c r="E92" s="126">
        <v>-40433</v>
      </c>
      <c r="F92" s="126">
        <v>-241789.34000000003</v>
      </c>
      <c r="G92" s="126">
        <v>-73183.73</v>
      </c>
      <c r="H92" s="126">
        <v>-808.66</v>
      </c>
      <c r="I92" s="126">
        <v>-769975.22000000009</v>
      </c>
      <c r="J92" s="126">
        <v>-545845.5</v>
      </c>
      <c r="K92" s="126">
        <v>-154776.34155323697</v>
      </c>
      <c r="L92" s="126">
        <v>-2301952.5865000002</v>
      </c>
      <c r="M92" s="126">
        <v>-7277.94</v>
      </c>
      <c r="N92" s="275">
        <f>SUM(LisäyksetVähennykset[[#This Row],[Kuntien yhdistymisavustus (-1,00 €/as)]:[Eläketukivähennys (-0,18 €/as)]])</f>
        <v>-4249659.0480532376</v>
      </c>
      <c r="O92" s="262">
        <v>635318.34445804078</v>
      </c>
      <c r="P92" s="37">
        <v>3559200.5384789906</v>
      </c>
      <c r="Q92" s="126">
        <v>4828326.396470353</v>
      </c>
      <c r="R92" s="276">
        <f t="shared" si="3"/>
        <v>9022845.2794073839</v>
      </c>
      <c r="S92" s="274">
        <f>LisäyksetVähennykset[[#This Row],[Lisäykset yhteensä ]]+LisäyksetVähennykset[[#This Row],[Vähennykset yhteensä ]]</f>
        <v>4773186.2313541463</v>
      </c>
      <c r="T92" s="117"/>
    </row>
    <row r="93" spans="1:20" s="50" customFormat="1">
      <c r="A93" s="255">
        <v>260</v>
      </c>
      <c r="B93" s="255" t="s">
        <v>101</v>
      </c>
      <c r="C93" s="363">
        <v>-9877</v>
      </c>
      <c r="D93" s="126">
        <v>-17877.37</v>
      </c>
      <c r="E93" s="126">
        <v>-9877</v>
      </c>
      <c r="F93" s="126">
        <v>-59064.460000000006</v>
      </c>
      <c r="G93" s="126">
        <v>-17877.37</v>
      </c>
      <c r="H93" s="126">
        <v>-197.54</v>
      </c>
      <c r="I93" s="126">
        <v>-190812.93000000002</v>
      </c>
      <c r="J93" s="126">
        <v>-133339.5</v>
      </c>
      <c r="K93" s="126">
        <v>-37808.867151122147</v>
      </c>
      <c r="L93" s="126">
        <v>-308184.09999999998</v>
      </c>
      <c r="M93" s="126">
        <v>-1777.86</v>
      </c>
      <c r="N93" s="275">
        <f>SUM(LisäyksetVähennykset[[#This Row],[Kuntien yhdistymisavustus (-1,00 €/as)]:[Eläketukivähennys (-0,18 €/as)]])</f>
        <v>-786693.99715112208</v>
      </c>
      <c r="O93" s="262">
        <v>155195.98566052652</v>
      </c>
      <c r="P93" s="37">
        <v>2817110.8710943582</v>
      </c>
      <c r="Q93" s="126">
        <v>4288630.8812484732</v>
      </c>
      <c r="R93" s="276">
        <f t="shared" si="3"/>
        <v>7260937.7380033582</v>
      </c>
      <c r="S93" s="274">
        <f>LisäyksetVähennykset[[#This Row],[Lisäykset yhteensä ]]+LisäyksetVähennykset[[#This Row],[Vähennykset yhteensä ]]</f>
        <v>6474243.7408522358</v>
      </c>
      <c r="T93" s="117"/>
    </row>
    <row r="94" spans="1:20" s="50" customFormat="1">
      <c r="A94" s="255">
        <v>261</v>
      </c>
      <c r="B94" s="255" t="s">
        <v>102</v>
      </c>
      <c r="C94" s="363">
        <v>-6523</v>
      </c>
      <c r="D94" s="126">
        <v>-11806.630000000001</v>
      </c>
      <c r="E94" s="126">
        <v>-6523</v>
      </c>
      <c r="F94" s="126">
        <v>-39007.54</v>
      </c>
      <c r="G94" s="126">
        <v>-11806.630000000001</v>
      </c>
      <c r="H94" s="126">
        <v>-130.46</v>
      </c>
      <c r="I94" s="126">
        <v>-123635.56000000001</v>
      </c>
      <c r="J94" s="126">
        <v>-88060.5</v>
      </c>
      <c r="K94" s="126">
        <v>-24969.853237498202</v>
      </c>
      <c r="L94" s="126">
        <v>-106935.015</v>
      </c>
      <c r="M94" s="126">
        <v>-1174.1399999999999</v>
      </c>
      <c r="N94" s="275">
        <f>SUM(LisäyksetVähennykset[[#This Row],[Kuntien yhdistymisavustus (-1,00 €/as)]:[Eläketukivähennys (-0,18 €/as)]])</f>
        <v>-420572.32823749824</v>
      </c>
      <c r="O94" s="262">
        <v>102495.03031928869</v>
      </c>
      <c r="P94" s="37">
        <v>1302529.457537344</v>
      </c>
      <c r="Q94" s="126">
        <v>-391404.62765453779</v>
      </c>
      <c r="R94" s="276">
        <f t="shared" si="3"/>
        <v>1013619.8602020948</v>
      </c>
      <c r="S94" s="274">
        <f>LisäyksetVähennykset[[#This Row],[Lisäykset yhteensä ]]+LisäyksetVähennykset[[#This Row],[Vähennykset yhteensä ]]</f>
        <v>593047.53196459659</v>
      </c>
      <c r="T94" s="117"/>
    </row>
    <row r="95" spans="1:20" s="50" customFormat="1">
      <c r="A95" s="255">
        <v>263</v>
      </c>
      <c r="B95" s="255" t="s">
        <v>103</v>
      </c>
      <c r="C95" s="363">
        <v>-7759</v>
      </c>
      <c r="D95" s="126">
        <v>-14043.79</v>
      </c>
      <c r="E95" s="126">
        <v>-7759</v>
      </c>
      <c r="F95" s="126">
        <v>-46398.82</v>
      </c>
      <c r="G95" s="126">
        <v>-14043.79</v>
      </c>
      <c r="H95" s="126">
        <v>-155.18</v>
      </c>
      <c r="I95" s="126">
        <v>-150875.34</v>
      </c>
      <c r="J95" s="126">
        <v>-104746.5</v>
      </c>
      <c r="K95" s="126">
        <v>-29701.225091177152</v>
      </c>
      <c r="L95" s="126">
        <v>-274738.84499999997</v>
      </c>
      <c r="M95" s="126">
        <v>-1396.62</v>
      </c>
      <c r="N95" s="275">
        <f>SUM(LisäyksetVähennykset[[#This Row],[Kuntien yhdistymisavustus (-1,00 €/as)]:[Eläketukivähennys (-0,18 €/as)]])</f>
        <v>-651618.11009117716</v>
      </c>
      <c r="O95" s="262">
        <v>121916.13371874306</v>
      </c>
      <c r="P95" s="37">
        <v>669973.4952983309</v>
      </c>
      <c r="Q95" s="126">
        <v>1152212.158487858</v>
      </c>
      <c r="R95" s="276">
        <f t="shared" si="3"/>
        <v>1944101.7875049319</v>
      </c>
      <c r="S95" s="274">
        <f>LisäyksetVähennykset[[#This Row],[Lisäykset yhteensä ]]+LisäyksetVähennykset[[#This Row],[Vähennykset yhteensä ]]</f>
        <v>1292483.6774137546</v>
      </c>
      <c r="T95" s="117"/>
    </row>
    <row r="96" spans="1:20" s="50" customFormat="1">
      <c r="A96" s="255">
        <v>265</v>
      </c>
      <c r="B96" s="255" t="s">
        <v>104</v>
      </c>
      <c r="C96" s="363">
        <v>-1088</v>
      </c>
      <c r="D96" s="126">
        <v>-1969.28</v>
      </c>
      <c r="E96" s="126">
        <v>-1088</v>
      </c>
      <c r="F96" s="126">
        <v>-6506.2400000000007</v>
      </c>
      <c r="G96" s="126">
        <v>-1969.28</v>
      </c>
      <c r="H96" s="126">
        <v>-21.76</v>
      </c>
      <c r="I96" s="126">
        <v>-21265.47</v>
      </c>
      <c r="J96" s="126">
        <v>-14688</v>
      </c>
      <c r="K96" s="126">
        <v>-4164.8321818792037</v>
      </c>
      <c r="L96" s="126">
        <v>-32484.41</v>
      </c>
      <c r="M96" s="126">
        <v>-195.84</v>
      </c>
      <c r="N96" s="275">
        <f>SUM(LisäyksetVähennykset[[#This Row],[Kuntien yhdistymisavustus (-1,00 €/as)]:[Eläketukivähennys (-0,18 €/as)]])</f>
        <v>-85441.112181879202</v>
      </c>
      <c r="O96" s="262">
        <v>17095.599108904815</v>
      </c>
      <c r="P96" s="37">
        <v>147400.05252188485</v>
      </c>
      <c r="Q96" s="126">
        <v>340895.71897904784</v>
      </c>
      <c r="R96" s="276">
        <f t="shared" si="3"/>
        <v>505391.37060983747</v>
      </c>
      <c r="S96" s="274">
        <f>LisäyksetVähennykset[[#This Row],[Lisäykset yhteensä ]]+LisäyksetVähennykset[[#This Row],[Vähennykset yhteensä ]]</f>
        <v>419950.25842795824</v>
      </c>
      <c r="T96" s="117"/>
    </row>
    <row r="97" spans="1:20" s="50" customFormat="1">
      <c r="A97" s="255">
        <v>271</v>
      </c>
      <c r="B97" s="255" t="s">
        <v>105</v>
      </c>
      <c r="C97" s="363">
        <v>-6951</v>
      </c>
      <c r="D97" s="126">
        <v>-12581.31</v>
      </c>
      <c r="E97" s="126">
        <v>-6951</v>
      </c>
      <c r="F97" s="126">
        <v>-41566.980000000003</v>
      </c>
      <c r="G97" s="126">
        <v>-12581.31</v>
      </c>
      <c r="H97" s="126">
        <v>-139.02000000000001</v>
      </c>
      <c r="I97" s="126">
        <v>-134719.73000000001</v>
      </c>
      <c r="J97" s="126">
        <v>-93838.5</v>
      </c>
      <c r="K97" s="126">
        <v>-26608.224720810977</v>
      </c>
      <c r="L97" s="126">
        <v>-274046.26</v>
      </c>
      <c r="M97" s="126">
        <v>-1251.18</v>
      </c>
      <c r="N97" s="275">
        <f>SUM(LisäyksetVähennykset[[#This Row],[Kuntien yhdistymisavustus (-1,00 €/as)]:[Eläketukivähennys (-0,18 €/as)]])</f>
        <v>-611234.51472081104</v>
      </c>
      <c r="O97" s="262">
        <v>109220.13732168874</v>
      </c>
      <c r="P97" s="37">
        <v>170333.65025739381</v>
      </c>
      <c r="Q97" s="126">
        <v>234415.18435002558</v>
      </c>
      <c r="R97" s="276">
        <f t="shared" si="3"/>
        <v>513968.97192910814</v>
      </c>
      <c r="S97" s="274">
        <f>LisäyksetVähennykset[[#This Row],[Lisäykset yhteensä ]]+LisäyksetVähennykset[[#This Row],[Vähennykset yhteensä ]]</f>
        <v>-97265.542791702901</v>
      </c>
      <c r="T97" s="117"/>
    </row>
    <row r="98" spans="1:20" s="50" customFormat="1">
      <c r="A98" s="255">
        <v>272</v>
      </c>
      <c r="B98" s="255" t="s">
        <v>106</v>
      </c>
      <c r="C98" s="363">
        <v>-47909</v>
      </c>
      <c r="D98" s="126">
        <v>-86715.290000000008</v>
      </c>
      <c r="E98" s="126">
        <v>-47909</v>
      </c>
      <c r="F98" s="126">
        <v>-286495.82</v>
      </c>
      <c r="G98" s="126">
        <v>-86715.290000000008</v>
      </c>
      <c r="H98" s="126">
        <v>-958.18000000000006</v>
      </c>
      <c r="I98" s="126">
        <v>-917700.12</v>
      </c>
      <c r="J98" s="126">
        <v>-646771.5</v>
      </c>
      <c r="K98" s="126">
        <v>-183394.25092063489</v>
      </c>
      <c r="L98" s="126">
        <v>-1651539.2285</v>
      </c>
      <c r="M98" s="126">
        <v>-8623.619999999999</v>
      </c>
      <c r="N98" s="275">
        <f>SUM(LisäyksetVähennykset[[#This Row],[Kuntien yhdistymisavustus (-1,00 €/as)]:[Eläketukivähennys (-0,18 €/as)]])</f>
        <v>-3964731.2994206352</v>
      </c>
      <c r="O98" s="262">
        <v>752787.73686444922</v>
      </c>
      <c r="P98" s="37">
        <v>-2165021.1520381705</v>
      </c>
      <c r="Q98" s="126">
        <v>-5453441.9219217822</v>
      </c>
      <c r="R98" s="276">
        <f t="shared" si="3"/>
        <v>-6865675.3370955037</v>
      </c>
      <c r="S98" s="274">
        <f>LisäyksetVähennykset[[#This Row],[Lisäykset yhteensä ]]+LisäyksetVähennykset[[#This Row],[Vähennykset yhteensä ]]</f>
        <v>-10830406.636516139</v>
      </c>
      <c r="T98" s="117"/>
    </row>
    <row r="99" spans="1:20" s="50" customFormat="1">
      <c r="A99" s="255">
        <v>273</v>
      </c>
      <c r="B99" s="255" t="s">
        <v>107</v>
      </c>
      <c r="C99" s="363">
        <v>-3989</v>
      </c>
      <c r="D99" s="126">
        <v>-7220.09</v>
      </c>
      <c r="E99" s="126">
        <v>-3989</v>
      </c>
      <c r="F99" s="126">
        <v>-23854.22</v>
      </c>
      <c r="G99" s="126">
        <v>-7220.09</v>
      </c>
      <c r="H99" s="126">
        <v>-79.78</v>
      </c>
      <c r="I99" s="126">
        <v>-75399.25</v>
      </c>
      <c r="J99" s="126">
        <v>-53851.5</v>
      </c>
      <c r="K99" s="126">
        <v>-15269.775343305279</v>
      </c>
      <c r="L99" s="126">
        <v>-53265.705000000002</v>
      </c>
      <c r="M99" s="126">
        <v>-718.02</v>
      </c>
      <c r="N99" s="275">
        <f>SUM(LisäyksetVähennykset[[#This Row],[Kuntien yhdistymisavustus (-1,00 €/as)]:[Eläketukivähennys (-0,18 €/as)]])</f>
        <v>-244856.43034330526</v>
      </c>
      <c r="O99" s="262">
        <v>62678.625777041634</v>
      </c>
      <c r="P99" s="37">
        <v>1323572.7433761363</v>
      </c>
      <c r="Q99" s="126">
        <v>-268030.49669088877</v>
      </c>
      <c r="R99" s="276">
        <f t="shared" si="3"/>
        <v>1118220.8724622889</v>
      </c>
      <c r="S99" s="274">
        <f>LisäyksetVähennykset[[#This Row],[Lisäykset yhteensä ]]+LisäyksetVähennykset[[#This Row],[Vähennykset yhteensä ]]</f>
        <v>873364.44211898372</v>
      </c>
      <c r="T99" s="117"/>
    </row>
    <row r="100" spans="1:20" s="50" customFormat="1">
      <c r="A100" s="255">
        <v>275</v>
      </c>
      <c r="B100" s="255" t="s">
        <v>108</v>
      </c>
      <c r="C100" s="363">
        <v>-2586</v>
      </c>
      <c r="D100" s="126">
        <v>-4680.66</v>
      </c>
      <c r="E100" s="126">
        <v>-2586</v>
      </c>
      <c r="F100" s="126">
        <v>-15464.28</v>
      </c>
      <c r="G100" s="126">
        <v>-4680.66</v>
      </c>
      <c r="H100" s="126">
        <v>-51.72</v>
      </c>
      <c r="I100" s="126">
        <v>-49811.53</v>
      </c>
      <c r="J100" s="126">
        <v>-34911</v>
      </c>
      <c r="K100" s="126">
        <v>-9899.1323734739162</v>
      </c>
      <c r="L100" s="126">
        <v>-76470.539999999994</v>
      </c>
      <c r="M100" s="126">
        <v>-465.47999999999996</v>
      </c>
      <c r="N100" s="275">
        <f>SUM(LisäyksetVähennykset[[#This Row],[Kuntien yhdistymisavustus (-1,00 €/as)]:[Eläketukivähennys (-0,18 €/as)]])</f>
        <v>-201607.00237347392</v>
      </c>
      <c r="O100" s="262">
        <v>40633.473617305004</v>
      </c>
      <c r="P100" s="37">
        <v>559061.58779389714</v>
      </c>
      <c r="Q100" s="126">
        <v>595373.6805941792</v>
      </c>
      <c r="R100" s="276">
        <f t="shared" si="3"/>
        <v>1195068.7420053813</v>
      </c>
      <c r="S100" s="274">
        <f>LisäyksetVähennykset[[#This Row],[Lisäykset yhteensä ]]+LisäyksetVähennykset[[#This Row],[Vähennykset yhteensä ]]</f>
        <v>993461.73963190732</v>
      </c>
      <c r="T100" s="117"/>
    </row>
    <row r="101" spans="1:20" s="50" customFormat="1">
      <c r="A101" s="255">
        <v>276</v>
      </c>
      <c r="B101" s="255" t="s">
        <v>109</v>
      </c>
      <c r="C101" s="363">
        <v>-15035</v>
      </c>
      <c r="D101" s="126">
        <v>-27213.350000000002</v>
      </c>
      <c r="E101" s="126">
        <v>-15035</v>
      </c>
      <c r="F101" s="126">
        <v>-89909.3</v>
      </c>
      <c r="G101" s="126">
        <v>-27213.350000000002</v>
      </c>
      <c r="H101" s="126">
        <v>-300.7</v>
      </c>
      <c r="I101" s="126">
        <v>-285402.97000000003</v>
      </c>
      <c r="J101" s="126">
        <v>-202972.5</v>
      </c>
      <c r="K101" s="126">
        <v>-57553.540307494324</v>
      </c>
      <c r="L101" s="126">
        <v>-493207.26500000001</v>
      </c>
      <c r="M101" s="126">
        <v>-2706.2999999999997</v>
      </c>
      <c r="N101" s="275">
        <f>SUM(LisäyksetVähennykset[[#This Row],[Kuntien yhdistymisavustus (-1,00 €/as)]:[Eläketukivähennys (-0,18 €/as)]])</f>
        <v>-1216549.2753074944</v>
      </c>
      <c r="O101" s="262">
        <v>236242.95275954399</v>
      </c>
      <c r="P101" s="37">
        <v>729778.7348113755</v>
      </c>
      <c r="Q101" s="126">
        <v>2198641.1221422497</v>
      </c>
      <c r="R101" s="276">
        <f t="shared" si="3"/>
        <v>3164662.809713169</v>
      </c>
      <c r="S101" s="274">
        <f>LisäyksetVähennykset[[#This Row],[Lisäykset yhteensä ]]+LisäyksetVähennykset[[#This Row],[Vähennykset yhteensä ]]</f>
        <v>1948113.5344056746</v>
      </c>
      <c r="T101" s="117"/>
    </row>
    <row r="102" spans="1:20" s="50" customFormat="1">
      <c r="A102" s="255">
        <v>280</v>
      </c>
      <c r="B102" s="255" t="s">
        <v>110</v>
      </c>
      <c r="C102" s="363">
        <v>-2050</v>
      </c>
      <c r="D102" s="126">
        <v>-3710.5</v>
      </c>
      <c r="E102" s="126">
        <v>-2050</v>
      </c>
      <c r="F102" s="126">
        <v>-12259</v>
      </c>
      <c r="G102" s="126">
        <v>-3710.5</v>
      </c>
      <c r="H102" s="126">
        <v>-41</v>
      </c>
      <c r="I102" s="126">
        <v>-39726.28</v>
      </c>
      <c r="J102" s="126">
        <v>-27675</v>
      </c>
      <c r="K102" s="126">
        <v>-7847.3400485775437</v>
      </c>
      <c r="L102" s="126">
        <v>-28020.68</v>
      </c>
      <c r="M102" s="126">
        <v>-369</v>
      </c>
      <c r="N102" s="275">
        <f>SUM(LisäyksetVähennykset[[#This Row],[Kuntien yhdistymisavustus (-1,00 €/as)]:[Eläketukivähennys (-0,18 €/as)]])</f>
        <v>-127459.30004857754</v>
      </c>
      <c r="O102" s="262">
        <v>32211.376997476902</v>
      </c>
      <c r="P102" s="37">
        <v>186605.95704321098</v>
      </c>
      <c r="Q102" s="126">
        <v>-113659.99689489689</v>
      </c>
      <c r="R102" s="276">
        <f t="shared" si="3"/>
        <v>105157.337145791</v>
      </c>
      <c r="S102" s="274">
        <f>LisäyksetVähennykset[[#This Row],[Lisäykset yhteensä ]]+LisäyksetVähennykset[[#This Row],[Vähennykset yhteensä ]]</f>
        <v>-22301.962902786545</v>
      </c>
      <c r="T102" s="117"/>
    </row>
    <row r="103" spans="1:20" s="50" customFormat="1">
      <c r="A103" s="255">
        <v>284</v>
      </c>
      <c r="B103" s="255" t="s">
        <v>111</v>
      </c>
      <c r="C103" s="363">
        <v>-2271</v>
      </c>
      <c r="D103" s="126">
        <v>-4110.51</v>
      </c>
      <c r="E103" s="126">
        <v>-2271</v>
      </c>
      <c r="F103" s="126">
        <v>-13580.580000000002</v>
      </c>
      <c r="G103" s="126">
        <v>-4110.51</v>
      </c>
      <c r="H103" s="126">
        <v>-45.42</v>
      </c>
      <c r="I103" s="126">
        <v>-44029.32</v>
      </c>
      <c r="J103" s="126">
        <v>-30658.5</v>
      </c>
      <c r="K103" s="126">
        <v>-8693.3215855217568</v>
      </c>
      <c r="L103" s="126">
        <v>-43309.56</v>
      </c>
      <c r="M103" s="126">
        <v>-408.78</v>
      </c>
      <c r="N103" s="275">
        <f>SUM(LisäyksetVähennykset[[#This Row],[Kuntien yhdistymisavustus (-1,00 €/as)]:[Eläketukivähennys (-0,18 €/as)]])</f>
        <v>-153488.50158552176</v>
      </c>
      <c r="O103" s="262">
        <v>35683.920566473193</v>
      </c>
      <c r="P103" s="37">
        <v>853011.55306537787</v>
      </c>
      <c r="Q103" s="126">
        <v>1055346.3034045529</v>
      </c>
      <c r="R103" s="276">
        <f t="shared" si="3"/>
        <v>1944041.7770364038</v>
      </c>
      <c r="S103" s="274">
        <f>LisäyksetVähennykset[[#This Row],[Lisäykset yhteensä ]]+LisäyksetVähennykset[[#This Row],[Vähennykset yhteensä ]]</f>
        <v>1790553.275450882</v>
      </c>
      <c r="T103" s="117"/>
    </row>
    <row r="104" spans="1:20" s="50" customFormat="1">
      <c r="A104" s="255">
        <v>285</v>
      </c>
      <c r="B104" s="255" t="s">
        <v>112</v>
      </c>
      <c r="C104" s="363">
        <v>-51241</v>
      </c>
      <c r="D104" s="126">
        <v>-92746.21</v>
      </c>
      <c r="E104" s="126">
        <v>-51241</v>
      </c>
      <c r="F104" s="126">
        <v>-306421.18</v>
      </c>
      <c r="G104" s="126">
        <v>-92746.21</v>
      </c>
      <c r="H104" s="126">
        <v>-1024.82</v>
      </c>
      <c r="I104" s="126">
        <v>-992542.28</v>
      </c>
      <c r="J104" s="126">
        <v>-691753.5</v>
      </c>
      <c r="K104" s="126">
        <v>-196149.04947763996</v>
      </c>
      <c r="L104" s="126">
        <v>-4313462.8898999998</v>
      </c>
      <c r="M104" s="126">
        <v>-9223.3799999999992</v>
      </c>
      <c r="N104" s="275">
        <f>SUM(LisäyksetVähennykset[[#This Row],[Kuntien yhdistymisavustus (-1,00 €/as)]:[Eläketukivähennys (-0,18 €/as)]])</f>
        <v>-6798551.5193776404</v>
      </c>
      <c r="O104" s="262">
        <v>805143.00913547014</v>
      </c>
      <c r="P104" s="37">
        <v>3945298.2948206807</v>
      </c>
      <c r="Q104" s="126">
        <v>931007.5410607052</v>
      </c>
      <c r="R104" s="276">
        <f t="shared" si="3"/>
        <v>5681448.8450168557</v>
      </c>
      <c r="S104" s="274">
        <f>LisäyksetVähennykset[[#This Row],[Lisäykset yhteensä ]]+LisäyksetVähennykset[[#This Row],[Vähennykset yhteensä ]]</f>
        <v>-1117102.6743607847</v>
      </c>
      <c r="T104" s="117"/>
    </row>
    <row r="105" spans="1:20" s="50" customFormat="1">
      <c r="A105" s="255">
        <v>286</v>
      </c>
      <c r="B105" s="255" t="s">
        <v>113</v>
      </c>
      <c r="C105" s="363">
        <v>-80454</v>
      </c>
      <c r="D105" s="126">
        <v>-145621.74</v>
      </c>
      <c r="E105" s="126">
        <v>-80454</v>
      </c>
      <c r="F105" s="126">
        <v>-481114.92000000004</v>
      </c>
      <c r="G105" s="126">
        <v>-145621.74</v>
      </c>
      <c r="H105" s="126">
        <v>-1609.08</v>
      </c>
      <c r="I105" s="126">
        <v>-1559602.27</v>
      </c>
      <c r="J105" s="126">
        <v>-1086129</v>
      </c>
      <c r="K105" s="126">
        <v>-307975.55915524764</v>
      </c>
      <c r="L105" s="126">
        <v>-3817781.9123</v>
      </c>
      <c r="M105" s="126">
        <v>-14481.72</v>
      </c>
      <c r="N105" s="275">
        <f>SUM(LisäyksetVähennykset[[#This Row],[Kuntien yhdistymisavustus (-1,00 €/as)]:[Eläketukivähennys (-0,18 €/as)]])</f>
        <v>-7720845.9414552478</v>
      </c>
      <c r="O105" s="262">
        <v>1264162.98778293</v>
      </c>
      <c r="P105" s="37">
        <v>380486.66664846765</v>
      </c>
      <c r="Q105" s="126">
        <v>-3126300.4579730504</v>
      </c>
      <c r="R105" s="276">
        <f t="shared" si="3"/>
        <v>-1481650.8035416529</v>
      </c>
      <c r="S105" s="274">
        <f>LisäyksetVähennykset[[#This Row],[Lisäykset yhteensä ]]+LisäyksetVähennykset[[#This Row],[Vähennykset yhteensä ]]</f>
        <v>-9202496.7449969016</v>
      </c>
      <c r="T105" s="117"/>
    </row>
    <row r="106" spans="1:20" s="50" customFormat="1">
      <c r="A106" s="255">
        <v>287</v>
      </c>
      <c r="B106" s="255" t="s">
        <v>114</v>
      </c>
      <c r="C106" s="363">
        <v>-6380</v>
      </c>
      <c r="D106" s="126">
        <v>-11547.800000000001</v>
      </c>
      <c r="E106" s="126">
        <v>-6380</v>
      </c>
      <c r="F106" s="126">
        <v>-38152.400000000001</v>
      </c>
      <c r="G106" s="126">
        <v>-11547.800000000001</v>
      </c>
      <c r="H106" s="126">
        <v>-127.60000000000001</v>
      </c>
      <c r="I106" s="126">
        <v>-123020.84000000001</v>
      </c>
      <c r="J106" s="126">
        <v>-86130</v>
      </c>
      <c r="K106" s="126">
        <v>-24422.453419475478</v>
      </c>
      <c r="L106" s="126">
        <v>-76554.86</v>
      </c>
      <c r="M106" s="126">
        <v>-1148.3999999999999</v>
      </c>
      <c r="N106" s="275">
        <f>SUM(LisäyksetVähennykset[[#This Row],[Kuntien yhdistymisavustus (-1,00 €/as)]:[Eläketukivähennys (-0,18 €/as)]])</f>
        <v>-385412.15341947548</v>
      </c>
      <c r="O106" s="262">
        <v>100248.09036287933</v>
      </c>
      <c r="P106" s="37">
        <v>717008.02769912384</v>
      </c>
      <c r="Q106" s="126">
        <v>1073269.7562788855</v>
      </c>
      <c r="R106" s="276">
        <f t="shared" si="3"/>
        <v>1890525.8743408886</v>
      </c>
      <c r="S106" s="274">
        <f>LisäyksetVähennykset[[#This Row],[Lisäykset yhteensä ]]+LisäyksetVähennykset[[#This Row],[Vähennykset yhteensä ]]</f>
        <v>1505113.720921413</v>
      </c>
      <c r="T106" s="117"/>
    </row>
    <row r="107" spans="1:20" s="50" customFormat="1">
      <c r="A107" s="255">
        <v>288</v>
      </c>
      <c r="B107" s="255" t="s">
        <v>115</v>
      </c>
      <c r="C107" s="363">
        <v>-6442</v>
      </c>
      <c r="D107" s="126">
        <v>-11660.02</v>
      </c>
      <c r="E107" s="126">
        <v>-6442</v>
      </c>
      <c r="F107" s="126">
        <v>-38523.160000000003</v>
      </c>
      <c r="G107" s="126">
        <v>-11660.02</v>
      </c>
      <c r="H107" s="126">
        <v>-128.84</v>
      </c>
      <c r="I107" s="126">
        <v>-123251.36</v>
      </c>
      <c r="J107" s="126">
        <v>-86967</v>
      </c>
      <c r="K107" s="126">
        <v>-24659.787606310503</v>
      </c>
      <c r="L107" s="126">
        <v>-48710.805</v>
      </c>
      <c r="M107" s="126">
        <v>-1159.56</v>
      </c>
      <c r="N107" s="275">
        <f>SUM(LisäyksetVähennykset[[#This Row],[Kuntien yhdistymisavustus (-1,00 €/as)]:[Eläketukivähennys (-0,18 €/as)]])</f>
        <v>-359604.55260631052</v>
      </c>
      <c r="O107" s="262">
        <v>101222.28810621766</v>
      </c>
      <c r="P107" s="37">
        <v>-842181.69835989841</v>
      </c>
      <c r="Q107" s="126">
        <v>-814309.59776317223</v>
      </c>
      <c r="R107" s="276">
        <f t="shared" si="3"/>
        <v>-1555269.0080168531</v>
      </c>
      <c r="S107" s="274">
        <f>LisäyksetVähennykset[[#This Row],[Lisäykset yhteensä ]]+LisäyksetVähennykset[[#This Row],[Vähennykset yhteensä ]]</f>
        <v>-1914873.5606231636</v>
      </c>
      <c r="T107" s="117"/>
    </row>
    <row r="108" spans="1:20" s="50" customFormat="1">
      <c r="A108" s="255">
        <v>290</v>
      </c>
      <c r="B108" s="255" t="s">
        <v>116</v>
      </c>
      <c r="C108" s="363">
        <v>-7928</v>
      </c>
      <c r="D108" s="126">
        <v>-14349.68</v>
      </c>
      <c r="E108" s="126">
        <v>-7928</v>
      </c>
      <c r="F108" s="126">
        <v>-47409.440000000002</v>
      </c>
      <c r="G108" s="126">
        <v>-14349.68</v>
      </c>
      <c r="H108" s="126">
        <v>-158.56</v>
      </c>
      <c r="I108" s="126">
        <v>-154486.82</v>
      </c>
      <c r="J108" s="126">
        <v>-107028</v>
      </c>
      <c r="K108" s="126">
        <v>-30348.152148840374</v>
      </c>
      <c r="L108" s="126">
        <v>-195940.93</v>
      </c>
      <c r="M108" s="126">
        <v>-1427.04</v>
      </c>
      <c r="N108" s="275">
        <f>SUM(LisäyksetVähennykset[[#This Row],[Kuntien yhdistymisavustus (-1,00 €/as)]:[Eläketukivähennys (-0,18 €/as)]])</f>
        <v>-581354.30214884039</v>
      </c>
      <c r="O108" s="262">
        <v>124571.6082126814</v>
      </c>
      <c r="P108" s="37">
        <v>287056.14183100866</v>
      </c>
      <c r="Q108" s="126">
        <v>-464708.15251307294</v>
      </c>
      <c r="R108" s="276">
        <f t="shared" si="3"/>
        <v>-53080.402469382854</v>
      </c>
      <c r="S108" s="274">
        <f>LisäyksetVähennykset[[#This Row],[Lisäykset yhteensä ]]+LisäyksetVähennykset[[#This Row],[Vähennykset yhteensä ]]</f>
        <v>-634434.70461822324</v>
      </c>
      <c r="T108" s="117"/>
    </row>
    <row r="109" spans="1:20" s="50" customFormat="1">
      <c r="A109" s="255">
        <v>291</v>
      </c>
      <c r="B109" s="255" t="s">
        <v>117</v>
      </c>
      <c r="C109" s="363">
        <v>-2158</v>
      </c>
      <c r="D109" s="126">
        <v>-3905.98</v>
      </c>
      <c r="E109" s="126">
        <v>-2158</v>
      </c>
      <c r="F109" s="126">
        <v>-12904.84</v>
      </c>
      <c r="G109" s="126">
        <v>-3905.98</v>
      </c>
      <c r="H109" s="126">
        <v>-43.160000000000004</v>
      </c>
      <c r="I109" s="126">
        <v>-41512.810000000005</v>
      </c>
      <c r="J109" s="126">
        <v>-29133</v>
      </c>
      <c r="K109" s="126">
        <v>-8260.7608901611402</v>
      </c>
      <c r="L109" s="126">
        <v>-53586.222500000003</v>
      </c>
      <c r="M109" s="126">
        <v>-388.44</v>
      </c>
      <c r="N109" s="275">
        <f>SUM(LisäyksetVähennykset[[#This Row],[Kuntien yhdistymisavustus (-1,00 €/as)]:[Eläketukivähennys (-0,18 €/as)]])</f>
        <v>-157957.19339016115</v>
      </c>
      <c r="O109" s="262">
        <v>33908.366614904953</v>
      </c>
      <c r="P109" s="37">
        <v>896243.77007172839</v>
      </c>
      <c r="Q109" s="126">
        <v>950904.73402385158</v>
      </c>
      <c r="R109" s="276">
        <f t="shared" si="3"/>
        <v>1881056.8707104849</v>
      </c>
      <c r="S109" s="274">
        <f>LisäyksetVähennykset[[#This Row],[Lisäykset yhteensä ]]+LisäyksetVähennykset[[#This Row],[Vähennykset yhteensä ]]</f>
        <v>1723099.6773203239</v>
      </c>
      <c r="T109" s="117"/>
    </row>
    <row r="110" spans="1:20" s="50" customFormat="1">
      <c r="A110" s="255">
        <v>297</v>
      </c>
      <c r="B110" s="255" t="s">
        <v>118</v>
      </c>
      <c r="C110" s="363">
        <v>-121543</v>
      </c>
      <c r="D110" s="126">
        <v>-219992.83000000002</v>
      </c>
      <c r="E110" s="126">
        <v>-121543</v>
      </c>
      <c r="F110" s="126">
        <v>-726827.14</v>
      </c>
      <c r="G110" s="126">
        <v>-219992.83000000002</v>
      </c>
      <c r="H110" s="126">
        <v>-2430.86</v>
      </c>
      <c r="I110" s="126">
        <v>-2309234.1</v>
      </c>
      <c r="J110" s="126">
        <v>-1640830.5</v>
      </c>
      <c r="K110" s="126">
        <v>-465263.04952402943</v>
      </c>
      <c r="L110" s="126">
        <v>-9809412.7199000008</v>
      </c>
      <c r="M110" s="126">
        <v>-21877.739999999998</v>
      </c>
      <c r="N110" s="275">
        <f>SUM(LisäyksetVähennykset[[#This Row],[Kuntien yhdistymisavustus (-1,00 €/as)]:[Eläketukivähennys (-0,18 €/as)]])</f>
        <v>-15658947.769424031</v>
      </c>
      <c r="O110" s="262">
        <v>1909788.9728801635</v>
      </c>
      <c r="P110" s="37">
        <v>-6481568.6417166879</v>
      </c>
      <c r="Q110" s="126">
        <v>-14117505.026139481</v>
      </c>
      <c r="R110" s="276">
        <f t="shared" si="3"/>
        <v>-18689284.694976006</v>
      </c>
      <c r="S110" s="274">
        <f>LisäyksetVähennykset[[#This Row],[Lisäykset yhteensä ]]+LisäyksetVähennykset[[#This Row],[Vähennykset yhteensä ]]</f>
        <v>-34348232.464400038</v>
      </c>
      <c r="T110" s="117"/>
    </row>
    <row r="111" spans="1:20" s="50" customFormat="1">
      <c r="A111" s="251">
        <v>300</v>
      </c>
      <c r="B111" s="255" t="s">
        <v>119</v>
      </c>
      <c r="C111" s="363">
        <v>-3528</v>
      </c>
      <c r="D111" s="126">
        <v>-6385.68</v>
      </c>
      <c r="E111" s="126">
        <v>-3528</v>
      </c>
      <c r="F111" s="126">
        <v>-21097.440000000002</v>
      </c>
      <c r="G111" s="126">
        <v>-6385.68</v>
      </c>
      <c r="H111" s="126">
        <v>-70.56</v>
      </c>
      <c r="I111" s="126">
        <v>-67888.14</v>
      </c>
      <c r="J111" s="126">
        <v>-47628</v>
      </c>
      <c r="K111" s="126">
        <v>-13505.080825064182</v>
      </c>
      <c r="L111" s="126">
        <v>-55185.81</v>
      </c>
      <c r="M111" s="126">
        <v>-635.04</v>
      </c>
      <c r="N111" s="275">
        <f>SUM(LisäyksetVähennykset[[#This Row],[Kuntien yhdistymisavustus (-1,00 €/as)]:[Eläketukivähennys (-0,18 €/as)]])</f>
        <v>-225837.43082506419</v>
      </c>
      <c r="O111" s="262">
        <v>55434.994169316342</v>
      </c>
      <c r="P111" s="262">
        <v>816011.03948278818</v>
      </c>
      <c r="Q111" s="126">
        <v>1455854.0474903292</v>
      </c>
      <c r="R111" s="276">
        <f t="shared" si="3"/>
        <v>2327300.0811424339</v>
      </c>
      <c r="S111" s="274">
        <f>LisäyksetVähennykset[[#This Row],[Lisäykset yhteensä ]]+LisäyksetVähennykset[[#This Row],[Vähennykset yhteensä ]]</f>
        <v>2101462.65031737</v>
      </c>
      <c r="T111" s="117"/>
    </row>
    <row r="112" spans="1:20" s="50" customFormat="1">
      <c r="A112" s="255">
        <v>301</v>
      </c>
      <c r="B112" s="255" t="s">
        <v>120</v>
      </c>
      <c r="C112" s="363">
        <v>-20197</v>
      </c>
      <c r="D112" s="126">
        <v>-36556.57</v>
      </c>
      <c r="E112" s="126">
        <v>-20197</v>
      </c>
      <c r="F112" s="126">
        <v>-120778.06000000001</v>
      </c>
      <c r="G112" s="126">
        <v>-36556.57</v>
      </c>
      <c r="H112" s="126">
        <v>-403.94</v>
      </c>
      <c r="I112" s="126">
        <v>-392959.76</v>
      </c>
      <c r="J112" s="126">
        <v>-272659.5</v>
      </c>
      <c r="K112" s="126">
        <v>-77313.525346888113</v>
      </c>
      <c r="L112" s="126">
        <v>-561411.61</v>
      </c>
      <c r="M112" s="126">
        <v>-3635.46</v>
      </c>
      <c r="N112" s="275">
        <f>SUM(LisäyksetVähennykset[[#This Row],[Kuntien yhdistymisavustus (-1,00 €/as)]:[Eläketukivähennys (-0,18 €/as)]])</f>
        <v>-1542668.995346888</v>
      </c>
      <c r="O112" s="262">
        <v>317352.77132587362</v>
      </c>
      <c r="P112" s="37">
        <v>-633320.12612438854</v>
      </c>
      <c r="Q112" s="126">
        <v>717073.25065928139</v>
      </c>
      <c r="R112" s="276">
        <f t="shared" si="3"/>
        <v>401105.89586076647</v>
      </c>
      <c r="S112" s="274">
        <f>LisäyksetVähennykset[[#This Row],[Lisäykset yhteensä ]]+LisäyksetVähennykset[[#This Row],[Vähennykset yhteensä ]]</f>
        <v>-1141563.0994861214</v>
      </c>
      <c r="T112" s="117"/>
    </row>
    <row r="113" spans="1:20" s="109" customFormat="1">
      <c r="A113" s="251">
        <v>304</v>
      </c>
      <c r="B113" s="255" t="s">
        <v>121</v>
      </c>
      <c r="C113" s="363">
        <v>-971</v>
      </c>
      <c r="D113" s="126">
        <v>-1757.51</v>
      </c>
      <c r="E113" s="126">
        <v>-971</v>
      </c>
      <c r="F113" s="126">
        <v>-5806.5800000000008</v>
      </c>
      <c r="G113" s="126">
        <v>-1757.51</v>
      </c>
      <c r="H113" s="126">
        <v>-19.420000000000002</v>
      </c>
      <c r="I113" s="126">
        <v>-18480.02</v>
      </c>
      <c r="J113" s="126">
        <v>-13108.5</v>
      </c>
      <c r="K113" s="126">
        <v>-3716.9596034969732</v>
      </c>
      <c r="L113" s="126">
        <v>-22639.68</v>
      </c>
      <c r="M113" s="126">
        <v>-174.78</v>
      </c>
      <c r="N113" s="275">
        <f>SUM(LisäyksetVähennykset[[#This Row],[Kuntien yhdistymisavustus (-1,00 €/as)]:[Eläketukivähennys (-0,18 €/as)]])</f>
        <v>-69402.959603496973</v>
      </c>
      <c r="O113" s="262">
        <v>15257.193690024424</v>
      </c>
      <c r="P113" s="262">
        <v>-69377.10175927107</v>
      </c>
      <c r="Q113" s="126">
        <v>-335143.88026683748</v>
      </c>
      <c r="R113" s="276">
        <f t="shared" si="3"/>
        <v>-389263.78833608411</v>
      </c>
      <c r="S113" s="274">
        <f>LisäyksetVähennykset[[#This Row],[Lisäykset yhteensä ]]+LisäyksetVähennykset[[#This Row],[Vähennykset yhteensä ]]</f>
        <v>-458666.74793958105</v>
      </c>
      <c r="T113" s="65"/>
    </row>
    <row r="114" spans="1:20" s="50" customFormat="1">
      <c r="A114" s="255">
        <v>305</v>
      </c>
      <c r="B114" s="255" t="s">
        <v>122</v>
      </c>
      <c r="C114" s="363">
        <v>-15165</v>
      </c>
      <c r="D114" s="126">
        <v>-27448.65</v>
      </c>
      <c r="E114" s="126">
        <v>-15165</v>
      </c>
      <c r="F114" s="126">
        <v>-90686.700000000012</v>
      </c>
      <c r="G114" s="126">
        <v>-27448.65</v>
      </c>
      <c r="H114" s="126">
        <v>-303.3</v>
      </c>
      <c r="I114" s="126">
        <v>-292241.73000000004</v>
      </c>
      <c r="J114" s="126">
        <v>-204727.5</v>
      </c>
      <c r="K114" s="126">
        <v>-58051.1765056968</v>
      </c>
      <c r="L114" s="126">
        <v>-417768.77500000002</v>
      </c>
      <c r="M114" s="126">
        <v>-2729.7</v>
      </c>
      <c r="N114" s="275">
        <f>SUM(LisäyksetVähennykset[[#This Row],[Kuntien yhdistymisavustus (-1,00 €/as)]:[Eläketukivähennys (-0,18 €/as)]])</f>
        <v>-1151736.1815056968</v>
      </c>
      <c r="O114" s="262">
        <v>238285.62544718888</v>
      </c>
      <c r="P114" s="37">
        <v>2425928.9941001441</v>
      </c>
      <c r="Q114" s="126">
        <v>1997457.3543863457</v>
      </c>
      <c r="R114" s="276">
        <f t="shared" si="3"/>
        <v>4661671.9739336791</v>
      </c>
      <c r="S114" s="274">
        <f>LisäyksetVähennykset[[#This Row],[Lisäykset yhteensä ]]+LisäyksetVähennykset[[#This Row],[Vähennykset yhteensä ]]</f>
        <v>3509935.7924279822</v>
      </c>
      <c r="T114" s="117"/>
    </row>
    <row r="115" spans="1:20" s="50" customFormat="1">
      <c r="A115" s="255">
        <v>309</v>
      </c>
      <c r="B115" s="255" t="s">
        <v>123</v>
      </c>
      <c r="C115" s="363">
        <v>-6506</v>
      </c>
      <c r="D115" s="126">
        <v>-11775.86</v>
      </c>
      <c r="E115" s="126">
        <v>-6506</v>
      </c>
      <c r="F115" s="126">
        <v>-38905.880000000005</v>
      </c>
      <c r="G115" s="126">
        <v>-11775.86</v>
      </c>
      <c r="H115" s="126">
        <v>-130.12</v>
      </c>
      <c r="I115" s="126">
        <v>-125863.92000000001</v>
      </c>
      <c r="J115" s="126">
        <v>-87831</v>
      </c>
      <c r="K115" s="126">
        <v>-24904.777734656342</v>
      </c>
      <c r="L115" s="126">
        <v>-441372.185</v>
      </c>
      <c r="M115" s="126">
        <v>-1171.08</v>
      </c>
      <c r="N115" s="275">
        <f>SUM(LisäyksetVähennykset[[#This Row],[Kuntien yhdistymisavustus (-1,00 €/as)]:[Eläketukivähennys (-0,18 €/as)]])</f>
        <v>-756742.68273465626</v>
      </c>
      <c r="O115" s="262">
        <v>102227.91158321206</v>
      </c>
      <c r="P115" s="37">
        <v>-433381.87784330669</v>
      </c>
      <c r="Q115" s="126">
        <v>-401495.22926220956</v>
      </c>
      <c r="R115" s="276">
        <f t="shared" si="3"/>
        <v>-732649.19552230416</v>
      </c>
      <c r="S115" s="274">
        <f>LisäyksetVähennykset[[#This Row],[Lisäykset yhteensä ]]+LisäyksetVähennykset[[#This Row],[Vähennykset yhteensä ]]</f>
        <v>-1489391.8782569603</v>
      </c>
      <c r="T115" s="117"/>
    </row>
    <row r="116" spans="1:20" s="50" customFormat="1">
      <c r="A116" s="255">
        <v>312</v>
      </c>
      <c r="B116" s="255" t="s">
        <v>124</v>
      </c>
      <c r="C116" s="363">
        <v>-1232</v>
      </c>
      <c r="D116" s="126">
        <v>-2229.92</v>
      </c>
      <c r="E116" s="126">
        <v>-1232</v>
      </c>
      <c r="F116" s="126">
        <v>-7367.3600000000006</v>
      </c>
      <c r="G116" s="126">
        <v>-2229.92</v>
      </c>
      <c r="H116" s="126">
        <v>-24.64</v>
      </c>
      <c r="I116" s="126">
        <v>-24742.48</v>
      </c>
      <c r="J116" s="126">
        <v>-16632</v>
      </c>
      <c r="K116" s="126">
        <v>-4716.059970657333</v>
      </c>
      <c r="L116" s="126">
        <v>-26408.125</v>
      </c>
      <c r="M116" s="126">
        <v>-221.76</v>
      </c>
      <c r="N116" s="275">
        <f>SUM(LisäyksetVähennykset[[#This Row],[Kuntien yhdistymisavustus (-1,00 €/as)]:[Eläketukivähennys (-0,18 €/as)]])</f>
        <v>-87036.264970657328</v>
      </c>
      <c r="O116" s="262">
        <v>19358.251932142215</v>
      </c>
      <c r="P116" s="37">
        <v>-12640.698763405486</v>
      </c>
      <c r="Q116" s="126">
        <v>98108.208258273487</v>
      </c>
      <c r="R116" s="276">
        <f t="shared" si="3"/>
        <v>104825.76142701022</v>
      </c>
      <c r="S116" s="274">
        <f>LisäyksetVähennykset[[#This Row],[Lisäykset yhteensä ]]+LisäyksetVähennykset[[#This Row],[Vähennykset yhteensä ]]</f>
        <v>17789.496456352892</v>
      </c>
      <c r="T116" s="117"/>
    </row>
    <row r="117" spans="1:20" s="50" customFormat="1">
      <c r="A117" s="255">
        <v>316</v>
      </c>
      <c r="B117" s="255" t="s">
        <v>125</v>
      </c>
      <c r="C117" s="363">
        <v>-4245</v>
      </c>
      <c r="D117" s="126">
        <v>-7683.45</v>
      </c>
      <c r="E117" s="126">
        <v>-4245</v>
      </c>
      <c r="F117" s="126">
        <v>-25385.100000000002</v>
      </c>
      <c r="G117" s="126">
        <v>-7683.45</v>
      </c>
      <c r="H117" s="126">
        <v>-84.9</v>
      </c>
      <c r="I117" s="126">
        <v>-83102.460000000006</v>
      </c>
      <c r="J117" s="126">
        <v>-57307.5</v>
      </c>
      <c r="K117" s="126">
        <v>-16249.73585668862</v>
      </c>
      <c r="L117" s="126">
        <v>-297955.9325</v>
      </c>
      <c r="M117" s="126">
        <v>-764.1</v>
      </c>
      <c r="N117" s="275">
        <f>SUM(LisäyksetVähennykset[[#This Row],[Kuntien yhdistymisavustus (-1,00 €/as)]:[Eläketukivähennys (-0,18 €/as)]])</f>
        <v>-504706.6283566886</v>
      </c>
      <c r="O117" s="262">
        <v>66701.119685019235</v>
      </c>
      <c r="P117" s="37">
        <v>-308798.81497438921</v>
      </c>
      <c r="Q117" s="126">
        <v>-345227.75280109228</v>
      </c>
      <c r="R117" s="276">
        <f t="shared" si="3"/>
        <v>-587325.44809046225</v>
      </c>
      <c r="S117" s="274">
        <f>LisäyksetVähennykset[[#This Row],[Lisäykset yhteensä ]]+LisäyksetVähennykset[[#This Row],[Vähennykset yhteensä ]]</f>
        <v>-1092032.0764471509</v>
      </c>
      <c r="T117" s="117"/>
    </row>
    <row r="118" spans="1:20" s="50" customFormat="1">
      <c r="A118" s="255">
        <v>317</v>
      </c>
      <c r="B118" s="255" t="s">
        <v>126</v>
      </c>
      <c r="C118" s="363">
        <v>-2533</v>
      </c>
      <c r="D118" s="126">
        <v>-4584.7300000000005</v>
      </c>
      <c r="E118" s="126">
        <v>-2533</v>
      </c>
      <c r="F118" s="126">
        <v>-15147.340000000002</v>
      </c>
      <c r="G118" s="126">
        <v>-4584.7300000000005</v>
      </c>
      <c r="H118" s="126">
        <v>-50.660000000000004</v>
      </c>
      <c r="I118" s="126">
        <v>-48754.98</v>
      </c>
      <c r="J118" s="126">
        <v>-34195.5</v>
      </c>
      <c r="K118" s="126">
        <v>-9696.2499234375209</v>
      </c>
      <c r="L118" s="126">
        <v>-64213.495000000003</v>
      </c>
      <c r="M118" s="126">
        <v>-455.94</v>
      </c>
      <c r="N118" s="275">
        <f>SUM(LisäyksetVähennykset[[#This Row],[Kuntien yhdistymisavustus (-1,00 €/as)]:[Eläketukivähennys (-0,18 €/as)]])</f>
        <v>-186749.62492343751</v>
      </c>
      <c r="O118" s="262">
        <v>39800.691675419017</v>
      </c>
      <c r="P118" s="37">
        <v>529237.9696661788</v>
      </c>
      <c r="Q118" s="126">
        <v>986384.70593636518</v>
      </c>
      <c r="R118" s="276">
        <f t="shared" si="3"/>
        <v>1555423.3672779631</v>
      </c>
      <c r="S118" s="274">
        <f>LisäyksetVähennykset[[#This Row],[Lisäykset yhteensä ]]+LisäyksetVähennykset[[#This Row],[Vähennykset yhteensä ]]</f>
        <v>1368673.7423545255</v>
      </c>
      <c r="T118" s="117"/>
    </row>
    <row r="119" spans="1:20" s="50" customFormat="1">
      <c r="A119" s="255">
        <v>320</v>
      </c>
      <c r="B119" s="255" t="s">
        <v>127</v>
      </c>
      <c r="C119" s="363">
        <v>-7105</v>
      </c>
      <c r="D119" s="126">
        <v>-12860.050000000001</v>
      </c>
      <c r="E119" s="126">
        <v>-7105</v>
      </c>
      <c r="F119" s="126">
        <v>-42487.9</v>
      </c>
      <c r="G119" s="126">
        <v>-12860.050000000001</v>
      </c>
      <c r="H119" s="126">
        <v>-142.1</v>
      </c>
      <c r="I119" s="126">
        <v>-138139.11000000002</v>
      </c>
      <c r="J119" s="126">
        <v>-95917.5</v>
      </c>
      <c r="K119" s="126">
        <v>-27197.732217143144</v>
      </c>
      <c r="L119" s="126">
        <v>-213340.992</v>
      </c>
      <c r="M119" s="126">
        <v>-1278.8999999999999</v>
      </c>
      <c r="N119" s="275">
        <f>SUM(LisäyksetVähennykset[[#This Row],[Kuntien yhdistymisavustus (-1,00 €/as)]:[Eläketukivähennys (-0,18 €/as)]])</f>
        <v>-558434.33421714313</v>
      </c>
      <c r="O119" s="262">
        <v>111639.91881320653</v>
      </c>
      <c r="P119" s="37">
        <v>1141663.6105878628</v>
      </c>
      <c r="Q119" s="126">
        <v>850384.64555176522</v>
      </c>
      <c r="R119" s="276">
        <f t="shared" si="3"/>
        <v>2103688.1749528344</v>
      </c>
      <c r="S119" s="274">
        <f>LisäyksetVähennykset[[#This Row],[Lisäykset yhteensä ]]+LisäyksetVähennykset[[#This Row],[Vähennykset yhteensä ]]</f>
        <v>1545253.8407356911</v>
      </c>
      <c r="T119" s="117"/>
    </row>
    <row r="120" spans="1:20" s="50" customFormat="1">
      <c r="A120" s="255">
        <v>322</v>
      </c>
      <c r="B120" s="255" t="s">
        <v>128</v>
      </c>
      <c r="C120" s="363">
        <v>-6614</v>
      </c>
      <c r="D120" s="126">
        <v>-11971.34</v>
      </c>
      <c r="E120" s="126">
        <v>-6614</v>
      </c>
      <c r="F120" s="126">
        <v>-39551.72</v>
      </c>
      <c r="G120" s="126">
        <v>-11971.34</v>
      </c>
      <c r="H120" s="126">
        <v>-132.28</v>
      </c>
      <c r="I120" s="126">
        <v>-126958.89</v>
      </c>
      <c r="J120" s="126">
        <v>-89289</v>
      </c>
      <c r="K120" s="126">
        <v>-25318.198576239938</v>
      </c>
      <c r="L120" s="126">
        <v>-170650.3725</v>
      </c>
      <c r="M120" s="126">
        <v>-1190.52</v>
      </c>
      <c r="N120" s="275">
        <f>SUM(LisäyksetVähennykset[[#This Row],[Kuntien yhdistymisavustus (-1,00 €/as)]:[Eläketukivähennys (-0,18 €/as)]])</f>
        <v>-490261.66107623995</v>
      </c>
      <c r="O120" s="262">
        <v>103924.9012006401</v>
      </c>
      <c r="P120" s="37">
        <v>1290740.3265106499</v>
      </c>
      <c r="Q120" s="126">
        <v>1334230.2620859423</v>
      </c>
      <c r="R120" s="276">
        <f t="shared" si="3"/>
        <v>2728895.4897972322</v>
      </c>
      <c r="S120" s="274">
        <f>LisäyksetVähennykset[[#This Row],[Lisäykset yhteensä ]]+LisäyksetVähennykset[[#This Row],[Vähennykset yhteensä ]]</f>
        <v>2238633.8287209924</v>
      </c>
      <c r="T120" s="117"/>
    </row>
    <row r="121" spans="1:20" s="50" customFormat="1">
      <c r="A121" s="255">
        <v>398</v>
      </c>
      <c r="B121" s="255" t="s">
        <v>129</v>
      </c>
      <c r="C121" s="363">
        <v>-120027</v>
      </c>
      <c r="D121" s="126">
        <v>-217248.87</v>
      </c>
      <c r="E121" s="126">
        <v>-120027</v>
      </c>
      <c r="F121" s="126">
        <v>-717761.46000000008</v>
      </c>
      <c r="G121" s="126">
        <v>-217248.87</v>
      </c>
      <c r="H121" s="126">
        <v>-2400.54</v>
      </c>
      <c r="I121" s="126">
        <v>-2304892.64</v>
      </c>
      <c r="J121" s="126">
        <v>-1620364.5</v>
      </c>
      <c r="K121" s="126">
        <v>-459459.84585883748</v>
      </c>
      <c r="L121" s="126">
        <v>-11760182.911800001</v>
      </c>
      <c r="M121" s="126">
        <v>-21604.86</v>
      </c>
      <c r="N121" s="275">
        <f>SUM(LisäyksetVähennykset[[#This Row],[Kuntien yhdistymisavustus (-1,00 €/as)]:[Eläketukivähennys (-0,18 €/as)]])</f>
        <v>-17561218.497658838</v>
      </c>
      <c r="O121" s="262">
        <v>1885968.2667688585</v>
      </c>
      <c r="P121" s="37">
        <v>19204866.668158781</v>
      </c>
      <c r="Q121" s="126">
        <v>13510392.830545874</v>
      </c>
      <c r="R121" s="276">
        <f t="shared" si="3"/>
        <v>34601227.765473515</v>
      </c>
      <c r="S121" s="274">
        <f>LisäyksetVähennykset[[#This Row],[Lisäykset yhteensä ]]+LisäyksetVähennykset[[#This Row],[Vähennykset yhteensä ]]</f>
        <v>17040009.267814677</v>
      </c>
      <c r="T121" s="117"/>
    </row>
    <row r="122" spans="1:20" s="109" customFormat="1">
      <c r="A122" s="251">
        <v>399</v>
      </c>
      <c r="B122" s="255" t="s">
        <v>130</v>
      </c>
      <c r="C122" s="363">
        <v>-7916</v>
      </c>
      <c r="D122" s="126">
        <v>-14327.960000000001</v>
      </c>
      <c r="E122" s="126">
        <v>-7916</v>
      </c>
      <c r="F122" s="126">
        <v>-47337.68</v>
      </c>
      <c r="G122" s="126">
        <v>-14327.960000000001</v>
      </c>
      <c r="H122" s="126">
        <v>-158.32</v>
      </c>
      <c r="I122" s="126">
        <v>-153603.16</v>
      </c>
      <c r="J122" s="126">
        <v>-106866</v>
      </c>
      <c r="K122" s="126">
        <v>-30302.216499775528</v>
      </c>
      <c r="L122" s="126">
        <v>-142770.08499999999</v>
      </c>
      <c r="M122" s="126">
        <v>-1424.8799999999999</v>
      </c>
      <c r="N122" s="275">
        <f>SUM(LisäyksetVähennykset[[#This Row],[Kuntien yhdistymisavustus (-1,00 €/as)]:[Eläketukivähennys (-0,18 €/as)]])</f>
        <v>-526950.26149977557</v>
      </c>
      <c r="O122" s="262">
        <v>124383.05381074495</v>
      </c>
      <c r="P122" s="262">
        <v>-999965.2917481811</v>
      </c>
      <c r="Q122" s="126">
        <v>-375042.4107776052</v>
      </c>
      <c r="R122" s="276">
        <f t="shared" si="3"/>
        <v>-1250624.6487150413</v>
      </c>
      <c r="S122" s="274">
        <f>LisäyksetVähennykset[[#This Row],[Lisäykset yhteensä ]]+LisäyksetVähennykset[[#This Row],[Vähennykset yhteensä ]]</f>
        <v>-1777574.9102148169</v>
      </c>
      <c r="T122" s="65"/>
    </row>
    <row r="123" spans="1:20" s="50" customFormat="1">
      <c r="A123" s="255">
        <v>400</v>
      </c>
      <c r="B123" s="255" t="s">
        <v>131</v>
      </c>
      <c r="C123" s="363">
        <v>-8456</v>
      </c>
      <c r="D123" s="126">
        <v>-15305.36</v>
      </c>
      <c r="E123" s="126">
        <v>-8456</v>
      </c>
      <c r="F123" s="126">
        <v>-50566.880000000005</v>
      </c>
      <c r="G123" s="126">
        <v>-15305.36</v>
      </c>
      <c r="H123" s="126">
        <v>-169.12</v>
      </c>
      <c r="I123" s="126">
        <v>-162670.28</v>
      </c>
      <c r="J123" s="126">
        <v>-114156</v>
      </c>
      <c r="K123" s="126">
        <v>-32369.320707693514</v>
      </c>
      <c r="L123" s="126">
        <v>-192233.10500000001</v>
      </c>
      <c r="M123" s="126">
        <v>-1522.08</v>
      </c>
      <c r="N123" s="275">
        <f>SUM(LisäyksetVähennykset[[#This Row],[Kuntien yhdistymisavustus (-1,00 €/as)]:[Eläketukivähennys (-0,18 €/as)]])</f>
        <v>-601209.50570769352</v>
      </c>
      <c r="O123" s="262">
        <v>132868.0018978852</v>
      </c>
      <c r="P123" s="37">
        <v>954612.05077918351</v>
      </c>
      <c r="Q123" s="126">
        <v>1094780.8976453673</v>
      </c>
      <c r="R123" s="276">
        <f t="shared" si="3"/>
        <v>2182260.9503224362</v>
      </c>
      <c r="S123" s="274">
        <f>LisäyksetVähennykset[[#This Row],[Lisäykset yhteensä ]]+LisäyksetVähennykset[[#This Row],[Vähennykset yhteensä ]]</f>
        <v>1581051.4446147426</v>
      </c>
      <c r="T123" s="117"/>
    </row>
    <row r="124" spans="1:20" s="50" customFormat="1">
      <c r="A124" s="255">
        <v>402</v>
      </c>
      <c r="B124" s="255" t="s">
        <v>132</v>
      </c>
      <c r="C124" s="363">
        <v>-9247</v>
      </c>
      <c r="D124" s="126">
        <v>-16737.07</v>
      </c>
      <c r="E124" s="126">
        <v>-9247</v>
      </c>
      <c r="F124" s="126">
        <v>-55297.060000000005</v>
      </c>
      <c r="G124" s="126">
        <v>-16737.07</v>
      </c>
      <c r="H124" s="126">
        <v>-184.94</v>
      </c>
      <c r="I124" s="126">
        <v>-179767.18000000002</v>
      </c>
      <c r="J124" s="126">
        <v>-124834.5</v>
      </c>
      <c r="K124" s="126">
        <v>-35397.245575217828</v>
      </c>
      <c r="L124" s="126">
        <v>-322210.47499999998</v>
      </c>
      <c r="M124" s="126">
        <v>-1664.46</v>
      </c>
      <c r="N124" s="275">
        <f>SUM(LisäyksetVähennykset[[#This Row],[Kuntien yhdistymisavustus (-1,00 €/as)]:[Eläketukivähennys (-0,18 €/as)]])</f>
        <v>-771324.00057521788</v>
      </c>
      <c r="O124" s="262">
        <v>145296.87955886289</v>
      </c>
      <c r="P124" s="37">
        <v>-942873.22810209764</v>
      </c>
      <c r="Q124" s="126">
        <v>-765750.7235946334</v>
      </c>
      <c r="R124" s="276">
        <f t="shared" si="3"/>
        <v>-1563327.072137868</v>
      </c>
      <c r="S124" s="274">
        <f>LisäyksetVähennykset[[#This Row],[Lisäykset yhteensä ]]+LisäyksetVähennykset[[#This Row],[Vähennykset yhteensä ]]</f>
        <v>-2334651.0727130859</v>
      </c>
      <c r="T124" s="117"/>
    </row>
    <row r="125" spans="1:20" s="50" customFormat="1">
      <c r="A125" s="255">
        <v>403</v>
      </c>
      <c r="B125" s="255" t="s">
        <v>133</v>
      </c>
      <c r="C125" s="363">
        <v>-2866</v>
      </c>
      <c r="D125" s="126">
        <v>-5187.46</v>
      </c>
      <c r="E125" s="126">
        <v>-2866</v>
      </c>
      <c r="F125" s="126">
        <v>-17138.68</v>
      </c>
      <c r="G125" s="126">
        <v>-5187.46</v>
      </c>
      <c r="H125" s="126">
        <v>-57.32</v>
      </c>
      <c r="I125" s="126">
        <v>-56189.25</v>
      </c>
      <c r="J125" s="126">
        <v>-38691</v>
      </c>
      <c r="K125" s="126">
        <v>-10970.964184986946</v>
      </c>
      <c r="L125" s="126">
        <v>-59617.88</v>
      </c>
      <c r="M125" s="126">
        <v>-515.88</v>
      </c>
      <c r="N125" s="275">
        <f>SUM(LisäyksetVähennykset[[#This Row],[Kuntien yhdistymisavustus (-1,00 €/as)]:[Eläketukivähennys (-0,18 €/as)]])</f>
        <v>-199287.89418498694</v>
      </c>
      <c r="O125" s="262">
        <v>45033.076329155512</v>
      </c>
      <c r="P125" s="37">
        <v>196166.60831395956</v>
      </c>
      <c r="Q125" s="126">
        <v>622590.73780885374</v>
      </c>
      <c r="R125" s="276">
        <f t="shared" si="3"/>
        <v>863790.42245196877</v>
      </c>
      <c r="S125" s="274">
        <f>LisäyksetVähennykset[[#This Row],[Lisäykset yhteensä ]]+LisäyksetVähennykset[[#This Row],[Vähennykset yhteensä ]]</f>
        <v>664502.52826698183</v>
      </c>
      <c r="T125" s="117"/>
    </row>
    <row r="126" spans="1:20" s="50" customFormat="1">
      <c r="A126" s="255">
        <v>405</v>
      </c>
      <c r="B126" s="255" t="s">
        <v>134</v>
      </c>
      <c r="C126" s="363">
        <v>-72634</v>
      </c>
      <c r="D126" s="126">
        <v>-131467.54</v>
      </c>
      <c r="E126" s="126">
        <v>-72634</v>
      </c>
      <c r="F126" s="126">
        <v>-434351.32</v>
      </c>
      <c r="G126" s="126">
        <v>-131467.54</v>
      </c>
      <c r="H126" s="126">
        <v>-1452.68</v>
      </c>
      <c r="I126" s="126">
        <v>-1395837.02</v>
      </c>
      <c r="J126" s="126">
        <v>-980559</v>
      </c>
      <c r="K126" s="126">
        <v>-278040.82784799085</v>
      </c>
      <c r="L126" s="126">
        <v>-4490794.8107500002</v>
      </c>
      <c r="M126" s="126">
        <v>-13074.119999999999</v>
      </c>
      <c r="N126" s="275">
        <f>SUM(LisäyksetVähennykset[[#This Row],[Kuntien yhdistymisavustus (-1,00 €/as)]:[Eläketukivähennys (-0,18 €/as)]])</f>
        <v>-8002312.8585979911</v>
      </c>
      <c r="O126" s="262">
        <v>1141288.3691876766</v>
      </c>
      <c r="P126" s="37">
        <v>3526667.3874740954</v>
      </c>
      <c r="Q126" s="126">
        <v>-1307633.1986752984</v>
      </c>
      <c r="R126" s="276">
        <f t="shared" si="3"/>
        <v>3360322.5579864737</v>
      </c>
      <c r="S126" s="274">
        <f>LisäyksetVähennykset[[#This Row],[Lisäykset yhteensä ]]+LisäyksetVähennykset[[#This Row],[Vähennykset yhteensä ]]</f>
        <v>-4641990.3006115174</v>
      </c>
      <c r="T126" s="117"/>
    </row>
    <row r="127" spans="1:20" s="50" customFormat="1">
      <c r="A127" s="255">
        <v>407</v>
      </c>
      <c r="B127" s="255" t="s">
        <v>135</v>
      </c>
      <c r="C127" s="363">
        <v>-2580</v>
      </c>
      <c r="D127" s="126">
        <v>-4669.8</v>
      </c>
      <c r="E127" s="126">
        <v>-2580</v>
      </c>
      <c r="F127" s="126">
        <v>-15428.400000000001</v>
      </c>
      <c r="G127" s="126">
        <v>-4669.8</v>
      </c>
      <c r="H127" s="126">
        <v>-51.6</v>
      </c>
      <c r="I127" s="126">
        <v>-50349.41</v>
      </c>
      <c r="J127" s="126">
        <v>-34830</v>
      </c>
      <c r="K127" s="126">
        <v>-9876.1645489414932</v>
      </c>
      <c r="L127" s="126">
        <v>-101629.745</v>
      </c>
      <c r="M127" s="126">
        <v>-464.4</v>
      </c>
      <c r="N127" s="275">
        <f>SUM(LisäyksetVähennykset[[#This Row],[Kuntien yhdistymisavustus (-1,00 €/as)]:[Eläketukivähennys (-0,18 €/as)]])</f>
        <v>-227129.31954894148</v>
      </c>
      <c r="O127" s="262">
        <v>40539.196416336781</v>
      </c>
      <c r="P127" s="37">
        <v>86023.996000081897</v>
      </c>
      <c r="Q127" s="126">
        <v>192284.82127251051</v>
      </c>
      <c r="R127" s="276">
        <f t="shared" si="3"/>
        <v>318848.0136889292</v>
      </c>
      <c r="S127" s="274">
        <f>LisäyksetVähennykset[[#This Row],[Lisäykset yhteensä ]]+LisäyksetVähennykset[[#This Row],[Vähennykset yhteensä ]]</f>
        <v>91718.694139987725</v>
      </c>
      <c r="T127" s="117"/>
    </row>
    <row r="128" spans="1:20" s="50" customFormat="1">
      <c r="A128" s="255">
        <v>408</v>
      </c>
      <c r="B128" s="255" t="s">
        <v>136</v>
      </c>
      <c r="C128" s="363">
        <v>-14203</v>
      </c>
      <c r="D128" s="126">
        <v>-25707.43</v>
      </c>
      <c r="E128" s="126">
        <v>-14203</v>
      </c>
      <c r="F128" s="126">
        <v>-84933.94</v>
      </c>
      <c r="G128" s="126">
        <v>-25707.43</v>
      </c>
      <c r="H128" s="126">
        <v>-284.06</v>
      </c>
      <c r="I128" s="126">
        <v>-273185.41000000003</v>
      </c>
      <c r="J128" s="126">
        <v>-191740.5</v>
      </c>
      <c r="K128" s="126">
        <v>-54368.668638998461</v>
      </c>
      <c r="L128" s="126">
        <v>-507046.40000000002</v>
      </c>
      <c r="M128" s="126">
        <v>-2556.54</v>
      </c>
      <c r="N128" s="275">
        <f>SUM(LisäyksetVähennykset[[#This Row],[Kuntien yhdistymisavustus (-1,00 €/as)]:[Eläketukivähennys (-0,18 €/as)]])</f>
        <v>-1193936.3786389986</v>
      </c>
      <c r="O128" s="262">
        <v>223169.84755861678</v>
      </c>
      <c r="P128" s="37">
        <v>-382837.57119115582</v>
      </c>
      <c r="Q128" s="126">
        <v>441994.01981019601</v>
      </c>
      <c r="R128" s="276">
        <f t="shared" si="3"/>
        <v>282326.29617765697</v>
      </c>
      <c r="S128" s="274">
        <f>LisäyksetVähennykset[[#This Row],[Lisäykset yhteensä ]]+LisäyksetVähennykset[[#This Row],[Vähennykset yhteensä ]]</f>
        <v>-911610.08246134163</v>
      </c>
      <c r="T128" s="117"/>
    </row>
    <row r="129" spans="1:20" s="50" customFormat="1">
      <c r="A129" s="255">
        <v>410</v>
      </c>
      <c r="B129" s="255" t="s">
        <v>137</v>
      </c>
      <c r="C129" s="363">
        <v>-18788</v>
      </c>
      <c r="D129" s="126">
        <v>-34006.28</v>
      </c>
      <c r="E129" s="126">
        <v>-18788</v>
      </c>
      <c r="F129" s="126">
        <v>-112352.24</v>
      </c>
      <c r="G129" s="126">
        <v>-34006.28</v>
      </c>
      <c r="H129" s="126">
        <v>-375.76</v>
      </c>
      <c r="I129" s="126">
        <v>-361589.83</v>
      </c>
      <c r="J129" s="126">
        <v>-253638</v>
      </c>
      <c r="K129" s="126">
        <v>-71919.914552524337</v>
      </c>
      <c r="L129" s="126">
        <v>-658198.80000000005</v>
      </c>
      <c r="M129" s="126">
        <v>-3381.8399999999997</v>
      </c>
      <c r="N129" s="275">
        <f>SUM(LisäyksetVähennykset[[#This Row],[Kuntien yhdistymisavustus (-1,00 €/as)]:[Eläketukivähennys (-0,18 €/as)]])</f>
        <v>-1567044.9445525245</v>
      </c>
      <c r="O129" s="262">
        <v>295213.34196516877</v>
      </c>
      <c r="P129" s="37">
        <v>-1353185.0091590269</v>
      </c>
      <c r="Q129" s="126">
        <v>-1203641.066939669</v>
      </c>
      <c r="R129" s="276">
        <f t="shared" si="3"/>
        <v>-2261612.7341335271</v>
      </c>
      <c r="S129" s="274">
        <f>LisäyksetVähennykset[[#This Row],[Lisäykset yhteensä ]]+LisäyksetVähennykset[[#This Row],[Vähennykset yhteensä ]]</f>
        <v>-3828657.6786860516</v>
      </c>
      <c r="T129" s="117"/>
    </row>
    <row r="130" spans="1:20" s="50" customFormat="1">
      <c r="A130" s="255">
        <v>416</v>
      </c>
      <c r="B130" s="255" t="s">
        <v>138</v>
      </c>
      <c r="C130" s="363">
        <v>-2917</v>
      </c>
      <c r="D130" s="126">
        <v>-5279.77</v>
      </c>
      <c r="E130" s="126">
        <v>-2917</v>
      </c>
      <c r="F130" s="126">
        <v>-17443.66</v>
      </c>
      <c r="G130" s="126">
        <v>-5279.77</v>
      </c>
      <c r="H130" s="126">
        <v>-58.34</v>
      </c>
      <c r="I130" s="126">
        <v>-56938.44</v>
      </c>
      <c r="J130" s="126">
        <v>-39379.5</v>
      </c>
      <c r="K130" s="126">
        <v>-11166.190693512533</v>
      </c>
      <c r="L130" s="126">
        <v>-98813.164999999994</v>
      </c>
      <c r="M130" s="126">
        <v>-525.05999999999995</v>
      </c>
      <c r="N130" s="275">
        <f>SUM(LisäyksetVähennykset[[#This Row],[Kuntien yhdistymisavustus (-1,00 €/as)]:[Eläketukivähennys (-0,18 €/as)]])</f>
        <v>-240717.89569351252</v>
      </c>
      <c r="O130" s="262">
        <v>45834.432537385423</v>
      </c>
      <c r="P130" s="37">
        <v>-256093.19672164335</v>
      </c>
      <c r="Q130" s="126">
        <v>-324747.00977366214</v>
      </c>
      <c r="R130" s="276">
        <f t="shared" si="3"/>
        <v>-535005.77395792003</v>
      </c>
      <c r="S130" s="274">
        <f>LisäyksetVähennykset[[#This Row],[Lisäykset yhteensä ]]+LisäyksetVähennykset[[#This Row],[Vähennykset yhteensä ]]</f>
        <v>-775723.66965143254</v>
      </c>
      <c r="T130" s="117"/>
    </row>
    <row r="131" spans="1:20" s="50" customFormat="1">
      <c r="A131" s="255">
        <v>418</v>
      </c>
      <c r="B131" s="260" t="s">
        <v>139</v>
      </c>
      <c r="C131" s="363">
        <v>-24164</v>
      </c>
      <c r="D131" s="126">
        <v>-43736.840000000004</v>
      </c>
      <c r="E131" s="126">
        <v>-24164</v>
      </c>
      <c r="F131" s="126">
        <v>-144500.72</v>
      </c>
      <c r="G131" s="126">
        <v>-43736.840000000004</v>
      </c>
      <c r="H131" s="126">
        <v>-483.28000000000003</v>
      </c>
      <c r="I131" s="126">
        <v>-457735.88</v>
      </c>
      <c r="J131" s="126">
        <v>-326214</v>
      </c>
      <c r="K131" s="126">
        <v>-92499.08533357452</v>
      </c>
      <c r="L131" s="126">
        <v>-928127.625</v>
      </c>
      <c r="M131" s="126">
        <v>-4349.5199999999995</v>
      </c>
      <c r="N131" s="275">
        <f>SUM(LisäyksetVähennykset[[#This Row],[Kuntien yhdistymisavustus (-1,00 €/as)]:[Eläketukivähennys (-0,18 €/as)]])</f>
        <v>-2089711.7903335746</v>
      </c>
      <c r="O131" s="262">
        <v>379685.71403269842</v>
      </c>
      <c r="P131" s="37">
        <v>790131.25242133194</v>
      </c>
      <c r="Q131" s="126">
        <v>882473.44264661067</v>
      </c>
      <c r="R131" s="276">
        <f t="shared" si="3"/>
        <v>2052290.409100641</v>
      </c>
      <c r="S131" s="274">
        <f>LisäyksetVähennykset[[#This Row],[Lisäykset yhteensä ]]+LisäyksetVähennykset[[#This Row],[Vähennykset yhteensä ]]</f>
        <v>-37421.381232933607</v>
      </c>
      <c r="T131" s="117"/>
    </row>
    <row r="132" spans="1:20" s="50" customFormat="1">
      <c r="A132" s="255">
        <v>420</v>
      </c>
      <c r="B132" s="255" t="s">
        <v>140</v>
      </c>
      <c r="C132" s="363">
        <v>-9280</v>
      </c>
      <c r="D132" s="126">
        <v>-16796.8</v>
      </c>
      <c r="E132" s="126">
        <v>-9280</v>
      </c>
      <c r="F132" s="126">
        <v>-55494.400000000001</v>
      </c>
      <c r="G132" s="126">
        <v>-16796.8</v>
      </c>
      <c r="H132" s="126">
        <v>-185.6</v>
      </c>
      <c r="I132" s="126">
        <v>-180612.42</v>
      </c>
      <c r="J132" s="126">
        <v>-125280</v>
      </c>
      <c r="K132" s="126">
        <v>-35523.568610146147</v>
      </c>
      <c r="L132" s="126">
        <v>-356504.01250000001</v>
      </c>
      <c r="M132" s="126">
        <v>-1670.3999999999999</v>
      </c>
      <c r="N132" s="275">
        <f>SUM(LisäyksetVähennykset[[#This Row],[Kuntien yhdistymisavustus (-1,00 €/as)]:[Eläketukivähennys (-0,18 €/as)]])</f>
        <v>-807424.00111014617</v>
      </c>
      <c r="O132" s="262">
        <v>145815.4041641881</v>
      </c>
      <c r="P132" s="37">
        <v>677049.17605923256</v>
      </c>
      <c r="Q132" s="126">
        <v>1143544.3510032834</v>
      </c>
      <c r="R132" s="276">
        <f t="shared" si="3"/>
        <v>1966408.931226704</v>
      </c>
      <c r="S132" s="274">
        <f>LisäyksetVähennykset[[#This Row],[Lisäykset yhteensä ]]+LisäyksetVähennykset[[#This Row],[Vähennykset yhteensä ]]</f>
        <v>1158984.930116558</v>
      </c>
      <c r="T132" s="117"/>
    </row>
    <row r="133" spans="1:20" s="50" customFormat="1">
      <c r="A133" s="255">
        <v>421</v>
      </c>
      <c r="B133" s="255" t="s">
        <v>141</v>
      </c>
      <c r="C133" s="363">
        <v>-719</v>
      </c>
      <c r="D133" s="126">
        <v>-1301.3900000000001</v>
      </c>
      <c r="E133" s="126">
        <v>-719</v>
      </c>
      <c r="F133" s="126">
        <v>-4299.62</v>
      </c>
      <c r="G133" s="126">
        <v>-1301.3900000000001</v>
      </c>
      <c r="H133" s="126">
        <v>-14.38</v>
      </c>
      <c r="I133" s="126">
        <v>-13869.62</v>
      </c>
      <c r="J133" s="126">
        <v>-9706.5</v>
      </c>
      <c r="K133" s="126">
        <v>-2752.3109731352456</v>
      </c>
      <c r="L133" s="126">
        <v>-15346.754999999999</v>
      </c>
      <c r="M133" s="126">
        <v>-129.41999999999999</v>
      </c>
      <c r="N133" s="275">
        <f>SUM(LisäyksetVähennykset[[#This Row],[Kuntien yhdistymisavustus (-1,00 €/as)]:[Eläketukivähennys (-0,18 €/as)]])</f>
        <v>-50159.385973135242</v>
      </c>
      <c r="O133" s="262">
        <v>11297.551249358972</v>
      </c>
      <c r="P133" s="37">
        <v>49813.144757970273</v>
      </c>
      <c r="Q133" s="126">
        <v>210444.82792210605</v>
      </c>
      <c r="R133" s="276">
        <f t="shared" si="3"/>
        <v>271555.52392943529</v>
      </c>
      <c r="S133" s="274">
        <f>LisäyksetVähennykset[[#This Row],[Lisäykset yhteensä ]]+LisäyksetVähennykset[[#This Row],[Vähennykset yhteensä ]]</f>
        <v>221396.13795630005</v>
      </c>
      <c r="T133" s="117"/>
    </row>
    <row r="134" spans="1:20" s="50" customFormat="1">
      <c r="A134" s="255">
        <v>422</v>
      </c>
      <c r="B134" s="255" t="s">
        <v>142</v>
      </c>
      <c r="C134" s="363">
        <v>-10543</v>
      </c>
      <c r="D134" s="126">
        <v>-19082.830000000002</v>
      </c>
      <c r="E134" s="126">
        <v>-10543</v>
      </c>
      <c r="F134" s="126">
        <v>-63047.140000000007</v>
      </c>
      <c r="G134" s="126">
        <v>-19082.830000000002</v>
      </c>
      <c r="H134" s="126">
        <v>-210.86</v>
      </c>
      <c r="I134" s="126">
        <v>-205911.99000000002</v>
      </c>
      <c r="J134" s="126">
        <v>-142330.5</v>
      </c>
      <c r="K134" s="126">
        <v>-40358.295674220994</v>
      </c>
      <c r="L134" s="126">
        <v>-398546.435</v>
      </c>
      <c r="M134" s="126">
        <v>-1897.74</v>
      </c>
      <c r="N134" s="275">
        <f>SUM(LisäyksetVähennykset[[#This Row],[Kuntien yhdistymisavustus (-1,00 €/as)]:[Eläketukivähennys (-0,18 €/as)]])</f>
        <v>-911554.62067422108</v>
      </c>
      <c r="O134" s="262">
        <v>165660.7549679995</v>
      </c>
      <c r="P134" s="37">
        <v>1686417.9384784063</v>
      </c>
      <c r="Q134" s="126">
        <v>2035914.6490245794</v>
      </c>
      <c r="R134" s="276">
        <f t="shared" ref="R134:R197" si="4">SUM(O134:Q134)</f>
        <v>3887993.3424709849</v>
      </c>
      <c r="S134" s="274">
        <f>LisäyksetVähennykset[[#This Row],[Lisäykset yhteensä ]]+LisäyksetVähennykset[[#This Row],[Vähennykset yhteensä ]]</f>
        <v>2976438.7217967641</v>
      </c>
      <c r="T134" s="117"/>
    </row>
    <row r="135" spans="1:20" s="50" customFormat="1">
      <c r="A135" s="255">
        <v>423</v>
      </c>
      <c r="B135" s="255" t="s">
        <v>143</v>
      </c>
      <c r="C135" s="363">
        <v>-20291</v>
      </c>
      <c r="D135" s="126">
        <v>-36726.71</v>
      </c>
      <c r="E135" s="126">
        <v>-20291</v>
      </c>
      <c r="F135" s="126">
        <v>-121340.18000000001</v>
      </c>
      <c r="G135" s="126">
        <v>-36726.71</v>
      </c>
      <c r="H135" s="126">
        <v>-405.82</v>
      </c>
      <c r="I135" s="126">
        <v>-387004.66000000003</v>
      </c>
      <c r="J135" s="126">
        <v>-273928.5</v>
      </c>
      <c r="K135" s="126">
        <v>-77673.354597896061</v>
      </c>
      <c r="L135" s="126">
        <v>-442107.125</v>
      </c>
      <c r="M135" s="126">
        <v>-3652.3799999999997</v>
      </c>
      <c r="N135" s="275">
        <f>SUM(LisäyksetVähennykset[[#This Row],[Kuntien yhdistymisavustus (-1,00 €/as)]:[Eläketukivähennys (-0,18 €/as)]])</f>
        <v>-1420147.4395978961</v>
      </c>
      <c r="O135" s="262">
        <v>318829.78080770915</v>
      </c>
      <c r="P135" s="37">
        <v>-286975.05515880603</v>
      </c>
      <c r="Q135" s="126">
        <v>682033.04186193272</v>
      </c>
      <c r="R135" s="276">
        <f t="shared" si="4"/>
        <v>713887.76751083578</v>
      </c>
      <c r="S135" s="274">
        <f>LisäyksetVähennykset[[#This Row],[Lisäykset yhteensä ]]+LisäyksetVähennykset[[#This Row],[Vähennykset yhteensä ]]</f>
        <v>-706259.67208706029</v>
      </c>
      <c r="T135" s="117"/>
    </row>
    <row r="136" spans="1:20" s="50" customFormat="1">
      <c r="A136" s="251">
        <v>425</v>
      </c>
      <c r="B136" s="255" t="s">
        <v>144</v>
      </c>
      <c r="C136" s="363">
        <v>-10218</v>
      </c>
      <c r="D136" s="126">
        <v>-18494.580000000002</v>
      </c>
      <c r="E136" s="126">
        <v>-10218</v>
      </c>
      <c r="F136" s="126">
        <v>-61103.640000000007</v>
      </c>
      <c r="G136" s="126">
        <v>-18494.580000000002</v>
      </c>
      <c r="H136" s="126">
        <v>-204.36</v>
      </c>
      <c r="I136" s="126">
        <v>-196671.98</v>
      </c>
      <c r="J136" s="126">
        <v>-137943</v>
      </c>
      <c r="K136" s="126">
        <v>-39114.205178714801</v>
      </c>
      <c r="L136" s="126">
        <v>-155675.87</v>
      </c>
      <c r="M136" s="126">
        <v>-1839.24</v>
      </c>
      <c r="N136" s="275">
        <f>SUM(LisäyksetVähennykset[[#This Row],[Kuntien yhdistymisavustus (-1,00 €/as)]:[Eläketukivähennys (-0,18 €/as)]])</f>
        <v>-649977.45517871482</v>
      </c>
      <c r="O136" s="262">
        <v>160554.07324888729</v>
      </c>
      <c r="P136" s="126">
        <v>-2308219.9726729626</v>
      </c>
      <c r="Q136" s="126">
        <v>-1776669.9584317359</v>
      </c>
      <c r="R136" s="276">
        <f t="shared" si="4"/>
        <v>-3924335.8578558108</v>
      </c>
      <c r="S136" s="274">
        <f>LisäyksetVähennykset[[#This Row],[Lisäykset yhteensä ]]+LisäyksetVähennykset[[#This Row],[Vähennykset yhteensä ]]</f>
        <v>-4574313.3130345251</v>
      </c>
      <c r="T136" s="117"/>
    </row>
    <row r="137" spans="1:20" s="50" customFormat="1">
      <c r="A137" s="255">
        <v>426</v>
      </c>
      <c r="B137" s="255" t="s">
        <v>145</v>
      </c>
      <c r="C137" s="363">
        <v>-11979</v>
      </c>
      <c r="D137" s="126">
        <v>-21681.99</v>
      </c>
      <c r="E137" s="126">
        <v>-11979</v>
      </c>
      <c r="F137" s="126">
        <v>-71634.42</v>
      </c>
      <c r="G137" s="126">
        <v>-21681.99</v>
      </c>
      <c r="H137" s="126">
        <v>-239.58</v>
      </c>
      <c r="I137" s="126">
        <v>-230404.74000000002</v>
      </c>
      <c r="J137" s="126">
        <v>-161716.5</v>
      </c>
      <c r="K137" s="126">
        <v>-45855.261678980678</v>
      </c>
      <c r="L137" s="126">
        <v>-449648.26</v>
      </c>
      <c r="M137" s="126">
        <v>-2156.2199999999998</v>
      </c>
      <c r="N137" s="275">
        <f>SUM(LisäyksetVähennykset[[#This Row],[Kuntien yhdistymisavustus (-1,00 €/as)]:[Eläketukivähennys (-0,18 €/as)]])</f>
        <v>-1028976.9616789806</v>
      </c>
      <c r="O137" s="262">
        <v>188224.43173306136</v>
      </c>
      <c r="P137" s="37">
        <v>-253066.21103606222</v>
      </c>
      <c r="Q137" s="126">
        <v>-200184.33034729151</v>
      </c>
      <c r="R137" s="276">
        <f t="shared" si="4"/>
        <v>-265026.10965029238</v>
      </c>
      <c r="S137" s="274">
        <f>LisäyksetVähennykset[[#This Row],[Lisäykset yhteensä ]]+LisäyksetVähennykset[[#This Row],[Vähennykset yhteensä ]]</f>
        <v>-1294003.0713292731</v>
      </c>
      <c r="T137" s="117"/>
    </row>
    <row r="138" spans="1:20" s="50" customFormat="1">
      <c r="A138" s="255">
        <v>430</v>
      </c>
      <c r="B138" s="255" t="s">
        <v>146</v>
      </c>
      <c r="C138" s="363">
        <v>-15628</v>
      </c>
      <c r="D138" s="126">
        <v>-28286.68</v>
      </c>
      <c r="E138" s="126">
        <v>-15628</v>
      </c>
      <c r="F138" s="126">
        <v>-93455.44</v>
      </c>
      <c r="G138" s="126">
        <v>-28286.68</v>
      </c>
      <c r="H138" s="126">
        <v>-312.56</v>
      </c>
      <c r="I138" s="126">
        <v>-302941.7</v>
      </c>
      <c r="J138" s="126">
        <v>-210978</v>
      </c>
      <c r="K138" s="126">
        <v>-59823.526965448706</v>
      </c>
      <c r="L138" s="126">
        <v>-510599.45500000002</v>
      </c>
      <c r="M138" s="126">
        <v>-2813.04</v>
      </c>
      <c r="N138" s="275">
        <f>SUM(LisäyksetVähennykset[[#This Row],[Kuntien yhdistymisavustus (-1,00 €/as)]:[Eläketukivähennys (-0,18 €/as)]])</f>
        <v>-1268753.0819654488</v>
      </c>
      <c r="O138" s="262">
        <v>245560.68278857024</v>
      </c>
      <c r="P138" s="37">
        <v>521323.28624814219</v>
      </c>
      <c r="Q138" s="126">
        <v>940080.21199927235</v>
      </c>
      <c r="R138" s="276">
        <f t="shared" si="4"/>
        <v>1706964.1810359848</v>
      </c>
      <c r="S138" s="274">
        <f>LisäyksetVähennykset[[#This Row],[Lisäykset yhteensä ]]+LisäyksetVähennykset[[#This Row],[Vähennykset yhteensä ]]</f>
        <v>438211.09907053597</v>
      </c>
      <c r="T138" s="117"/>
    </row>
    <row r="139" spans="1:20" s="50" customFormat="1">
      <c r="A139" s="255">
        <v>433</v>
      </c>
      <c r="B139" s="255" t="s">
        <v>147</v>
      </c>
      <c r="C139" s="363">
        <v>-7799</v>
      </c>
      <c r="D139" s="126">
        <v>-14116.19</v>
      </c>
      <c r="E139" s="126">
        <v>-7799</v>
      </c>
      <c r="F139" s="126">
        <v>-46638.020000000004</v>
      </c>
      <c r="G139" s="126">
        <v>-14116.19</v>
      </c>
      <c r="H139" s="126">
        <v>-155.97999999999999</v>
      </c>
      <c r="I139" s="126">
        <v>-150856.13</v>
      </c>
      <c r="J139" s="126">
        <v>-105286.5</v>
      </c>
      <c r="K139" s="126">
        <v>-29854.343921393298</v>
      </c>
      <c r="L139" s="126">
        <v>-234365.33249999999</v>
      </c>
      <c r="M139" s="126">
        <v>-1403.82</v>
      </c>
      <c r="N139" s="275">
        <f>SUM(LisäyksetVähennykset[[#This Row],[Kuntien yhdistymisavustus (-1,00 €/as)]:[Eläketukivähennys (-0,18 €/as)]])</f>
        <v>-612390.50642139325</v>
      </c>
      <c r="O139" s="262">
        <v>122544.64839186455</v>
      </c>
      <c r="P139" s="37">
        <v>750149.57498666854</v>
      </c>
      <c r="Q139" s="126">
        <v>925598.68032818905</v>
      </c>
      <c r="R139" s="276">
        <f t="shared" si="4"/>
        <v>1798292.903706722</v>
      </c>
      <c r="S139" s="274">
        <f>LisäyksetVähennykset[[#This Row],[Lisäykset yhteensä ]]+LisäyksetVähennykset[[#This Row],[Vähennykset yhteensä ]]</f>
        <v>1185902.3972853287</v>
      </c>
      <c r="T139" s="117"/>
    </row>
    <row r="140" spans="1:20" s="50" customFormat="1">
      <c r="A140" s="255">
        <v>434</v>
      </c>
      <c r="B140" s="255" t="s">
        <v>148</v>
      </c>
      <c r="C140" s="363">
        <v>-14643</v>
      </c>
      <c r="D140" s="126">
        <v>-26503.83</v>
      </c>
      <c r="E140" s="126">
        <v>-14643</v>
      </c>
      <c r="F140" s="126">
        <v>-87565.14</v>
      </c>
      <c r="G140" s="126">
        <v>-26503.83</v>
      </c>
      <c r="H140" s="126">
        <v>-292.86</v>
      </c>
      <c r="I140" s="126">
        <v>-283251.45</v>
      </c>
      <c r="J140" s="126">
        <v>-197680.5</v>
      </c>
      <c r="K140" s="126">
        <v>-56052.975771376085</v>
      </c>
      <c r="L140" s="126">
        <v>-553919.53</v>
      </c>
      <c r="M140" s="126">
        <v>-2635.74</v>
      </c>
      <c r="N140" s="275">
        <f>SUM(LisäyksetVähennykset[[#This Row],[Kuntien yhdistymisavustus (-1,00 €/as)]:[Eläketukivähennys (-0,18 €/as)]])</f>
        <v>-1263691.8557713761</v>
      </c>
      <c r="O140" s="262">
        <v>230083.50896295329</v>
      </c>
      <c r="P140" s="37">
        <v>1770547.5324185644</v>
      </c>
      <c r="Q140" s="126">
        <v>2752029.3800959741</v>
      </c>
      <c r="R140" s="276">
        <f t="shared" si="4"/>
        <v>4752660.421477492</v>
      </c>
      <c r="S140" s="274">
        <f>LisäyksetVähennykset[[#This Row],[Lisäykset yhteensä ]]+LisäyksetVähennykset[[#This Row],[Vähennykset yhteensä ]]</f>
        <v>3488968.5657061161</v>
      </c>
      <c r="T140" s="117"/>
    </row>
    <row r="141" spans="1:20" s="50" customFormat="1">
      <c r="A141" s="255">
        <v>435</v>
      </c>
      <c r="B141" s="255" t="s">
        <v>149</v>
      </c>
      <c r="C141" s="363">
        <v>-703</v>
      </c>
      <c r="D141" s="126">
        <v>-1272.43</v>
      </c>
      <c r="E141" s="126">
        <v>-703</v>
      </c>
      <c r="F141" s="126">
        <v>-4203.9400000000005</v>
      </c>
      <c r="G141" s="126">
        <v>-1272.43</v>
      </c>
      <c r="H141" s="126">
        <v>-14.06</v>
      </c>
      <c r="I141" s="126">
        <v>-13427.79</v>
      </c>
      <c r="J141" s="126">
        <v>-9490.5</v>
      </c>
      <c r="K141" s="126">
        <v>-2691.0634410487869</v>
      </c>
      <c r="L141" s="126">
        <v>-11728.264999999999</v>
      </c>
      <c r="M141" s="126">
        <v>-126.53999999999999</v>
      </c>
      <c r="N141" s="275">
        <f>SUM(LisäyksetVähennykset[[#This Row],[Kuntien yhdistymisavustus (-1,00 €/as)]:[Eläketukivähennys (-0,18 €/as)]])</f>
        <v>-45633.018441048785</v>
      </c>
      <c r="O141" s="262">
        <v>11046.145380110371</v>
      </c>
      <c r="P141" s="37">
        <v>274976.91671843064</v>
      </c>
      <c r="Q141" s="126">
        <v>181017.85611917317</v>
      </c>
      <c r="R141" s="276">
        <f t="shared" si="4"/>
        <v>467040.91821771418</v>
      </c>
      <c r="S141" s="274">
        <f>LisäyksetVähennykset[[#This Row],[Lisäykset yhteensä ]]+LisäyksetVähennykset[[#This Row],[Vähennykset yhteensä ]]</f>
        <v>421407.89977666538</v>
      </c>
      <c r="T141" s="117"/>
    </row>
    <row r="142" spans="1:20" s="50" customFormat="1">
      <c r="A142" s="255">
        <v>436</v>
      </c>
      <c r="B142" s="255" t="s">
        <v>150</v>
      </c>
      <c r="C142" s="363">
        <v>-2018</v>
      </c>
      <c r="D142" s="126">
        <v>-3652.58</v>
      </c>
      <c r="E142" s="126">
        <v>-2018</v>
      </c>
      <c r="F142" s="126">
        <v>-12067.640000000001</v>
      </c>
      <c r="G142" s="126">
        <v>-3652.58</v>
      </c>
      <c r="H142" s="126">
        <v>-40.36</v>
      </c>
      <c r="I142" s="126">
        <v>-39111.560000000005</v>
      </c>
      <c r="J142" s="126">
        <v>-27243</v>
      </c>
      <c r="K142" s="126">
        <v>-7724.8449844046254</v>
      </c>
      <c r="L142" s="126">
        <v>-49020.160000000003</v>
      </c>
      <c r="M142" s="126">
        <v>-363.24</v>
      </c>
      <c r="N142" s="275">
        <f>SUM(LisäyksetVähennykset[[#This Row],[Kuntien yhdistymisavustus (-1,00 €/as)]:[Eläketukivähennys (-0,18 €/as)]])</f>
        <v>-146911.96498440462</v>
      </c>
      <c r="O142" s="262">
        <v>31708.565258979699</v>
      </c>
      <c r="P142" s="37">
        <v>6453.6596851415507</v>
      </c>
      <c r="Q142" s="126">
        <v>244748.79053621643</v>
      </c>
      <c r="R142" s="276">
        <f t="shared" si="4"/>
        <v>282911.01548033766</v>
      </c>
      <c r="S142" s="274">
        <f>LisäyksetVähennykset[[#This Row],[Lisäykset yhteensä ]]+LisäyksetVähennykset[[#This Row],[Vähennykset yhteensä ]]</f>
        <v>135999.05049593304</v>
      </c>
      <c r="T142" s="117"/>
    </row>
    <row r="143" spans="1:20" s="50" customFormat="1">
      <c r="A143" s="255">
        <v>440</v>
      </c>
      <c r="B143" s="255" t="s">
        <v>151</v>
      </c>
      <c r="C143" s="363">
        <v>-5622</v>
      </c>
      <c r="D143" s="126">
        <v>-10175.82</v>
      </c>
      <c r="E143" s="126">
        <v>-5622</v>
      </c>
      <c r="F143" s="126">
        <v>-33619.560000000005</v>
      </c>
      <c r="G143" s="126">
        <v>-10175.82</v>
      </c>
      <c r="H143" s="126">
        <v>-112.44</v>
      </c>
      <c r="I143" s="126">
        <v>-106308.14</v>
      </c>
      <c r="J143" s="126">
        <v>-75897</v>
      </c>
      <c r="K143" s="126">
        <v>-21520.851586879486</v>
      </c>
      <c r="L143" s="126">
        <v>-36964.845000000001</v>
      </c>
      <c r="M143" s="126">
        <v>-1011.9599999999999</v>
      </c>
      <c r="N143" s="275">
        <f>SUM(LisäyksetVähennykset[[#This Row],[Kuntien yhdistymisavustus (-1,00 €/as)]:[Eläketukivähennys (-0,18 €/as)]])</f>
        <v>-307030.43658687948</v>
      </c>
      <c r="O143" s="262">
        <v>88337.737307226897</v>
      </c>
      <c r="P143" s="37">
        <v>-1459792.5278839981</v>
      </c>
      <c r="Q143" s="126">
        <v>-1442256.3873326301</v>
      </c>
      <c r="R143" s="276">
        <f t="shared" si="4"/>
        <v>-2813711.1779094012</v>
      </c>
      <c r="S143" s="274">
        <f>LisäyksetVähennykset[[#This Row],[Lisäykset yhteensä ]]+LisäyksetVähennykset[[#This Row],[Vähennykset yhteensä ]]</f>
        <v>-3120741.6144962809</v>
      </c>
      <c r="T143" s="117"/>
    </row>
    <row r="144" spans="1:20" s="50" customFormat="1">
      <c r="A144" s="255">
        <v>441</v>
      </c>
      <c r="B144" s="255" t="s">
        <v>152</v>
      </c>
      <c r="C144" s="363">
        <v>-4473</v>
      </c>
      <c r="D144" s="126">
        <v>-8096.13</v>
      </c>
      <c r="E144" s="126">
        <v>-4473</v>
      </c>
      <c r="F144" s="126">
        <v>-26748.54</v>
      </c>
      <c r="G144" s="126">
        <v>-8096.13</v>
      </c>
      <c r="H144" s="126">
        <v>-89.460000000000008</v>
      </c>
      <c r="I144" s="126">
        <v>-87271.03</v>
      </c>
      <c r="J144" s="126">
        <v>-60385.5</v>
      </c>
      <c r="K144" s="126">
        <v>-17122.51318892066</v>
      </c>
      <c r="L144" s="126">
        <v>-161667.33499999999</v>
      </c>
      <c r="M144" s="126">
        <v>-805.14</v>
      </c>
      <c r="N144" s="275">
        <f>SUM(LisäyksetVähennykset[[#This Row],[Kuntien yhdistymisavustus (-1,00 €/as)]:[Eläketukivähennys (-0,18 €/as)]])</f>
        <v>-379227.77818892064</v>
      </c>
      <c r="O144" s="262">
        <v>70283.653321811798</v>
      </c>
      <c r="P144" s="37">
        <v>-206117.57267791688</v>
      </c>
      <c r="Q144" s="126">
        <v>-697332.71486114571</v>
      </c>
      <c r="R144" s="276">
        <f t="shared" si="4"/>
        <v>-833166.63421725086</v>
      </c>
      <c r="S144" s="274">
        <f>LisäyksetVähennykset[[#This Row],[Lisäykset yhteensä ]]+LisäyksetVähennykset[[#This Row],[Vähennykset yhteensä ]]</f>
        <v>-1212394.4124061714</v>
      </c>
      <c r="T144" s="117"/>
    </row>
    <row r="145" spans="1:20" s="50" customFormat="1">
      <c r="A145" s="255">
        <v>444</v>
      </c>
      <c r="B145" s="255" t="s">
        <v>153</v>
      </c>
      <c r="C145" s="363">
        <v>-45988</v>
      </c>
      <c r="D145" s="126">
        <v>-83238.28</v>
      </c>
      <c r="E145" s="126">
        <v>-45988</v>
      </c>
      <c r="F145" s="126">
        <v>-275008.24</v>
      </c>
      <c r="G145" s="126">
        <v>-83238.28</v>
      </c>
      <c r="H145" s="126">
        <v>-919.76</v>
      </c>
      <c r="I145" s="126">
        <v>-881470.06</v>
      </c>
      <c r="J145" s="126">
        <v>-620838</v>
      </c>
      <c r="K145" s="126">
        <v>-176040.71909950444</v>
      </c>
      <c r="L145" s="126">
        <v>-2668882.22505</v>
      </c>
      <c r="M145" s="126">
        <v>-8277.84</v>
      </c>
      <c r="N145" s="275">
        <f>SUM(LisäyksetVähennykset[[#This Row],[Kuntien yhdistymisavustus (-1,00 €/as)]:[Eläketukivähennys (-0,18 €/as)]])</f>
        <v>-4889889.4041495044</v>
      </c>
      <c r="O145" s="262">
        <v>722603.31968778907</v>
      </c>
      <c r="P145" s="37">
        <v>3578678.4287187983</v>
      </c>
      <c r="Q145" s="126">
        <v>1171327.8780792272</v>
      </c>
      <c r="R145" s="276">
        <f t="shared" si="4"/>
        <v>5472609.6264858143</v>
      </c>
      <c r="S145" s="274">
        <f>LisäyksetVähennykset[[#This Row],[Lisäykset yhteensä ]]+LisäyksetVähennykset[[#This Row],[Vähennykset yhteensä ]]</f>
        <v>582720.22233630996</v>
      </c>
      <c r="T145" s="117"/>
    </row>
    <row r="146" spans="1:20" s="50" customFormat="1">
      <c r="A146" s="255">
        <v>445</v>
      </c>
      <c r="B146" s="255" t="s">
        <v>154</v>
      </c>
      <c r="C146" s="363">
        <v>-15086</v>
      </c>
      <c r="D146" s="126">
        <v>-27305.66</v>
      </c>
      <c r="E146" s="126">
        <v>-15086</v>
      </c>
      <c r="F146" s="126">
        <v>-90214.280000000013</v>
      </c>
      <c r="G146" s="126">
        <v>-27305.66</v>
      </c>
      <c r="H146" s="126">
        <v>-301.72000000000003</v>
      </c>
      <c r="I146" s="126">
        <v>-290167.05</v>
      </c>
      <c r="J146" s="126">
        <v>-203661</v>
      </c>
      <c r="K146" s="126">
        <v>-57748.76681601991</v>
      </c>
      <c r="L146" s="126">
        <v>-353495.66499999998</v>
      </c>
      <c r="M146" s="126">
        <v>-2715.48</v>
      </c>
      <c r="N146" s="275">
        <f>SUM(LisäyksetVähennykset[[#This Row],[Kuntien yhdistymisavustus (-1,00 €/as)]:[Eläketukivähennys (-0,18 €/as)]])</f>
        <v>-1083087.2818160199</v>
      </c>
      <c r="O146" s="262">
        <v>237044.30896777392</v>
      </c>
      <c r="P146" s="37">
        <v>-352873.74417103775</v>
      </c>
      <c r="Q146" s="126">
        <v>-3595387.0761203538</v>
      </c>
      <c r="R146" s="276">
        <f t="shared" si="4"/>
        <v>-3711216.5113236178</v>
      </c>
      <c r="S146" s="274">
        <f>LisäyksetVähennykset[[#This Row],[Lisäykset yhteensä ]]+LisäyksetVähennykset[[#This Row],[Vähennykset yhteensä ]]</f>
        <v>-4794303.7931396374</v>
      </c>
      <c r="T146" s="117"/>
    </row>
    <row r="147" spans="1:20" s="50" customFormat="1">
      <c r="A147" s="255">
        <v>475</v>
      </c>
      <c r="B147" s="255" t="s">
        <v>155</v>
      </c>
      <c r="C147" s="363">
        <v>-5487</v>
      </c>
      <c r="D147" s="126">
        <v>-9931.4700000000012</v>
      </c>
      <c r="E147" s="126">
        <v>-5487</v>
      </c>
      <c r="F147" s="126">
        <v>-32812.26</v>
      </c>
      <c r="G147" s="126">
        <v>-9931.4700000000012</v>
      </c>
      <c r="H147" s="126">
        <v>-109.74000000000001</v>
      </c>
      <c r="I147" s="126">
        <v>-104713.71</v>
      </c>
      <c r="J147" s="126">
        <v>-74074.5</v>
      </c>
      <c r="K147" s="126">
        <v>-21004.075534899992</v>
      </c>
      <c r="L147" s="126">
        <v>-57957.095000000001</v>
      </c>
      <c r="M147" s="126">
        <v>-987.66</v>
      </c>
      <c r="N147" s="275">
        <f>SUM(LisäyksetVähennykset[[#This Row],[Kuntien yhdistymisavustus (-1,00 €/as)]:[Eläketukivähennys (-0,18 €/as)]])</f>
        <v>-322495.98053490004</v>
      </c>
      <c r="O147" s="262">
        <v>86216.500285441827</v>
      </c>
      <c r="P147" s="37">
        <v>-845857.59370972891</v>
      </c>
      <c r="Q147" s="126">
        <v>-1075341.3521216339</v>
      </c>
      <c r="R147" s="276">
        <f t="shared" si="4"/>
        <v>-1834982.4455459211</v>
      </c>
      <c r="S147" s="274">
        <f>LisäyksetVähennykset[[#This Row],[Lisäykset yhteensä ]]+LisäyksetVähennykset[[#This Row],[Vähennykset yhteensä ]]</f>
        <v>-2157478.4260808211</v>
      </c>
      <c r="T147" s="117"/>
    </row>
    <row r="148" spans="1:20" s="50" customFormat="1">
      <c r="A148" s="255">
        <v>480</v>
      </c>
      <c r="B148" s="255" t="s">
        <v>156</v>
      </c>
      <c r="C148" s="363">
        <v>-1990</v>
      </c>
      <c r="D148" s="126">
        <v>-3601.9</v>
      </c>
      <c r="E148" s="126">
        <v>-1990</v>
      </c>
      <c r="F148" s="126">
        <v>-11900.2</v>
      </c>
      <c r="G148" s="126">
        <v>-3601.9</v>
      </c>
      <c r="H148" s="126">
        <v>-39.800000000000004</v>
      </c>
      <c r="I148" s="126">
        <v>-38400.79</v>
      </c>
      <c r="J148" s="126">
        <v>-26865</v>
      </c>
      <c r="K148" s="126">
        <v>-7617.6618032533224</v>
      </c>
      <c r="L148" s="126">
        <v>-43332.684999999998</v>
      </c>
      <c r="M148" s="126">
        <v>-358.2</v>
      </c>
      <c r="N148" s="275">
        <f>SUM(LisäyksetVähennykset[[#This Row],[Kuntien yhdistymisavustus (-1,00 €/as)]:[Eläketukivähennys (-0,18 €/as)]])</f>
        <v>-139698.13680325332</v>
      </c>
      <c r="O148" s="262">
        <v>31268.60498779465</v>
      </c>
      <c r="P148" s="37">
        <v>72308.580864122079</v>
      </c>
      <c r="Q148" s="126">
        <v>257660.50735958465</v>
      </c>
      <c r="R148" s="276">
        <f t="shared" si="4"/>
        <v>361237.69321150135</v>
      </c>
      <c r="S148" s="274">
        <f>LisäyksetVähennykset[[#This Row],[Lisäykset yhteensä ]]+LisäyksetVähennykset[[#This Row],[Vähennykset yhteensä ]]</f>
        <v>221539.55640824803</v>
      </c>
      <c r="T148" s="117"/>
    </row>
    <row r="149" spans="1:20" s="50" customFormat="1">
      <c r="A149" s="255">
        <v>481</v>
      </c>
      <c r="B149" s="255" t="s">
        <v>157</v>
      </c>
      <c r="C149" s="363">
        <v>-9612</v>
      </c>
      <c r="D149" s="126">
        <v>-17397.72</v>
      </c>
      <c r="E149" s="126">
        <v>-9612</v>
      </c>
      <c r="F149" s="126">
        <v>-57479.76</v>
      </c>
      <c r="G149" s="126">
        <v>-17397.72</v>
      </c>
      <c r="H149" s="126">
        <v>-192.24</v>
      </c>
      <c r="I149" s="126">
        <v>-183321.03</v>
      </c>
      <c r="J149" s="126">
        <v>-129762</v>
      </c>
      <c r="K149" s="126">
        <v>-36794.454900940167</v>
      </c>
      <c r="L149" s="126">
        <v>-99147.56</v>
      </c>
      <c r="M149" s="126">
        <v>-1730.1599999999999</v>
      </c>
      <c r="N149" s="275">
        <f>SUM(LisäyksetVähennykset[[#This Row],[Kuntien yhdistymisavustus (-1,00 €/as)]:[Eläketukivähennys (-0,18 €/as)]])</f>
        <v>-562446.64490094024</v>
      </c>
      <c r="O149" s="262">
        <v>151032.07595109657</v>
      </c>
      <c r="P149" s="37">
        <v>182330.87402769257</v>
      </c>
      <c r="Q149" s="126">
        <v>407115.68446518679</v>
      </c>
      <c r="R149" s="276">
        <f t="shared" si="4"/>
        <v>740478.63444397599</v>
      </c>
      <c r="S149" s="274">
        <f>LisäyksetVähennykset[[#This Row],[Lisäykset yhteensä ]]+LisäyksetVähennykset[[#This Row],[Vähennykset yhteensä ]]</f>
        <v>178031.98954303574</v>
      </c>
      <c r="T149" s="117"/>
    </row>
    <row r="150" spans="1:20" s="50" customFormat="1">
      <c r="A150" s="255">
        <v>483</v>
      </c>
      <c r="B150" s="255" t="s">
        <v>158</v>
      </c>
      <c r="C150" s="363">
        <v>-1076</v>
      </c>
      <c r="D150" s="126">
        <v>-1947.56</v>
      </c>
      <c r="E150" s="126">
        <v>-1076</v>
      </c>
      <c r="F150" s="126">
        <v>-6434.4800000000005</v>
      </c>
      <c r="G150" s="126">
        <v>-1947.56</v>
      </c>
      <c r="H150" s="126">
        <v>-21.52</v>
      </c>
      <c r="I150" s="126">
        <v>-20708.38</v>
      </c>
      <c r="J150" s="126">
        <v>-14526</v>
      </c>
      <c r="K150" s="126">
        <v>-4118.8965328143595</v>
      </c>
      <c r="L150" s="126">
        <v>-28120.645</v>
      </c>
      <c r="M150" s="126">
        <v>-193.68</v>
      </c>
      <c r="N150" s="275">
        <f>SUM(LisäyksetVähennykset[[#This Row],[Kuntien yhdistymisavustus (-1,00 €/as)]:[Eläketukivähennys (-0,18 €/as)]])</f>
        <v>-80170.72153281435</v>
      </c>
      <c r="O150" s="262">
        <v>16907.044706968365</v>
      </c>
      <c r="P150" s="37">
        <v>-169596.44241376835</v>
      </c>
      <c r="Q150" s="126">
        <v>-35920.452803307897</v>
      </c>
      <c r="R150" s="276">
        <f t="shared" si="4"/>
        <v>-188609.85051010788</v>
      </c>
      <c r="S150" s="274">
        <f>LisäyksetVähennykset[[#This Row],[Lisäykset yhteensä ]]+LisäyksetVähennykset[[#This Row],[Vähennykset yhteensä ]]</f>
        <v>-268780.57204292226</v>
      </c>
      <c r="T150" s="117"/>
    </row>
    <row r="151" spans="1:20" s="50" customFormat="1">
      <c r="A151" s="255">
        <v>484</v>
      </c>
      <c r="B151" s="255" t="s">
        <v>159</v>
      </c>
      <c r="C151" s="363">
        <v>-3055</v>
      </c>
      <c r="D151" s="126">
        <v>-5529.55</v>
      </c>
      <c r="E151" s="126">
        <v>-3055</v>
      </c>
      <c r="F151" s="126">
        <v>-18268.900000000001</v>
      </c>
      <c r="G151" s="126">
        <v>-5529.55</v>
      </c>
      <c r="H151" s="126">
        <v>-61.1</v>
      </c>
      <c r="I151" s="126">
        <v>-58897.86</v>
      </c>
      <c r="J151" s="126">
        <v>-41242.5</v>
      </c>
      <c r="K151" s="126">
        <v>-11694.450657758242</v>
      </c>
      <c r="L151" s="126">
        <v>-47054.964999999997</v>
      </c>
      <c r="M151" s="126">
        <v>-549.9</v>
      </c>
      <c r="N151" s="275">
        <f>SUM(LisäyksetVähennykset[[#This Row],[Kuntien yhdistymisavustus (-1,00 €/as)]:[Eläketukivähennys (-0,18 €/as)]])</f>
        <v>-194938.77565775823</v>
      </c>
      <c r="O151" s="262">
        <v>48002.808159654604</v>
      </c>
      <c r="P151" s="37">
        <v>227664.40924612511</v>
      </c>
      <c r="Q151" s="126">
        <v>-218105.52122042701</v>
      </c>
      <c r="R151" s="276">
        <f t="shared" si="4"/>
        <v>57561.696185352688</v>
      </c>
      <c r="S151" s="274">
        <f>LisäyksetVähennykset[[#This Row],[Lisäykset yhteensä ]]+LisäyksetVähennykset[[#This Row],[Vähennykset yhteensä ]]</f>
        <v>-137377.07947240554</v>
      </c>
      <c r="T151" s="117"/>
    </row>
    <row r="152" spans="1:20" s="50" customFormat="1">
      <c r="A152" s="255">
        <v>489</v>
      </c>
      <c r="B152" s="255" t="s">
        <v>160</v>
      </c>
      <c r="C152" s="363">
        <v>-1835</v>
      </c>
      <c r="D152" s="126">
        <v>-3321.35</v>
      </c>
      <c r="E152" s="126">
        <v>-1835</v>
      </c>
      <c r="F152" s="126">
        <v>-10973.300000000001</v>
      </c>
      <c r="G152" s="126">
        <v>-3321.35</v>
      </c>
      <c r="H152" s="126">
        <v>-36.700000000000003</v>
      </c>
      <c r="I152" s="126">
        <v>-35884.28</v>
      </c>
      <c r="J152" s="126">
        <v>-24772.5</v>
      </c>
      <c r="K152" s="126">
        <v>-7024.3263361657519</v>
      </c>
      <c r="L152" s="126">
        <v>-33647.394999999997</v>
      </c>
      <c r="M152" s="126">
        <v>-330.3</v>
      </c>
      <c r="N152" s="275">
        <f>SUM(LisäyksetVähennykset[[#This Row],[Kuntien yhdistymisavustus (-1,00 €/as)]:[Eläketukivähennys (-0,18 €/as)]])</f>
        <v>-122981.50133616575</v>
      </c>
      <c r="O152" s="262">
        <v>28833.110629448835</v>
      </c>
      <c r="P152" s="37">
        <v>400664.69899798319</v>
      </c>
      <c r="Q152" s="126">
        <v>687365.11781107401</v>
      </c>
      <c r="R152" s="276">
        <f t="shared" si="4"/>
        <v>1116862.9274385059</v>
      </c>
      <c r="S152" s="274">
        <f>LisäyksetVähennykset[[#This Row],[Lisäykset yhteensä ]]+LisäyksetVähennykset[[#This Row],[Vähennykset yhteensä ]]</f>
        <v>993881.42610234022</v>
      </c>
      <c r="T152" s="117"/>
    </row>
    <row r="153" spans="1:20" s="50" customFormat="1">
      <c r="A153" s="255">
        <v>491</v>
      </c>
      <c r="B153" s="255" t="s">
        <v>161</v>
      </c>
      <c r="C153" s="363">
        <v>-52122</v>
      </c>
      <c r="D153" s="126">
        <v>-94340.82</v>
      </c>
      <c r="E153" s="126">
        <v>-52122</v>
      </c>
      <c r="F153" s="126">
        <v>-311689.56</v>
      </c>
      <c r="G153" s="126">
        <v>-94340.82</v>
      </c>
      <c r="H153" s="126">
        <v>-1042.44</v>
      </c>
      <c r="I153" s="126">
        <v>-1010119.43</v>
      </c>
      <c r="J153" s="126">
        <v>-703647</v>
      </c>
      <c r="K153" s="126">
        <v>-199521.49171315058</v>
      </c>
      <c r="L153" s="126">
        <v>-2928291.165</v>
      </c>
      <c r="M153" s="126">
        <v>-9381.9599999999991</v>
      </c>
      <c r="N153" s="275">
        <f>SUM(LisäyksetVähennykset[[#This Row],[Kuntien yhdistymisavustus (-1,00 €/as)]:[Eläketukivähennys (-0,18 €/as)]])</f>
        <v>-5456618.6867131507</v>
      </c>
      <c r="O153" s="262">
        <v>818986.04481097125</v>
      </c>
      <c r="P153" s="37">
        <v>-3441371.5069824778</v>
      </c>
      <c r="Q153" s="126">
        <v>-8898038.5160374753</v>
      </c>
      <c r="R153" s="276">
        <f t="shared" si="4"/>
        <v>-11520423.978208981</v>
      </c>
      <c r="S153" s="274">
        <f>LisäyksetVähennykset[[#This Row],[Lisäykset yhteensä ]]+LisäyksetVähennykset[[#This Row],[Vähennykset yhteensä ]]</f>
        <v>-16977042.664922133</v>
      </c>
      <c r="T153" s="117"/>
    </row>
    <row r="154" spans="1:20" s="50" customFormat="1">
      <c r="A154" s="255">
        <v>494</v>
      </c>
      <c r="B154" s="255" t="s">
        <v>162</v>
      </c>
      <c r="C154" s="363">
        <v>-8909</v>
      </c>
      <c r="D154" s="126">
        <v>-16125.29</v>
      </c>
      <c r="E154" s="126">
        <v>-8909</v>
      </c>
      <c r="F154" s="126">
        <v>-53275.820000000007</v>
      </c>
      <c r="G154" s="126">
        <v>-16125.29</v>
      </c>
      <c r="H154" s="126">
        <v>-178.18</v>
      </c>
      <c r="I154" s="126">
        <v>-171026.63</v>
      </c>
      <c r="J154" s="126">
        <v>-120271.5</v>
      </c>
      <c r="K154" s="126">
        <v>-34103.391459891383</v>
      </c>
      <c r="L154" s="126">
        <v>-277464.33</v>
      </c>
      <c r="M154" s="126">
        <v>-1603.62</v>
      </c>
      <c r="N154" s="275">
        <f>SUM(LisäyksetVähennykset[[#This Row],[Kuntien yhdistymisavustus (-1,00 €/as)]:[Eläketukivähennys (-0,18 €/as)]])</f>
        <v>-707992.05145989137</v>
      </c>
      <c r="O154" s="262">
        <v>139985.93057098621</v>
      </c>
      <c r="P154" s="37">
        <v>-1604283.4289201191</v>
      </c>
      <c r="Q154" s="126">
        <v>-1034998.5650999871</v>
      </c>
      <c r="R154" s="276">
        <f t="shared" si="4"/>
        <v>-2499296.0634491201</v>
      </c>
      <c r="S154" s="274">
        <f>LisäyksetVähennykset[[#This Row],[Lisäykset yhteensä ]]+LisäyksetVähennykset[[#This Row],[Vähennykset yhteensä ]]</f>
        <v>-3207288.1149090114</v>
      </c>
      <c r="T154" s="117"/>
    </row>
    <row r="155" spans="1:20" s="50" customFormat="1">
      <c r="A155" s="255">
        <v>495</v>
      </c>
      <c r="B155" s="255" t="s">
        <v>163</v>
      </c>
      <c r="C155" s="363">
        <v>-1488</v>
      </c>
      <c r="D155" s="126">
        <v>-2693.28</v>
      </c>
      <c r="E155" s="126">
        <v>-1488</v>
      </c>
      <c r="F155" s="126">
        <v>-8898.24</v>
      </c>
      <c r="G155" s="126">
        <v>-2693.28</v>
      </c>
      <c r="H155" s="126">
        <v>-29.76</v>
      </c>
      <c r="I155" s="126">
        <v>-29929.18</v>
      </c>
      <c r="J155" s="126">
        <v>-20088</v>
      </c>
      <c r="K155" s="126">
        <v>-5696.020484040675</v>
      </c>
      <c r="L155" s="126">
        <v>-60034.485000000001</v>
      </c>
      <c r="M155" s="126">
        <v>-267.83999999999997</v>
      </c>
      <c r="N155" s="275">
        <f>SUM(LisäyksetVähennykset[[#This Row],[Kuntien yhdistymisavustus (-1,00 €/as)]:[Eläketukivähennys (-0,18 €/as)]])</f>
        <v>-133306.08548404067</v>
      </c>
      <c r="O155" s="262">
        <v>23380.74584011982</v>
      </c>
      <c r="P155" s="37">
        <v>224918.62696863536</v>
      </c>
      <c r="Q155" s="126">
        <v>283408.27406115044</v>
      </c>
      <c r="R155" s="276">
        <f t="shared" si="4"/>
        <v>531707.64686990564</v>
      </c>
      <c r="S155" s="274">
        <f>LisäyksetVähennykset[[#This Row],[Lisäykset yhteensä ]]+LisäyksetVähennykset[[#This Row],[Vähennykset yhteensä ]]</f>
        <v>398401.56138586497</v>
      </c>
      <c r="T155" s="117"/>
    </row>
    <row r="156" spans="1:20" s="50" customFormat="1">
      <c r="A156" s="255">
        <v>498</v>
      </c>
      <c r="B156" s="255" t="s">
        <v>164</v>
      </c>
      <c r="C156" s="363">
        <v>-2321</v>
      </c>
      <c r="D156" s="126">
        <v>-4201.01</v>
      </c>
      <c r="E156" s="126">
        <v>-2321</v>
      </c>
      <c r="F156" s="126">
        <v>-13879.580000000002</v>
      </c>
      <c r="G156" s="126">
        <v>-4201.01</v>
      </c>
      <c r="H156" s="126">
        <v>-46.42</v>
      </c>
      <c r="I156" s="126">
        <v>-44125.37</v>
      </c>
      <c r="J156" s="126">
        <v>-31333.5</v>
      </c>
      <c r="K156" s="126">
        <v>-8884.7201232919415</v>
      </c>
      <c r="L156" s="126">
        <v>-17484.365000000002</v>
      </c>
      <c r="M156" s="126">
        <v>-417.78</v>
      </c>
      <c r="N156" s="275">
        <f>SUM(LisäyksetVähennykset[[#This Row],[Kuntien yhdistymisavustus (-1,00 €/as)]:[Eläketukivähennys (-0,18 €/as)]])</f>
        <v>-129215.75512329196</v>
      </c>
      <c r="O156" s="262">
        <v>36469.563907875068</v>
      </c>
      <c r="P156" s="37">
        <v>371675.13995040877</v>
      </c>
      <c r="Q156" s="126">
        <v>-306629.42781047744</v>
      </c>
      <c r="R156" s="276">
        <f t="shared" si="4"/>
        <v>101515.27604780637</v>
      </c>
      <c r="S156" s="274">
        <f>LisäyksetVähennykset[[#This Row],[Lisäykset yhteensä ]]+LisäyksetVähennykset[[#This Row],[Vähennykset yhteensä ]]</f>
        <v>-27700.479075485593</v>
      </c>
      <c r="T156" s="117"/>
    </row>
    <row r="157" spans="1:20" s="50" customFormat="1">
      <c r="A157" s="255">
        <v>499</v>
      </c>
      <c r="B157" s="255" t="s">
        <v>165</v>
      </c>
      <c r="C157" s="363">
        <v>-19536</v>
      </c>
      <c r="D157" s="126">
        <v>-35360.160000000003</v>
      </c>
      <c r="E157" s="126">
        <v>-19536</v>
      </c>
      <c r="F157" s="126">
        <v>-116825.28000000001</v>
      </c>
      <c r="G157" s="126">
        <v>-35360.160000000003</v>
      </c>
      <c r="H157" s="126">
        <v>-390.72</v>
      </c>
      <c r="I157" s="126">
        <v>-373692.13</v>
      </c>
      <c r="J157" s="126">
        <v>-263736</v>
      </c>
      <c r="K157" s="126">
        <v>-74783.236677566281</v>
      </c>
      <c r="L157" s="126">
        <v>-216229.01</v>
      </c>
      <c r="M157" s="126">
        <v>-3516.48</v>
      </c>
      <c r="N157" s="275">
        <f>SUM(LisäyksetVähennykset[[#This Row],[Kuntien yhdistymisavustus (-1,00 €/as)]:[Eläketukivähennys (-0,18 €/as)]])</f>
        <v>-1158965.1766775663</v>
      </c>
      <c r="O157" s="262">
        <v>306966.56635254086</v>
      </c>
      <c r="P157" s="37">
        <v>1103093.5689282147</v>
      </c>
      <c r="Q157" s="126">
        <v>2760043.699478507</v>
      </c>
      <c r="R157" s="276">
        <f t="shared" si="4"/>
        <v>4170103.8347592624</v>
      </c>
      <c r="S157" s="274">
        <f>LisäyksetVähennykset[[#This Row],[Lisäykset yhteensä ]]+LisäyksetVähennykset[[#This Row],[Vähennykset yhteensä ]]</f>
        <v>3011138.6580816964</v>
      </c>
      <c r="T157" s="117"/>
    </row>
    <row r="158" spans="1:20" s="50" customFormat="1">
      <c r="A158" s="255">
        <v>500</v>
      </c>
      <c r="B158" s="255" t="s">
        <v>166</v>
      </c>
      <c r="C158" s="363">
        <v>-10426</v>
      </c>
      <c r="D158" s="126">
        <v>-18871.060000000001</v>
      </c>
      <c r="E158" s="126">
        <v>-10426</v>
      </c>
      <c r="F158" s="126">
        <v>-62347.48</v>
      </c>
      <c r="G158" s="126">
        <v>-18871.060000000001</v>
      </c>
      <c r="H158" s="126">
        <v>-208.52</v>
      </c>
      <c r="I158" s="126">
        <v>-197229.07</v>
      </c>
      <c r="J158" s="126">
        <v>-140751</v>
      </c>
      <c r="K158" s="126">
        <v>-39910.423095838763</v>
      </c>
      <c r="L158" s="126">
        <v>-246766.58499999999</v>
      </c>
      <c r="M158" s="126">
        <v>-1876.6799999999998</v>
      </c>
      <c r="N158" s="275">
        <f>SUM(LisäyksetVähennykset[[#This Row],[Kuntien yhdistymisavustus (-1,00 €/as)]:[Eläketukivähennys (-0,18 €/as)]])</f>
        <v>-747683.87809583882</v>
      </c>
      <c r="O158" s="262">
        <v>163822.3495491191</v>
      </c>
      <c r="P158" s="37">
        <v>1216849.8994772814</v>
      </c>
      <c r="Q158" s="126">
        <v>2302703.4720751704</v>
      </c>
      <c r="R158" s="276">
        <f t="shared" si="4"/>
        <v>3683375.7211015709</v>
      </c>
      <c r="S158" s="274">
        <f>LisäyksetVähennykset[[#This Row],[Lisäykset yhteensä ]]+LisäyksetVähennykset[[#This Row],[Vähennykset yhteensä ]]</f>
        <v>2935691.8430057322</v>
      </c>
      <c r="T158" s="117"/>
    </row>
    <row r="159" spans="1:20" s="50" customFormat="1">
      <c r="A159" s="255">
        <v>503</v>
      </c>
      <c r="B159" s="255" t="s">
        <v>167</v>
      </c>
      <c r="C159" s="363">
        <v>-7594</v>
      </c>
      <c r="D159" s="126">
        <v>-13745.140000000001</v>
      </c>
      <c r="E159" s="126">
        <v>-7594</v>
      </c>
      <c r="F159" s="126">
        <v>-45412.12</v>
      </c>
      <c r="G159" s="126">
        <v>-13745.140000000001</v>
      </c>
      <c r="H159" s="126">
        <v>-151.88</v>
      </c>
      <c r="I159" s="126">
        <v>-146860.45000000001</v>
      </c>
      <c r="J159" s="126">
        <v>-102519</v>
      </c>
      <c r="K159" s="126">
        <v>-29069.609916535544</v>
      </c>
      <c r="L159" s="126">
        <v>-169226.215</v>
      </c>
      <c r="M159" s="126">
        <v>-1366.9199999999998</v>
      </c>
      <c r="N159" s="275">
        <f>SUM(LisäyksetVähennykset[[#This Row],[Kuntien yhdistymisavustus (-1,00 €/as)]:[Eläketukivähennys (-0,18 €/as)]])</f>
        <v>-537284.47491653566</v>
      </c>
      <c r="O159" s="262">
        <v>119323.51069211686</v>
      </c>
      <c r="P159" s="37">
        <v>-894876.0892662257</v>
      </c>
      <c r="Q159" s="126">
        <v>-709676.63181609509</v>
      </c>
      <c r="R159" s="276">
        <f t="shared" si="4"/>
        <v>-1485229.2103902041</v>
      </c>
      <c r="S159" s="274">
        <f>LisäyksetVähennykset[[#This Row],[Lisäykset yhteensä ]]+LisäyksetVähennykset[[#This Row],[Vähennykset yhteensä ]]</f>
        <v>-2022513.6853067398</v>
      </c>
      <c r="T159" s="117"/>
    </row>
    <row r="160" spans="1:20" s="50" customFormat="1">
      <c r="A160" s="255">
        <v>504</v>
      </c>
      <c r="B160" s="255" t="s">
        <v>168</v>
      </c>
      <c r="C160" s="363">
        <v>-1816</v>
      </c>
      <c r="D160" s="126">
        <v>-3286.96</v>
      </c>
      <c r="E160" s="126">
        <v>-1816</v>
      </c>
      <c r="F160" s="126">
        <v>-10859.68</v>
      </c>
      <c r="G160" s="126">
        <v>-3286.96</v>
      </c>
      <c r="H160" s="126">
        <v>-36.32</v>
      </c>
      <c r="I160" s="126">
        <v>-35941.910000000003</v>
      </c>
      <c r="J160" s="126">
        <v>-24516</v>
      </c>
      <c r="K160" s="126">
        <v>-6951.5948918130825</v>
      </c>
      <c r="L160" s="126">
        <v>-57621.845000000001</v>
      </c>
      <c r="M160" s="126">
        <v>-326.88</v>
      </c>
      <c r="N160" s="275">
        <f>SUM(LisäyksetVähennykset[[#This Row],[Kuntien yhdistymisavustus (-1,00 €/as)]:[Eläketukivähennys (-0,18 €/as)]])</f>
        <v>-146460.14989181311</v>
      </c>
      <c r="O160" s="262">
        <v>28534.566159716123</v>
      </c>
      <c r="P160" s="37">
        <v>32976.786553983286</v>
      </c>
      <c r="Q160" s="126">
        <v>-141250.1993991879</v>
      </c>
      <c r="R160" s="276">
        <f t="shared" si="4"/>
        <v>-79738.84668548849</v>
      </c>
      <c r="S160" s="274">
        <f>LisäyksetVähennykset[[#This Row],[Lisäykset yhteensä ]]+LisäyksetVähennykset[[#This Row],[Vähennykset yhteensä ]]</f>
        <v>-226198.99657730159</v>
      </c>
      <c r="T160" s="117"/>
    </row>
    <row r="161" spans="1:20" s="50" customFormat="1">
      <c r="A161" s="255">
        <v>505</v>
      </c>
      <c r="B161" s="255" t="s">
        <v>169</v>
      </c>
      <c r="C161" s="363">
        <v>-20837</v>
      </c>
      <c r="D161" s="126">
        <v>-37714.97</v>
      </c>
      <c r="E161" s="126">
        <v>-20837</v>
      </c>
      <c r="F161" s="126">
        <v>-124605.26000000001</v>
      </c>
      <c r="G161" s="126">
        <v>-37714.97</v>
      </c>
      <c r="H161" s="126">
        <v>-416.74</v>
      </c>
      <c r="I161" s="126">
        <v>-399241.43</v>
      </c>
      <c r="J161" s="126">
        <v>-281299.5</v>
      </c>
      <c r="K161" s="126">
        <v>-79763.426630346468</v>
      </c>
      <c r="L161" s="126">
        <v>-756380.95750000002</v>
      </c>
      <c r="M161" s="126">
        <v>-3750.66</v>
      </c>
      <c r="N161" s="275">
        <f>SUM(LisäyksetVähennykset[[#This Row],[Kuntien yhdistymisavustus (-1,00 €/as)]:[Eläketukivähennys (-0,18 €/as)]])</f>
        <v>-1762561.9141303464</v>
      </c>
      <c r="O161" s="262">
        <v>327409.00609581766</v>
      </c>
      <c r="P161" s="37">
        <v>-1345832.9120401235</v>
      </c>
      <c r="Q161" s="126">
        <v>-2355276.1845408077</v>
      </c>
      <c r="R161" s="276">
        <f t="shared" si="4"/>
        <v>-3373700.0904851137</v>
      </c>
      <c r="S161" s="274">
        <f>LisäyksetVähennykset[[#This Row],[Lisäykset yhteensä ]]+LisäyksetVähennykset[[#This Row],[Vähennykset yhteensä ]]</f>
        <v>-5136262.0046154596</v>
      </c>
      <c r="T161" s="117"/>
    </row>
    <row r="162" spans="1:20" s="50" customFormat="1">
      <c r="A162" s="255">
        <v>507</v>
      </c>
      <c r="B162" s="255" t="s">
        <v>170</v>
      </c>
      <c r="C162" s="363">
        <v>-5635</v>
      </c>
      <c r="D162" s="126">
        <v>-10199.35</v>
      </c>
      <c r="E162" s="126">
        <v>-5635</v>
      </c>
      <c r="F162" s="126">
        <v>-33697.300000000003</v>
      </c>
      <c r="G162" s="126">
        <v>-10199.35</v>
      </c>
      <c r="H162" s="126">
        <v>-112.7</v>
      </c>
      <c r="I162" s="126">
        <v>-109035.96</v>
      </c>
      <c r="J162" s="126">
        <v>-76072.5</v>
      </c>
      <c r="K162" s="126">
        <v>-21570.615206699735</v>
      </c>
      <c r="L162" s="126">
        <v>-193924.27</v>
      </c>
      <c r="M162" s="126">
        <v>-1014.3</v>
      </c>
      <c r="N162" s="275">
        <f>SUM(LisäyksetVähennykset[[#This Row],[Kuntien yhdistymisavustus (-1,00 €/as)]:[Eläketukivähennys (-0,18 €/as)]])</f>
        <v>-467096.34520669974</v>
      </c>
      <c r="O162" s="262">
        <v>88542.004575991377</v>
      </c>
      <c r="P162" s="37">
        <v>488550.39193206059</v>
      </c>
      <c r="Q162" s="126">
        <v>158252.58510120588</v>
      </c>
      <c r="R162" s="276">
        <f t="shared" si="4"/>
        <v>735344.98160925787</v>
      </c>
      <c r="S162" s="274">
        <f>LisäyksetVähennykset[[#This Row],[Lisäykset yhteensä ]]+LisäyksetVähennykset[[#This Row],[Vähennykset yhteensä ]]</f>
        <v>268248.63640255813</v>
      </c>
      <c r="T162" s="117"/>
    </row>
    <row r="163" spans="1:20" s="50" customFormat="1">
      <c r="A163" s="255">
        <v>508</v>
      </c>
      <c r="B163" s="255" t="s">
        <v>171</v>
      </c>
      <c r="C163" s="363">
        <v>-9563</v>
      </c>
      <c r="D163" s="126">
        <v>-17309.03</v>
      </c>
      <c r="E163" s="126">
        <v>-9563</v>
      </c>
      <c r="F163" s="126">
        <v>-57186.740000000005</v>
      </c>
      <c r="G163" s="126">
        <v>-17309.03</v>
      </c>
      <c r="H163" s="126">
        <v>-191.26</v>
      </c>
      <c r="I163" s="126">
        <v>-185818.33000000002</v>
      </c>
      <c r="J163" s="126">
        <v>-129100.5</v>
      </c>
      <c r="K163" s="126">
        <v>-36606.884333925387</v>
      </c>
      <c r="L163" s="126">
        <v>-493773.93884999998</v>
      </c>
      <c r="M163" s="126">
        <v>-1721.34</v>
      </c>
      <c r="N163" s="275">
        <f>SUM(LisäyksetVähennykset[[#This Row],[Kuntien yhdistymisavustus (-1,00 €/as)]:[Eläketukivähennys (-0,18 €/as)]])</f>
        <v>-958143.05318392534</v>
      </c>
      <c r="O163" s="262">
        <v>150262.14547652274</v>
      </c>
      <c r="P163" s="37">
        <v>-287271.51896962296</v>
      </c>
      <c r="Q163" s="126">
        <v>-380014.52889886691</v>
      </c>
      <c r="R163" s="276">
        <f t="shared" si="4"/>
        <v>-517023.90239196713</v>
      </c>
      <c r="S163" s="274">
        <f>LisäyksetVähennykset[[#This Row],[Lisäykset yhteensä ]]+LisäyksetVähennykset[[#This Row],[Vähennykset yhteensä ]]</f>
        <v>-1475166.9555758925</v>
      </c>
      <c r="T163" s="117"/>
    </row>
    <row r="164" spans="1:20" s="50" customFormat="1">
      <c r="A164" s="255">
        <v>529</v>
      </c>
      <c r="B164" s="255" t="s">
        <v>172</v>
      </c>
      <c r="C164" s="363">
        <v>-19579</v>
      </c>
      <c r="D164" s="126">
        <v>-35437.99</v>
      </c>
      <c r="E164" s="126">
        <v>-19579</v>
      </c>
      <c r="F164" s="126">
        <v>-117082.42000000001</v>
      </c>
      <c r="G164" s="126">
        <v>-35437.99</v>
      </c>
      <c r="H164" s="126">
        <v>-391.58</v>
      </c>
      <c r="I164" s="126">
        <v>-373192.67000000004</v>
      </c>
      <c r="J164" s="126">
        <v>-264316.5</v>
      </c>
      <c r="K164" s="126">
        <v>-74947.839420048651</v>
      </c>
      <c r="L164" s="126">
        <v>-597700.68500000006</v>
      </c>
      <c r="M164" s="126">
        <v>-3524.22</v>
      </c>
      <c r="N164" s="275">
        <f>SUM(LisäyksetVähennykset[[#This Row],[Kuntien yhdistymisavustus (-1,00 €/as)]:[Eläketukivähennys (-0,18 €/as)]])</f>
        <v>-1541189.8944200487</v>
      </c>
      <c r="O164" s="262">
        <v>307642.21962614643</v>
      </c>
      <c r="P164" s="37">
        <v>674989.07294340711</v>
      </c>
      <c r="Q164" s="126">
        <v>3343010.2268073051</v>
      </c>
      <c r="R164" s="276">
        <f t="shared" si="4"/>
        <v>4325641.5193768591</v>
      </c>
      <c r="S164" s="274">
        <f>LisäyksetVähennykset[[#This Row],[Lisäykset yhteensä ]]+LisäyksetVähennykset[[#This Row],[Vähennykset yhteensä ]]</f>
        <v>2784451.6249568104</v>
      </c>
      <c r="T164" s="117"/>
    </row>
    <row r="165" spans="1:20" s="50" customFormat="1">
      <c r="A165" s="255">
        <v>531</v>
      </c>
      <c r="B165" s="255" t="s">
        <v>173</v>
      </c>
      <c r="C165" s="363">
        <v>-5169</v>
      </c>
      <c r="D165" s="126">
        <v>-9355.89</v>
      </c>
      <c r="E165" s="126">
        <v>-5169</v>
      </c>
      <c r="F165" s="126">
        <v>-30910.620000000003</v>
      </c>
      <c r="G165" s="126">
        <v>-9355.89</v>
      </c>
      <c r="H165" s="126">
        <v>-103.38</v>
      </c>
      <c r="I165" s="126">
        <v>-100967.76000000001</v>
      </c>
      <c r="J165" s="126">
        <v>-69781.5</v>
      </c>
      <c r="K165" s="126">
        <v>-19786.78083468162</v>
      </c>
      <c r="L165" s="126">
        <v>-133711.34</v>
      </c>
      <c r="M165" s="126">
        <v>-930.42</v>
      </c>
      <c r="N165" s="275">
        <f>SUM(LisäyksetVähennykset[[#This Row],[Kuntien yhdistymisavustus (-1,00 €/as)]:[Eläketukivähennys (-0,18 €/as)]])</f>
        <v>-385241.58083468158</v>
      </c>
      <c r="O165" s="262">
        <v>81219.808634125904</v>
      </c>
      <c r="P165" s="37">
        <v>-830255.32399992773</v>
      </c>
      <c r="Q165" s="126">
        <v>-787538.65673347574</v>
      </c>
      <c r="R165" s="276">
        <f t="shared" si="4"/>
        <v>-1536574.1720992776</v>
      </c>
      <c r="S165" s="274">
        <f>LisäyksetVähennykset[[#This Row],[Lisäykset yhteensä ]]+LisäyksetVähennykset[[#This Row],[Vähennykset yhteensä ]]</f>
        <v>-1921815.7529339592</v>
      </c>
      <c r="T165" s="117"/>
    </row>
    <row r="166" spans="1:20" s="50" customFormat="1">
      <c r="A166" s="255">
        <v>535</v>
      </c>
      <c r="B166" s="255" t="s">
        <v>174</v>
      </c>
      <c r="C166" s="363">
        <v>-10396</v>
      </c>
      <c r="D166" s="126">
        <v>-18816.760000000002</v>
      </c>
      <c r="E166" s="126">
        <v>-10396</v>
      </c>
      <c r="F166" s="126">
        <v>-62168.08</v>
      </c>
      <c r="G166" s="126">
        <v>-18816.760000000002</v>
      </c>
      <c r="H166" s="126">
        <v>-207.92000000000002</v>
      </c>
      <c r="I166" s="126">
        <v>-201705</v>
      </c>
      <c r="J166" s="126">
        <v>-140346</v>
      </c>
      <c r="K166" s="126">
        <v>-39795.583973176654</v>
      </c>
      <c r="L166" s="126">
        <v>-246072.73499999999</v>
      </c>
      <c r="M166" s="126">
        <v>-1871.28</v>
      </c>
      <c r="N166" s="275">
        <f>SUM(LisäyksetVähennykset[[#This Row],[Kuntien yhdistymisavustus (-1,00 €/as)]:[Eläketukivähennys (-0,18 €/as)]])</f>
        <v>-750592.11897317669</v>
      </c>
      <c r="O166" s="262">
        <v>163350.96354427797</v>
      </c>
      <c r="P166" s="37">
        <v>-377368.61599576473</v>
      </c>
      <c r="Q166" s="126">
        <v>574701.71898707887</v>
      </c>
      <c r="R166" s="276">
        <f t="shared" si="4"/>
        <v>360684.06653559208</v>
      </c>
      <c r="S166" s="274">
        <f>LisäyksetVähennykset[[#This Row],[Lisäykset yhteensä ]]+LisäyksetVähennykset[[#This Row],[Vähennykset yhteensä ]]</f>
        <v>-389908.05243758461</v>
      </c>
      <c r="T166" s="117"/>
    </row>
    <row r="167" spans="1:20" s="50" customFormat="1">
      <c r="A167" s="255">
        <v>536</v>
      </c>
      <c r="B167" s="255" t="s">
        <v>175</v>
      </c>
      <c r="C167" s="363">
        <v>-34884</v>
      </c>
      <c r="D167" s="126">
        <v>-63140.04</v>
      </c>
      <c r="E167" s="126">
        <v>-34884</v>
      </c>
      <c r="F167" s="126">
        <v>-208606.32</v>
      </c>
      <c r="G167" s="126">
        <v>-63140.04</v>
      </c>
      <c r="H167" s="126">
        <v>-697.68000000000006</v>
      </c>
      <c r="I167" s="126">
        <v>-662283.96000000008</v>
      </c>
      <c r="J167" s="126">
        <v>-470934</v>
      </c>
      <c r="K167" s="126">
        <v>-133534.93183150198</v>
      </c>
      <c r="L167" s="126">
        <v>-1665792.23</v>
      </c>
      <c r="M167" s="126">
        <v>-6279.12</v>
      </c>
      <c r="N167" s="275">
        <f>SUM(LisäyksetVähennykset[[#This Row],[Kuntien yhdistymisavustus (-1,00 €/as)]:[Eläketukivähennys (-0,18 €/as)]])</f>
        <v>-3344176.321831502</v>
      </c>
      <c r="O167" s="262">
        <v>548127.64642926061</v>
      </c>
      <c r="P167" s="37">
        <v>-1560017.5818199383</v>
      </c>
      <c r="Q167" s="126">
        <v>-1932683.3145860049</v>
      </c>
      <c r="R167" s="276">
        <f t="shared" si="4"/>
        <v>-2944573.2499766825</v>
      </c>
      <c r="S167" s="274">
        <f>LisäyksetVähennykset[[#This Row],[Lisäykset yhteensä ]]+LisäyksetVähennykset[[#This Row],[Vähennykset yhteensä ]]</f>
        <v>-6288749.5718081845</v>
      </c>
      <c r="T167" s="117"/>
    </row>
    <row r="168" spans="1:20" s="50" customFormat="1">
      <c r="A168" s="255">
        <v>538</v>
      </c>
      <c r="B168" s="255" t="s">
        <v>176</v>
      </c>
      <c r="C168" s="363">
        <v>-4689</v>
      </c>
      <c r="D168" s="126">
        <v>-8487.09</v>
      </c>
      <c r="E168" s="126">
        <v>-4689</v>
      </c>
      <c r="F168" s="126">
        <v>-28040.22</v>
      </c>
      <c r="G168" s="126">
        <v>-8487.09</v>
      </c>
      <c r="H168" s="126">
        <v>-93.78</v>
      </c>
      <c r="I168" s="126">
        <v>-90152.53</v>
      </c>
      <c r="J168" s="126">
        <v>-63301.5</v>
      </c>
      <c r="K168" s="126">
        <v>-17949.354872087853</v>
      </c>
      <c r="L168" s="126">
        <v>-42601.61</v>
      </c>
      <c r="M168" s="126">
        <v>-844.02</v>
      </c>
      <c r="N168" s="275">
        <f>SUM(LisäyksetVähennykset[[#This Row],[Kuntien yhdistymisavustus (-1,00 €/as)]:[Eläketukivähennys (-0,18 €/as)]])</f>
        <v>-269335.19487208786</v>
      </c>
      <c r="O168" s="262">
        <v>73677.632556667901</v>
      </c>
      <c r="P168" s="37">
        <v>-270075.92281577736</v>
      </c>
      <c r="Q168" s="126">
        <v>-16138.004788234994</v>
      </c>
      <c r="R168" s="276">
        <f t="shared" si="4"/>
        <v>-212536.29504734447</v>
      </c>
      <c r="S168" s="274">
        <f>LisäyksetVähennykset[[#This Row],[Lisäykset yhteensä ]]+LisäyksetVähennykset[[#This Row],[Vähennykset yhteensä ]]</f>
        <v>-481871.48991943232</v>
      </c>
      <c r="T168" s="117"/>
    </row>
    <row r="169" spans="1:20" s="50" customFormat="1">
      <c r="A169" s="255">
        <v>541</v>
      </c>
      <c r="B169" s="255" t="s">
        <v>177</v>
      </c>
      <c r="C169" s="363">
        <v>-9423</v>
      </c>
      <c r="D169" s="126">
        <v>-17055.63</v>
      </c>
      <c r="E169" s="126">
        <v>-9423</v>
      </c>
      <c r="F169" s="126">
        <v>-56349.54</v>
      </c>
      <c r="G169" s="126">
        <v>-17055.63</v>
      </c>
      <c r="H169" s="126">
        <v>-188.46</v>
      </c>
      <c r="I169" s="126">
        <v>-182514.21000000002</v>
      </c>
      <c r="J169" s="126">
        <v>-127210.5</v>
      </c>
      <c r="K169" s="126">
        <v>-36070.968428168875</v>
      </c>
      <c r="L169" s="126">
        <v>-310734.935</v>
      </c>
      <c r="M169" s="126">
        <v>-1696.1399999999999</v>
      </c>
      <c r="N169" s="275">
        <f>SUM(LisäyksetVähennykset[[#This Row],[Kuntien yhdistymisavustus (-1,00 €/as)]:[Eläketukivähennys (-0,18 €/as)]])</f>
        <v>-767722.01342816895</v>
      </c>
      <c r="O169" s="262">
        <v>148062.34412059747</v>
      </c>
      <c r="P169" s="37">
        <v>3060051.0401437129</v>
      </c>
      <c r="Q169" s="126">
        <v>4276856.7454230506</v>
      </c>
      <c r="R169" s="276">
        <f t="shared" si="4"/>
        <v>7484970.1296873614</v>
      </c>
      <c r="S169" s="274">
        <f>LisäyksetVähennykset[[#This Row],[Lisäykset yhteensä ]]+LisäyksetVähennykset[[#This Row],[Vähennykset yhteensä ]]</f>
        <v>6717248.1162591921</v>
      </c>
      <c r="T169" s="117"/>
    </row>
    <row r="170" spans="1:20" s="50" customFormat="1">
      <c r="A170" s="255">
        <v>543</v>
      </c>
      <c r="B170" s="255" t="s">
        <v>178</v>
      </c>
      <c r="C170" s="363">
        <v>-44127</v>
      </c>
      <c r="D170" s="126">
        <v>-79869.87</v>
      </c>
      <c r="E170" s="126">
        <v>-44127</v>
      </c>
      <c r="F170" s="126">
        <v>-263879.46000000002</v>
      </c>
      <c r="G170" s="126">
        <v>-79869.87</v>
      </c>
      <c r="H170" s="126">
        <v>-882.54</v>
      </c>
      <c r="I170" s="126">
        <v>-838766.23</v>
      </c>
      <c r="J170" s="126">
        <v>-595714.5</v>
      </c>
      <c r="K170" s="126">
        <v>-168916.86552369819</v>
      </c>
      <c r="L170" s="126">
        <v>-1885673.8506499999</v>
      </c>
      <c r="M170" s="126">
        <v>-7942.86</v>
      </c>
      <c r="N170" s="275">
        <f>SUM(LisäyksetVähennykset[[#This Row],[Kuntien yhdistymisavustus (-1,00 €/as)]:[Eläketukivähennys (-0,18 €/as)]])</f>
        <v>-4009770.0461736978</v>
      </c>
      <c r="O170" s="262">
        <v>693361.6745208113</v>
      </c>
      <c r="P170" s="37">
        <v>1757903.6391449464</v>
      </c>
      <c r="Q170" s="126">
        <v>2109894.9603322246</v>
      </c>
      <c r="R170" s="276">
        <f t="shared" si="4"/>
        <v>4561160.273997983</v>
      </c>
      <c r="S170" s="274">
        <f>LisäyksetVähennykset[[#This Row],[Lisäykset yhteensä ]]+LisäyksetVähennykset[[#This Row],[Vähennykset yhteensä ]]</f>
        <v>551390.22782428516</v>
      </c>
      <c r="T170" s="117"/>
    </row>
    <row r="171" spans="1:20" s="50" customFormat="1">
      <c r="A171" s="255">
        <v>545</v>
      </c>
      <c r="B171" s="255" t="s">
        <v>179</v>
      </c>
      <c r="C171" s="363">
        <v>-9562</v>
      </c>
      <c r="D171" s="126">
        <v>-17307.22</v>
      </c>
      <c r="E171" s="126">
        <v>-9562</v>
      </c>
      <c r="F171" s="126">
        <v>-57180.76</v>
      </c>
      <c r="G171" s="126">
        <v>-17307.22</v>
      </c>
      <c r="H171" s="126">
        <v>-191.24</v>
      </c>
      <c r="I171" s="126">
        <v>-183609.18000000002</v>
      </c>
      <c r="J171" s="126">
        <v>-129087</v>
      </c>
      <c r="K171" s="126">
        <v>-36603.056363169984</v>
      </c>
      <c r="L171" s="126">
        <v>-66062.835000000006</v>
      </c>
      <c r="M171" s="126">
        <v>-1721.1599999999999</v>
      </c>
      <c r="N171" s="275">
        <f>SUM(LisäyksetVähennykset[[#This Row],[Kuntien yhdistymisavustus (-1,00 €/as)]:[Eläketukivähennys (-0,18 €/as)]])</f>
        <v>-528193.67136317003</v>
      </c>
      <c r="O171" s="262">
        <v>150246.43260969469</v>
      </c>
      <c r="P171" s="37">
        <v>746691.99874247506</v>
      </c>
      <c r="Q171" s="126">
        <v>550891.42780669406</v>
      </c>
      <c r="R171" s="276">
        <f t="shared" si="4"/>
        <v>1447829.8591588638</v>
      </c>
      <c r="S171" s="274">
        <f>LisäyksetVähennykset[[#This Row],[Lisäykset yhteensä ]]+LisäyksetVähennykset[[#This Row],[Vähennykset yhteensä ]]</f>
        <v>919636.18779569375</v>
      </c>
      <c r="T171" s="117"/>
    </row>
    <row r="172" spans="1:20" s="50" customFormat="1">
      <c r="A172" s="255">
        <v>560</v>
      </c>
      <c r="B172" s="255" t="s">
        <v>180</v>
      </c>
      <c r="C172" s="363">
        <v>-15808</v>
      </c>
      <c r="D172" s="126">
        <v>-28612.48</v>
      </c>
      <c r="E172" s="126">
        <v>-15808</v>
      </c>
      <c r="F172" s="126">
        <v>-94531.840000000011</v>
      </c>
      <c r="G172" s="126">
        <v>-28612.48</v>
      </c>
      <c r="H172" s="126">
        <v>-316.16000000000003</v>
      </c>
      <c r="I172" s="126">
        <v>-305093.22000000003</v>
      </c>
      <c r="J172" s="126">
        <v>-213408</v>
      </c>
      <c r="K172" s="126">
        <v>-60512.561701421371</v>
      </c>
      <c r="L172" s="126">
        <v>-736987.65549999999</v>
      </c>
      <c r="M172" s="126">
        <v>-2845.44</v>
      </c>
      <c r="N172" s="275">
        <f>SUM(LisäyksetVähennykset[[#This Row],[Kuntien yhdistymisavustus (-1,00 €/as)]:[Eläketukivähennys (-0,18 €/as)]])</f>
        <v>-1502535.8372014214</v>
      </c>
      <c r="O172" s="262">
        <v>248388.99881761699</v>
      </c>
      <c r="P172" s="37">
        <v>234720.7804247103</v>
      </c>
      <c r="Q172" s="126">
        <v>428274.31573304441</v>
      </c>
      <c r="R172" s="276">
        <f t="shared" si="4"/>
        <v>911384.09497537173</v>
      </c>
      <c r="S172" s="274">
        <f>LisäyksetVähennykset[[#This Row],[Lisäykset yhteensä ]]+LisäyksetVähennykset[[#This Row],[Vähennykset yhteensä ]]</f>
        <v>-591151.74222604965</v>
      </c>
      <c r="T172" s="117"/>
    </row>
    <row r="173" spans="1:20" s="50" customFormat="1">
      <c r="A173" s="255">
        <v>561</v>
      </c>
      <c r="B173" s="255" t="s">
        <v>181</v>
      </c>
      <c r="C173" s="363">
        <v>-1337</v>
      </c>
      <c r="D173" s="126">
        <v>-2419.9700000000003</v>
      </c>
      <c r="E173" s="126">
        <v>-1337</v>
      </c>
      <c r="F173" s="126">
        <v>-7995.26</v>
      </c>
      <c r="G173" s="126">
        <v>-2419.9700000000003</v>
      </c>
      <c r="H173" s="126">
        <v>-26.740000000000002</v>
      </c>
      <c r="I173" s="126">
        <v>-25626.14</v>
      </c>
      <c r="J173" s="126">
        <v>-18049.5</v>
      </c>
      <c r="K173" s="126">
        <v>-5117.9968999747198</v>
      </c>
      <c r="L173" s="126">
        <v>-11574.31</v>
      </c>
      <c r="M173" s="126">
        <v>-240.66</v>
      </c>
      <c r="N173" s="275">
        <f>SUM(LisäyksetVähennykset[[#This Row],[Kuntien yhdistymisavustus (-1,00 €/as)]:[Eläketukivähennys (-0,18 €/as)]])</f>
        <v>-76144.546899974725</v>
      </c>
      <c r="O173" s="262">
        <v>21008.102949086155</v>
      </c>
      <c r="P173" s="37">
        <v>318837.16988358827</v>
      </c>
      <c r="Q173" s="126">
        <v>364167.75483977265</v>
      </c>
      <c r="R173" s="276">
        <f t="shared" si="4"/>
        <v>704013.02767244703</v>
      </c>
      <c r="S173" s="274">
        <f>LisäyksetVähennykset[[#This Row],[Lisäykset yhteensä ]]+LisäyksetVähennykset[[#This Row],[Vähennykset yhteensä ]]</f>
        <v>627868.48077247234</v>
      </c>
      <c r="T173" s="117"/>
    </row>
    <row r="174" spans="1:20" s="50" customFormat="1">
      <c r="A174" s="255">
        <v>562</v>
      </c>
      <c r="B174" s="255" t="s">
        <v>182</v>
      </c>
      <c r="C174" s="363">
        <v>-8978</v>
      </c>
      <c r="D174" s="126">
        <v>-16250.18</v>
      </c>
      <c r="E174" s="126">
        <v>-8978</v>
      </c>
      <c r="F174" s="126">
        <v>-53688.44</v>
      </c>
      <c r="G174" s="126">
        <v>-16250.18</v>
      </c>
      <c r="H174" s="126">
        <v>-179.56</v>
      </c>
      <c r="I174" s="126">
        <v>-173043.68000000002</v>
      </c>
      <c r="J174" s="126">
        <v>-121203</v>
      </c>
      <c r="K174" s="126">
        <v>-34367.521442014237</v>
      </c>
      <c r="L174" s="126">
        <v>-326448.375</v>
      </c>
      <c r="M174" s="126">
        <v>-1616.04</v>
      </c>
      <c r="N174" s="275">
        <f>SUM(LisäyksetVähennykset[[#This Row],[Kuntien yhdistymisavustus (-1,00 €/as)]:[Eläketukivähennys (-0,18 €/as)]])</f>
        <v>-761002.97644201433</v>
      </c>
      <c r="O174" s="262">
        <v>141070.1183821208</v>
      </c>
      <c r="P174" s="37">
        <v>-355069.96669169812</v>
      </c>
      <c r="Q174" s="126">
        <v>-396180.76684205449</v>
      </c>
      <c r="R174" s="276">
        <f t="shared" si="4"/>
        <v>-610180.61515163188</v>
      </c>
      <c r="S174" s="274">
        <f>LisäyksetVähennykset[[#This Row],[Lisäykset yhteensä ]]+LisäyksetVähennykset[[#This Row],[Vähennykset yhteensä ]]</f>
        <v>-1371183.5915936462</v>
      </c>
      <c r="T174" s="117"/>
    </row>
    <row r="175" spans="1:20" s="50" customFormat="1">
      <c r="A175" s="255">
        <v>563</v>
      </c>
      <c r="B175" s="255" t="s">
        <v>183</v>
      </c>
      <c r="C175" s="363">
        <v>-7102</v>
      </c>
      <c r="D175" s="126">
        <v>-12854.62</v>
      </c>
      <c r="E175" s="126">
        <v>-7102</v>
      </c>
      <c r="F175" s="126">
        <v>-42469.960000000006</v>
      </c>
      <c r="G175" s="126">
        <v>-12854.62</v>
      </c>
      <c r="H175" s="126">
        <v>-142.04</v>
      </c>
      <c r="I175" s="126">
        <v>-137447.55000000002</v>
      </c>
      <c r="J175" s="126">
        <v>-95877</v>
      </c>
      <c r="K175" s="126">
        <v>-27186.248304876932</v>
      </c>
      <c r="L175" s="126">
        <v>-188693.32</v>
      </c>
      <c r="M175" s="126">
        <v>-1278.3599999999999</v>
      </c>
      <c r="N175" s="275">
        <f>SUM(LisäyksetVähennykset[[#This Row],[Kuntien yhdistymisavustus (-1,00 €/as)]:[Eläketukivähennys (-0,18 €/as)]])</f>
        <v>-533007.71830487694</v>
      </c>
      <c r="O175" s="262">
        <v>111592.78021272241</v>
      </c>
      <c r="P175" s="37">
        <v>-410221.65134159976</v>
      </c>
      <c r="Q175" s="126">
        <v>334342.85284304817</v>
      </c>
      <c r="R175" s="276">
        <f t="shared" si="4"/>
        <v>35713.981714170834</v>
      </c>
      <c r="S175" s="274">
        <f>LisäyksetVähennykset[[#This Row],[Lisäykset yhteensä ]]+LisäyksetVähennykset[[#This Row],[Vähennykset yhteensä ]]</f>
        <v>-497293.7365907061</v>
      </c>
      <c r="T175" s="117"/>
    </row>
    <row r="176" spans="1:20" s="50" customFormat="1">
      <c r="A176" s="255">
        <v>564</v>
      </c>
      <c r="B176" s="255" t="s">
        <v>184</v>
      </c>
      <c r="C176" s="363">
        <v>-209551</v>
      </c>
      <c r="D176" s="126">
        <v>-379287.31</v>
      </c>
      <c r="E176" s="126">
        <v>-209551</v>
      </c>
      <c r="F176" s="126">
        <v>-1253114.98</v>
      </c>
      <c r="G176" s="126">
        <v>-379287.31</v>
      </c>
      <c r="H176" s="126">
        <v>-4191.0200000000004</v>
      </c>
      <c r="I176" s="126">
        <v>-3982751.6700000004</v>
      </c>
      <c r="J176" s="126">
        <v>-2828938.5</v>
      </c>
      <c r="K176" s="126">
        <v>-802155.09976559645</v>
      </c>
      <c r="L176" s="126">
        <v>-10930038.6467</v>
      </c>
      <c r="M176" s="126">
        <v>-37719.18</v>
      </c>
      <c r="N176" s="275">
        <f>SUM(LisäyksetVähennykset[[#This Row],[Kuntien yhdistymisavustus (-1,00 €/as)]:[Eläketukivähennys (-0,18 €/as)]])</f>
        <v>-21016585.7164656</v>
      </c>
      <c r="O176" s="262">
        <v>3292646.9566820888</v>
      </c>
      <c r="P176" s="37">
        <v>-12134518.520710235</v>
      </c>
      <c r="Q176" s="126">
        <v>-21811721.516549539</v>
      </c>
      <c r="R176" s="276">
        <f t="shared" si="4"/>
        <v>-30653593.080577686</v>
      </c>
      <c r="S176" s="274">
        <f>LisäyksetVähennykset[[#This Row],[Lisäykset yhteensä ]]+LisäyksetVähennykset[[#This Row],[Vähennykset yhteensä ]]</f>
        <v>-51670178.797043286</v>
      </c>
      <c r="T176" s="117"/>
    </row>
    <row r="177" spans="1:20" s="50" customFormat="1">
      <c r="A177" s="255">
        <v>576</v>
      </c>
      <c r="B177" s="255" t="s">
        <v>185</v>
      </c>
      <c r="C177" s="363">
        <v>-2813</v>
      </c>
      <c r="D177" s="126">
        <v>-5091.53</v>
      </c>
      <c r="E177" s="126">
        <v>-2813</v>
      </c>
      <c r="F177" s="126">
        <v>-16821.740000000002</v>
      </c>
      <c r="G177" s="126">
        <v>-5091.53</v>
      </c>
      <c r="H177" s="126">
        <v>-56.26</v>
      </c>
      <c r="I177" s="126">
        <v>-54959.810000000005</v>
      </c>
      <c r="J177" s="126">
        <v>-37975.5</v>
      </c>
      <c r="K177" s="126">
        <v>-10768.081734950551</v>
      </c>
      <c r="L177" s="126">
        <v>-74192.44</v>
      </c>
      <c r="M177" s="126">
        <v>-506.34</v>
      </c>
      <c r="N177" s="275">
        <f>SUM(LisäyksetVähennykset[[#This Row],[Kuntien yhdistymisavustus (-1,00 €/as)]:[Eläketukivähennys (-0,18 €/as)]])</f>
        <v>-211089.23173495053</v>
      </c>
      <c r="O177" s="262">
        <v>44200.294387269525</v>
      </c>
      <c r="P177" s="37">
        <v>740806.26782373502</v>
      </c>
      <c r="Q177" s="126">
        <v>843287.56158048229</v>
      </c>
      <c r="R177" s="276">
        <f t="shared" si="4"/>
        <v>1628294.123791487</v>
      </c>
      <c r="S177" s="274">
        <f>LisäyksetVähennykset[[#This Row],[Lisäykset yhteensä ]]+LisäyksetVähennykset[[#This Row],[Vähennykset yhteensä ]]</f>
        <v>1417204.8920565364</v>
      </c>
      <c r="T177" s="117"/>
    </row>
    <row r="178" spans="1:20" s="50" customFormat="1">
      <c r="A178" s="255">
        <v>577</v>
      </c>
      <c r="B178" s="255" t="s">
        <v>186</v>
      </c>
      <c r="C178" s="363">
        <v>-11041</v>
      </c>
      <c r="D178" s="126">
        <v>-19984.21</v>
      </c>
      <c r="E178" s="126">
        <v>-11041</v>
      </c>
      <c r="F178" s="126">
        <v>-66025.180000000008</v>
      </c>
      <c r="G178" s="126">
        <v>-19984.21</v>
      </c>
      <c r="H178" s="126">
        <v>-220.82</v>
      </c>
      <c r="I178" s="126">
        <v>-209811.62</v>
      </c>
      <c r="J178" s="126">
        <v>-149053.5</v>
      </c>
      <c r="K178" s="126">
        <v>-42264.625110412031</v>
      </c>
      <c r="L178" s="126">
        <v>-404202.61499999999</v>
      </c>
      <c r="M178" s="126">
        <v>-1987.3799999999999</v>
      </c>
      <c r="N178" s="275">
        <f>SUM(LisäyksetVähennykset[[#This Row],[Kuntien yhdistymisavustus (-1,00 €/as)]:[Eläketukivähennys (-0,18 €/as)]])</f>
        <v>-935616.16011041205</v>
      </c>
      <c r="O178" s="262">
        <v>173485.76264836217</v>
      </c>
      <c r="P178" s="37">
        <v>-708298.4577028089</v>
      </c>
      <c r="Q178" s="126">
        <v>-448966.36443179456</v>
      </c>
      <c r="R178" s="276">
        <f t="shared" si="4"/>
        <v>-983779.05948624131</v>
      </c>
      <c r="S178" s="274">
        <f>LisäyksetVähennykset[[#This Row],[Lisäykset yhteensä ]]+LisäyksetVähennykset[[#This Row],[Vähennykset yhteensä ]]</f>
        <v>-1919395.2195966532</v>
      </c>
      <c r="T178" s="117"/>
    </row>
    <row r="179" spans="1:20" s="50" customFormat="1">
      <c r="A179" s="255">
        <v>578</v>
      </c>
      <c r="B179" s="255" t="s">
        <v>187</v>
      </c>
      <c r="C179" s="363">
        <v>-3183</v>
      </c>
      <c r="D179" s="126">
        <v>-5761.2300000000005</v>
      </c>
      <c r="E179" s="126">
        <v>-3183</v>
      </c>
      <c r="F179" s="126">
        <v>-19034.34</v>
      </c>
      <c r="G179" s="126">
        <v>-5761.2300000000005</v>
      </c>
      <c r="H179" s="126">
        <v>-63.660000000000004</v>
      </c>
      <c r="I179" s="126">
        <v>-62144.350000000006</v>
      </c>
      <c r="J179" s="126">
        <v>-42970.5</v>
      </c>
      <c r="K179" s="126">
        <v>-12184.430914449913</v>
      </c>
      <c r="L179" s="126">
        <v>-120651.31</v>
      </c>
      <c r="M179" s="126">
        <v>-572.93999999999994</v>
      </c>
      <c r="N179" s="275">
        <f>SUM(LisäyksetVähennykset[[#This Row],[Kuntien yhdistymisavustus (-1,00 €/as)]:[Eläketukivähennys (-0,18 €/as)]])</f>
        <v>-275509.99091444991</v>
      </c>
      <c r="O179" s="262">
        <v>50014.055113643401</v>
      </c>
      <c r="P179" s="37">
        <v>-314350.6664897523</v>
      </c>
      <c r="Q179" s="126">
        <v>-382168.76131516322</v>
      </c>
      <c r="R179" s="276">
        <f t="shared" si="4"/>
        <v>-646505.37269127206</v>
      </c>
      <c r="S179" s="274">
        <f>LisäyksetVähennykset[[#This Row],[Lisäykset yhteensä ]]+LisäyksetVähennykset[[#This Row],[Vähennykset yhteensä ]]</f>
        <v>-922015.36360572197</v>
      </c>
      <c r="T179" s="117"/>
    </row>
    <row r="180" spans="1:20" s="50" customFormat="1">
      <c r="A180" s="255">
        <v>580</v>
      </c>
      <c r="B180" s="255" t="s">
        <v>188</v>
      </c>
      <c r="C180" s="363">
        <v>-4567</v>
      </c>
      <c r="D180" s="126">
        <v>-8266.27</v>
      </c>
      <c r="E180" s="126">
        <v>-4567</v>
      </c>
      <c r="F180" s="126">
        <v>-27310.660000000003</v>
      </c>
      <c r="G180" s="126">
        <v>-8266.27</v>
      </c>
      <c r="H180" s="126">
        <v>-91.34</v>
      </c>
      <c r="I180" s="126">
        <v>-89422.55</v>
      </c>
      <c r="J180" s="126">
        <v>-61654.5</v>
      </c>
      <c r="K180" s="126">
        <v>-17482.342439928605</v>
      </c>
      <c r="L180" s="126">
        <v>-124957.72</v>
      </c>
      <c r="M180" s="126">
        <v>-822.06</v>
      </c>
      <c r="N180" s="275">
        <f>SUM(LisäyksetVähennykset[[#This Row],[Kuntien yhdistymisavustus (-1,00 €/as)]:[Eläketukivähennys (-0,18 €/as)]])</f>
        <v>-347407.71243992861</v>
      </c>
      <c r="O180" s="262">
        <v>71760.662803647312</v>
      </c>
      <c r="P180" s="37">
        <v>-25458.949048369486</v>
      </c>
      <c r="Q180" s="126">
        <v>-403420.47707424039</v>
      </c>
      <c r="R180" s="276">
        <f t="shared" si="4"/>
        <v>-357118.76331896253</v>
      </c>
      <c r="S180" s="274">
        <f>LisäyksetVähennykset[[#This Row],[Lisäykset yhteensä ]]+LisäyksetVähennykset[[#This Row],[Vähennykset yhteensä ]]</f>
        <v>-704526.47575889109</v>
      </c>
      <c r="T180" s="117"/>
    </row>
    <row r="181" spans="1:20" s="50" customFormat="1">
      <c r="A181" s="255">
        <v>581</v>
      </c>
      <c r="B181" s="255" t="s">
        <v>189</v>
      </c>
      <c r="C181" s="363">
        <v>-6286</v>
      </c>
      <c r="D181" s="126">
        <v>-11377.66</v>
      </c>
      <c r="E181" s="126">
        <v>-6286</v>
      </c>
      <c r="F181" s="126">
        <v>-37590.280000000006</v>
      </c>
      <c r="G181" s="126">
        <v>-11377.66</v>
      </c>
      <c r="H181" s="126">
        <v>-125.72</v>
      </c>
      <c r="I181" s="126">
        <v>-122021.92</v>
      </c>
      <c r="J181" s="126">
        <v>-84861</v>
      </c>
      <c r="K181" s="126">
        <v>-24062.62416846753</v>
      </c>
      <c r="L181" s="126">
        <v>-206585.57500000001</v>
      </c>
      <c r="M181" s="126">
        <v>-1131.48</v>
      </c>
      <c r="N181" s="275">
        <f>SUM(LisäyksetVähennykset[[#This Row],[Kuntien yhdistymisavustus (-1,00 €/as)]:[Eläketukivähennys (-0,18 €/as)]])</f>
        <v>-511705.91916846752</v>
      </c>
      <c r="O181" s="262">
        <v>98771.080881043803</v>
      </c>
      <c r="P181" s="37">
        <v>547065.93433072336</v>
      </c>
      <c r="Q181" s="126">
        <v>941744.12842739152</v>
      </c>
      <c r="R181" s="276">
        <f t="shared" si="4"/>
        <v>1587581.1436391587</v>
      </c>
      <c r="S181" s="274">
        <f>LisäyksetVähennykset[[#This Row],[Lisäykset yhteensä ]]+LisäyksetVähennykset[[#This Row],[Vähennykset yhteensä ]]</f>
        <v>1075875.2244706913</v>
      </c>
      <c r="T181" s="117"/>
    </row>
    <row r="182" spans="1:20" s="50" customFormat="1">
      <c r="A182" s="255">
        <v>583</v>
      </c>
      <c r="B182" s="255" t="s">
        <v>190</v>
      </c>
      <c r="C182" s="363">
        <v>-924</v>
      </c>
      <c r="D182" s="126">
        <v>-1672.44</v>
      </c>
      <c r="E182" s="126">
        <v>-924</v>
      </c>
      <c r="F182" s="126">
        <v>-5525.52</v>
      </c>
      <c r="G182" s="126">
        <v>-1672.44</v>
      </c>
      <c r="H182" s="126">
        <v>-18.48</v>
      </c>
      <c r="I182" s="126">
        <v>-17884.510000000002</v>
      </c>
      <c r="J182" s="126">
        <v>-12474</v>
      </c>
      <c r="K182" s="126">
        <v>-3537.044977993</v>
      </c>
      <c r="L182" s="126">
        <v>-15181.945</v>
      </c>
      <c r="M182" s="126">
        <v>-166.32</v>
      </c>
      <c r="N182" s="275">
        <f>SUM(LisäyksetVähennykset[[#This Row],[Kuntien yhdistymisavustus (-1,00 €/as)]:[Eläketukivähennys (-0,18 €/as)]])</f>
        <v>-59980.699977992997</v>
      </c>
      <c r="O182" s="262">
        <v>14518.688949106661</v>
      </c>
      <c r="P182" s="37">
        <v>133280.38066358719</v>
      </c>
      <c r="Q182" s="126">
        <v>-830585.9021620343</v>
      </c>
      <c r="R182" s="276">
        <f t="shared" si="4"/>
        <v>-682786.83254934044</v>
      </c>
      <c r="S182" s="274">
        <f>LisäyksetVähennykset[[#This Row],[Lisäykset yhteensä ]]+LisäyksetVähennykset[[#This Row],[Vähennykset yhteensä ]]</f>
        <v>-742767.53252733347</v>
      </c>
      <c r="T182" s="117"/>
    </row>
    <row r="183" spans="1:20" s="50" customFormat="1">
      <c r="A183" s="255">
        <v>584</v>
      </c>
      <c r="B183" s="255" t="s">
        <v>191</v>
      </c>
      <c r="C183" s="363">
        <v>-2676</v>
      </c>
      <c r="D183" s="126">
        <v>-4843.5600000000004</v>
      </c>
      <c r="E183" s="126">
        <v>-2676</v>
      </c>
      <c r="F183" s="126">
        <v>-16002.480000000001</v>
      </c>
      <c r="G183" s="126">
        <v>-4843.5600000000004</v>
      </c>
      <c r="H183" s="126">
        <v>-53.52</v>
      </c>
      <c r="I183" s="126">
        <v>-51982.26</v>
      </c>
      <c r="J183" s="126">
        <v>-36126</v>
      </c>
      <c r="K183" s="126">
        <v>-10243.649741460247</v>
      </c>
      <c r="L183" s="126">
        <v>-28976.025000000001</v>
      </c>
      <c r="M183" s="126">
        <v>-481.68</v>
      </c>
      <c r="N183" s="275">
        <f>SUM(LisäyksetVähennykset[[#This Row],[Kuntien yhdistymisavustus (-1,00 €/as)]:[Eläketukivähennys (-0,18 €/as)]])</f>
        <v>-158904.73474146024</v>
      </c>
      <c r="O183" s="262">
        <v>42047.631631828386</v>
      </c>
      <c r="P183" s="37">
        <v>-400787.21454349521</v>
      </c>
      <c r="Q183" s="126">
        <v>-358138.30411396106</v>
      </c>
      <c r="R183" s="276">
        <f t="shared" si="4"/>
        <v>-716877.88702562789</v>
      </c>
      <c r="S183" s="274">
        <f>LisäyksetVähennykset[[#This Row],[Lisäykset yhteensä ]]+LisäyksetVähennykset[[#This Row],[Vähennykset yhteensä ]]</f>
        <v>-875782.62176708807</v>
      </c>
      <c r="T183" s="117"/>
    </row>
    <row r="184" spans="1:20" s="50" customFormat="1">
      <c r="A184" s="255">
        <v>588</v>
      </c>
      <c r="B184" s="255" t="s">
        <v>192</v>
      </c>
      <c r="C184" s="363">
        <v>-1644</v>
      </c>
      <c r="D184" s="126">
        <v>-2975.64</v>
      </c>
      <c r="E184" s="126">
        <v>-1644</v>
      </c>
      <c r="F184" s="126">
        <v>-9831.1200000000008</v>
      </c>
      <c r="G184" s="126">
        <v>-2975.64</v>
      </c>
      <c r="H184" s="126">
        <v>-32.880000000000003</v>
      </c>
      <c r="I184" s="126">
        <v>-31773.34</v>
      </c>
      <c r="J184" s="126">
        <v>-22194</v>
      </c>
      <c r="K184" s="126">
        <v>-6293.1839218836494</v>
      </c>
      <c r="L184" s="126">
        <v>-58582.2</v>
      </c>
      <c r="M184" s="126">
        <v>-295.92</v>
      </c>
      <c r="N184" s="275">
        <f>SUM(LisäyksetVähennykset[[#This Row],[Kuntien yhdistymisavustus (-1,00 €/as)]:[Eläketukivähennys (-0,18 €/as)]])</f>
        <v>-138241.92392188366</v>
      </c>
      <c r="O184" s="262">
        <v>25831.95306529367</v>
      </c>
      <c r="P184" s="37">
        <v>-238098.87565480359</v>
      </c>
      <c r="Q184" s="126">
        <v>-440037.15890558279</v>
      </c>
      <c r="R184" s="276">
        <f t="shared" si="4"/>
        <v>-652304.08149509272</v>
      </c>
      <c r="S184" s="274">
        <f>LisäyksetVähennykset[[#This Row],[Lisäykset yhteensä ]]+LisäyksetVähennykset[[#This Row],[Vähennykset yhteensä ]]</f>
        <v>-790546.0054169764</v>
      </c>
      <c r="T184" s="117"/>
    </row>
    <row r="185" spans="1:20" s="50" customFormat="1">
      <c r="A185" s="255">
        <v>592</v>
      </c>
      <c r="B185" s="255" t="s">
        <v>193</v>
      </c>
      <c r="C185" s="363">
        <v>-3678</v>
      </c>
      <c r="D185" s="126">
        <v>-6657.18</v>
      </c>
      <c r="E185" s="126">
        <v>-3678</v>
      </c>
      <c r="F185" s="126">
        <v>-21994.440000000002</v>
      </c>
      <c r="G185" s="126">
        <v>-6657.18</v>
      </c>
      <c r="H185" s="126">
        <v>-73.56</v>
      </c>
      <c r="I185" s="126">
        <v>-72460.12000000001</v>
      </c>
      <c r="J185" s="126">
        <v>-49653</v>
      </c>
      <c r="K185" s="126">
        <v>-14079.276438374734</v>
      </c>
      <c r="L185" s="126">
        <v>-125183.74</v>
      </c>
      <c r="M185" s="126">
        <v>-662.04</v>
      </c>
      <c r="N185" s="275">
        <f>SUM(LisäyksetVähennykset[[#This Row],[Kuntien yhdistymisavustus (-1,00 €/as)]:[Eläketukivähennys (-0,18 €/as)]])</f>
        <v>-304776.53643837472</v>
      </c>
      <c r="O185" s="262">
        <v>57791.924193521969</v>
      </c>
      <c r="P185" s="37">
        <v>404739.96026244573</v>
      </c>
      <c r="Q185" s="126">
        <v>700227.67995579506</v>
      </c>
      <c r="R185" s="276">
        <f t="shared" si="4"/>
        <v>1162759.5644117626</v>
      </c>
      <c r="S185" s="274">
        <f>LisäyksetVähennykset[[#This Row],[Lisäykset yhteensä ]]+LisäyksetVähennykset[[#This Row],[Vähennykset yhteensä ]]</f>
        <v>857983.02797338786</v>
      </c>
      <c r="T185" s="117"/>
    </row>
    <row r="186" spans="1:20" s="50" customFormat="1">
      <c r="A186" s="255">
        <v>593</v>
      </c>
      <c r="B186" s="255" t="s">
        <v>194</v>
      </c>
      <c r="C186" s="363">
        <v>-17253</v>
      </c>
      <c r="D186" s="126">
        <v>-31227.93</v>
      </c>
      <c r="E186" s="126">
        <v>-17253</v>
      </c>
      <c r="F186" s="126">
        <v>-103172.94</v>
      </c>
      <c r="G186" s="126">
        <v>-31227.93</v>
      </c>
      <c r="H186" s="126">
        <v>-345.06</v>
      </c>
      <c r="I186" s="126">
        <v>-333773.75</v>
      </c>
      <c r="J186" s="126">
        <v>-232915.5</v>
      </c>
      <c r="K186" s="126">
        <v>-66043.979442979689</v>
      </c>
      <c r="L186" s="126">
        <v>-852155.72160000005</v>
      </c>
      <c r="M186" s="126">
        <v>-3105.54</v>
      </c>
      <c r="N186" s="275">
        <f>SUM(LisäyksetVähennykset[[#This Row],[Kuntien yhdistymisavustus (-1,00 €/as)]:[Eläketukivähennys (-0,18 €/as)]])</f>
        <v>-1688474.3510429799</v>
      </c>
      <c r="O186" s="262">
        <v>271094.09138413123</v>
      </c>
      <c r="P186" s="37">
        <v>-1306405.8758758213</v>
      </c>
      <c r="Q186" s="126">
        <v>-1045970.4923668059</v>
      </c>
      <c r="R186" s="276">
        <f t="shared" si="4"/>
        <v>-2081282.276858496</v>
      </c>
      <c r="S186" s="274">
        <f>LisäyksetVähennykset[[#This Row],[Lisäykset yhteensä ]]+LisäyksetVähennykset[[#This Row],[Vähennykset yhteensä ]]</f>
        <v>-3769756.6279014759</v>
      </c>
      <c r="T186" s="117"/>
    </row>
    <row r="187" spans="1:20" s="50" customFormat="1">
      <c r="A187" s="255">
        <v>595</v>
      </c>
      <c r="B187" s="255" t="s">
        <v>195</v>
      </c>
      <c r="C187" s="363">
        <v>-4269</v>
      </c>
      <c r="D187" s="126">
        <v>-7726.89</v>
      </c>
      <c r="E187" s="126">
        <v>-4269</v>
      </c>
      <c r="F187" s="126">
        <v>-25528.620000000003</v>
      </c>
      <c r="G187" s="126">
        <v>-7726.89</v>
      </c>
      <c r="H187" s="126">
        <v>-85.38</v>
      </c>
      <c r="I187" s="126">
        <v>-83006.41</v>
      </c>
      <c r="J187" s="126">
        <v>-57631.5</v>
      </c>
      <c r="K187" s="126">
        <v>-16341.607154818308</v>
      </c>
      <c r="L187" s="126">
        <v>-149107.35500000001</v>
      </c>
      <c r="M187" s="126">
        <v>-768.42</v>
      </c>
      <c r="N187" s="275">
        <f>SUM(LisäyksetVähennykset[[#This Row],[Kuntien yhdistymisavustus (-1,00 €/as)]:[Eläketukivähennys (-0,18 €/as)]])</f>
        <v>-356461.07215481828</v>
      </c>
      <c r="O187" s="262">
        <v>67078.228488892142</v>
      </c>
      <c r="P187" s="37">
        <v>87729.402139128491</v>
      </c>
      <c r="Q187" s="126">
        <v>550834.59223135433</v>
      </c>
      <c r="R187" s="276">
        <f t="shared" si="4"/>
        <v>705642.22285937495</v>
      </c>
      <c r="S187" s="274">
        <f>LisäyksetVähennykset[[#This Row],[Lisäykset yhteensä ]]+LisäyksetVähennykset[[#This Row],[Vähennykset yhteensä ]]</f>
        <v>349181.15070455667</v>
      </c>
      <c r="T187" s="117"/>
    </row>
    <row r="188" spans="1:20" s="50" customFormat="1">
      <c r="A188" s="255">
        <v>598</v>
      </c>
      <c r="B188" s="255" t="s">
        <v>196</v>
      </c>
      <c r="C188" s="363">
        <v>-19097</v>
      </c>
      <c r="D188" s="126">
        <v>-34565.57</v>
      </c>
      <c r="E188" s="126">
        <v>-19097</v>
      </c>
      <c r="F188" s="126">
        <v>-114200.06000000001</v>
      </c>
      <c r="G188" s="126">
        <v>-34565.57</v>
      </c>
      <c r="H188" s="126">
        <v>-381.94</v>
      </c>
      <c r="I188" s="126">
        <v>-366257.86000000004</v>
      </c>
      <c r="J188" s="126">
        <v>-257809.5</v>
      </c>
      <c r="K188" s="126">
        <v>-73102.757515944075</v>
      </c>
      <c r="L188" s="126">
        <v>-919993.94</v>
      </c>
      <c r="M188" s="126">
        <v>-3437.46</v>
      </c>
      <c r="N188" s="275">
        <f>SUM(LisäyksetVähennykset[[#This Row],[Kuntien yhdistymisavustus (-1,00 €/as)]:[Eläketukivähennys (-0,18 €/as)]])</f>
        <v>-1842508.657515944</v>
      </c>
      <c r="O188" s="262">
        <v>300068.61781503237</v>
      </c>
      <c r="P188" s="37">
        <v>-1489738.2939557391</v>
      </c>
      <c r="Q188" s="126">
        <v>-3544871.6600922244</v>
      </c>
      <c r="R188" s="276">
        <f t="shared" si="4"/>
        <v>-4734541.3362329314</v>
      </c>
      <c r="S188" s="274">
        <f>LisäyksetVähennykset[[#This Row],[Lisäykset yhteensä ]]+LisäyksetVähennykset[[#This Row],[Vähennykset yhteensä ]]</f>
        <v>-6577049.9937488753</v>
      </c>
      <c r="T188" s="117"/>
    </row>
    <row r="189" spans="1:20" s="50" customFormat="1">
      <c r="A189" s="255">
        <v>599</v>
      </c>
      <c r="B189" s="255" t="s">
        <v>197</v>
      </c>
      <c r="C189" s="363">
        <v>-11172</v>
      </c>
      <c r="D189" s="126">
        <v>-20221.32</v>
      </c>
      <c r="E189" s="126">
        <v>-11172</v>
      </c>
      <c r="F189" s="126">
        <v>-66808.56</v>
      </c>
      <c r="G189" s="126">
        <v>-20221.32</v>
      </c>
      <c r="H189" s="126">
        <v>-223.44</v>
      </c>
      <c r="I189" s="126">
        <v>-214652.54</v>
      </c>
      <c r="J189" s="126">
        <v>-150822</v>
      </c>
      <c r="K189" s="126">
        <v>-42766.089279369909</v>
      </c>
      <c r="L189" s="126">
        <v>-95341.8</v>
      </c>
      <c r="M189" s="126">
        <v>-2010.96</v>
      </c>
      <c r="N189" s="275">
        <f>SUM(LisäyksetVähennykset[[#This Row],[Kuntien yhdistymisavustus (-1,00 €/as)]:[Eläketukivähennys (-0,18 €/as)]])</f>
        <v>-635412.02927936998</v>
      </c>
      <c r="O189" s="262">
        <v>175544.14820283509</v>
      </c>
      <c r="P189" s="37">
        <v>-2285252.8109904737</v>
      </c>
      <c r="Q189" s="126">
        <v>-2554467.4506620141</v>
      </c>
      <c r="R189" s="276">
        <f t="shared" si="4"/>
        <v>-4664176.1134496527</v>
      </c>
      <c r="S189" s="274">
        <f>LisäyksetVähennykset[[#This Row],[Lisäykset yhteensä ]]+LisäyksetVähennykset[[#This Row],[Vähennykset yhteensä ]]</f>
        <v>-5299588.1427290225</v>
      </c>
      <c r="T189" s="117"/>
    </row>
    <row r="190" spans="1:20" s="50" customFormat="1">
      <c r="A190" s="255">
        <v>601</v>
      </c>
      <c r="B190" s="255" t="s">
        <v>198</v>
      </c>
      <c r="C190" s="363">
        <v>-3873</v>
      </c>
      <c r="D190" s="126">
        <v>-7010.13</v>
      </c>
      <c r="E190" s="126">
        <v>-3873</v>
      </c>
      <c r="F190" s="126">
        <v>-23160.54</v>
      </c>
      <c r="G190" s="126">
        <v>-7010.13</v>
      </c>
      <c r="H190" s="126">
        <v>-77.460000000000008</v>
      </c>
      <c r="I190" s="126">
        <v>-75514.510000000009</v>
      </c>
      <c r="J190" s="126">
        <v>-52285.5</v>
      </c>
      <c r="K190" s="126">
        <v>-14825.730735678451</v>
      </c>
      <c r="L190" s="126">
        <v>-94714.83</v>
      </c>
      <c r="M190" s="126">
        <v>-697.14</v>
      </c>
      <c r="N190" s="275">
        <f>SUM(LisäyksetVähennykset[[#This Row],[Kuntien yhdistymisavustus (-1,00 €/as)]:[Eläketukivähennys (-0,18 €/as)]])</f>
        <v>-283041.97073567851</v>
      </c>
      <c r="O190" s="262">
        <v>60855.933224989283</v>
      </c>
      <c r="P190" s="37">
        <v>769734.45538456447</v>
      </c>
      <c r="Q190" s="126">
        <v>1241476.9640137814</v>
      </c>
      <c r="R190" s="276">
        <f t="shared" si="4"/>
        <v>2072067.3526233351</v>
      </c>
      <c r="S190" s="274">
        <f>LisäyksetVähennykset[[#This Row],[Lisäykset yhteensä ]]+LisäyksetVähennykset[[#This Row],[Vähennykset yhteensä ]]</f>
        <v>1789025.3818876566</v>
      </c>
      <c r="T190" s="117"/>
    </row>
    <row r="191" spans="1:20" s="50" customFormat="1">
      <c r="A191" s="255">
        <v>604</v>
      </c>
      <c r="B191" s="255" t="s">
        <v>199</v>
      </c>
      <c r="C191" s="363">
        <v>-20206</v>
      </c>
      <c r="D191" s="126">
        <v>-36572.86</v>
      </c>
      <c r="E191" s="126">
        <v>-20206</v>
      </c>
      <c r="F191" s="126">
        <v>-120831.88</v>
      </c>
      <c r="G191" s="126">
        <v>-36572.86</v>
      </c>
      <c r="H191" s="126">
        <v>-404.12</v>
      </c>
      <c r="I191" s="126">
        <v>-380415.63</v>
      </c>
      <c r="J191" s="126">
        <v>-272781</v>
      </c>
      <c r="K191" s="126">
        <v>-77347.977083686754</v>
      </c>
      <c r="L191" s="126">
        <v>-682553.21</v>
      </c>
      <c r="M191" s="126">
        <v>-3637.08</v>
      </c>
      <c r="N191" s="275">
        <f>SUM(LisäyksetVähennykset[[#This Row],[Kuntien yhdistymisavustus (-1,00 €/as)]:[Eläketukivähennys (-0,18 €/as)]])</f>
        <v>-1651528.6170836869</v>
      </c>
      <c r="O191" s="262">
        <v>317494.18712732597</v>
      </c>
      <c r="P191" s="37">
        <v>2326307.6639125608</v>
      </c>
      <c r="Q191" s="126">
        <v>4126406.0276300306</v>
      </c>
      <c r="R191" s="276">
        <f t="shared" si="4"/>
        <v>6770207.8786699176</v>
      </c>
      <c r="S191" s="274">
        <f>LisäyksetVähennykset[[#This Row],[Lisäykset yhteensä ]]+LisäyksetVähennykset[[#This Row],[Vähennykset yhteensä ]]</f>
        <v>5118679.2615862302</v>
      </c>
      <c r="T191" s="117"/>
    </row>
    <row r="192" spans="1:20" s="50" customFormat="1">
      <c r="A192" s="255">
        <v>607</v>
      </c>
      <c r="B192" s="255" t="s">
        <v>200</v>
      </c>
      <c r="C192" s="363">
        <v>-4161</v>
      </c>
      <c r="D192" s="126">
        <v>-7531.41</v>
      </c>
      <c r="E192" s="126">
        <v>-4161</v>
      </c>
      <c r="F192" s="126">
        <v>-24882.780000000002</v>
      </c>
      <c r="G192" s="126">
        <v>-7531.41</v>
      </c>
      <c r="H192" s="126">
        <v>-83.22</v>
      </c>
      <c r="I192" s="126">
        <v>-80701.210000000006</v>
      </c>
      <c r="J192" s="126">
        <v>-56173.5</v>
      </c>
      <c r="K192" s="126">
        <v>-15928.186313234712</v>
      </c>
      <c r="L192" s="126">
        <v>-142920.095</v>
      </c>
      <c r="M192" s="126">
        <v>-748.98</v>
      </c>
      <c r="N192" s="275">
        <f>SUM(LisäyksetVähennykset[[#This Row],[Kuntien yhdistymisavustus (-1,00 €/as)]:[Eläketukivähennys (-0,18 €/as)]])</f>
        <v>-344822.79131323472</v>
      </c>
      <c r="O192" s="262">
        <v>65381.238871464091</v>
      </c>
      <c r="P192" s="37">
        <v>347163.63301868807</v>
      </c>
      <c r="Q192" s="126">
        <v>225680.48616045047</v>
      </c>
      <c r="R192" s="276">
        <f t="shared" si="4"/>
        <v>638225.3580506026</v>
      </c>
      <c r="S192" s="274">
        <f>LisäyksetVähennykset[[#This Row],[Lisäykset yhteensä ]]+LisäyksetVähennykset[[#This Row],[Vähennykset yhteensä ]]</f>
        <v>293402.56673736789</v>
      </c>
      <c r="T192" s="117"/>
    </row>
    <row r="193" spans="1:20" s="50" customFormat="1">
      <c r="A193" s="255">
        <v>608</v>
      </c>
      <c r="B193" s="255" t="s">
        <v>201</v>
      </c>
      <c r="C193" s="363">
        <v>-2013</v>
      </c>
      <c r="D193" s="126">
        <v>-3643.53</v>
      </c>
      <c r="E193" s="126">
        <v>-2013</v>
      </c>
      <c r="F193" s="126">
        <v>-12037.740000000002</v>
      </c>
      <c r="G193" s="126">
        <v>-3643.53</v>
      </c>
      <c r="H193" s="126">
        <v>-40.26</v>
      </c>
      <c r="I193" s="126">
        <v>-39630.230000000003</v>
      </c>
      <c r="J193" s="126">
        <v>-27175.5</v>
      </c>
      <c r="K193" s="126">
        <v>-7705.7051306276071</v>
      </c>
      <c r="L193" s="126">
        <v>-43277.14</v>
      </c>
      <c r="M193" s="126">
        <v>-362.34</v>
      </c>
      <c r="N193" s="275">
        <f>SUM(LisäyksetVähennykset[[#This Row],[Kuntien yhdistymisavustus (-1,00 €/as)]:[Eläketukivähennys (-0,18 €/as)]])</f>
        <v>-141541.9751306276</v>
      </c>
      <c r="O193" s="262">
        <v>31630.000924839511</v>
      </c>
      <c r="P193" s="37">
        <v>113798.98466249046</v>
      </c>
      <c r="Q193" s="126">
        <v>212942.6898763139</v>
      </c>
      <c r="R193" s="276">
        <f t="shared" si="4"/>
        <v>358371.67546364386</v>
      </c>
      <c r="S193" s="274">
        <f>LisäyksetVähennykset[[#This Row],[Lisäykset yhteensä ]]+LisäyksetVähennykset[[#This Row],[Vähennykset yhteensä ]]</f>
        <v>216829.70033301626</v>
      </c>
      <c r="T193" s="117"/>
    </row>
    <row r="194" spans="1:20" s="50" customFormat="1">
      <c r="A194" s="255">
        <v>609</v>
      </c>
      <c r="B194" s="255" t="s">
        <v>202</v>
      </c>
      <c r="C194" s="363">
        <v>-83482</v>
      </c>
      <c r="D194" s="126">
        <v>-151102.42000000001</v>
      </c>
      <c r="E194" s="126">
        <v>-83482</v>
      </c>
      <c r="F194" s="126">
        <v>-499222.36000000004</v>
      </c>
      <c r="G194" s="126">
        <v>-151102.42000000001</v>
      </c>
      <c r="H194" s="126">
        <v>-1669.64</v>
      </c>
      <c r="I194" s="126">
        <v>-1607569.6400000001</v>
      </c>
      <c r="J194" s="126">
        <v>-1127007</v>
      </c>
      <c r="K194" s="126">
        <v>-319566.65460260998</v>
      </c>
      <c r="L194" s="126">
        <v>-4517668.5604999997</v>
      </c>
      <c r="M194" s="126">
        <v>-15026.76</v>
      </c>
      <c r="N194" s="275">
        <f>SUM(LisäyksetVähennykset[[#This Row],[Kuntien yhdistymisavustus (-1,00 €/as)]:[Eläketukivähennys (-0,18 €/as)]])</f>
        <v>-8556899.4551026095</v>
      </c>
      <c r="O194" s="262">
        <v>1311741.5485382276</v>
      </c>
      <c r="P194" s="37">
        <v>-1578497.5974366355</v>
      </c>
      <c r="Q194" s="126">
        <v>-10473797.254036156</v>
      </c>
      <c r="R194" s="276">
        <f t="shared" si="4"/>
        <v>-10740553.302934565</v>
      </c>
      <c r="S194" s="274">
        <f>LisäyksetVähennykset[[#This Row],[Lisäykset yhteensä ]]+LisäyksetVähennykset[[#This Row],[Vähennykset yhteensä ]]</f>
        <v>-19297452.758037172</v>
      </c>
      <c r="T194" s="117"/>
    </row>
    <row r="195" spans="1:20" s="50" customFormat="1">
      <c r="A195" s="251">
        <v>611</v>
      </c>
      <c r="B195" s="255" t="s">
        <v>203</v>
      </c>
      <c r="C195" s="363">
        <v>-5066</v>
      </c>
      <c r="D195" s="126">
        <v>-9169.4600000000009</v>
      </c>
      <c r="E195" s="126">
        <v>-5066</v>
      </c>
      <c r="F195" s="126">
        <v>-30294.680000000004</v>
      </c>
      <c r="G195" s="126">
        <v>-9169.4600000000009</v>
      </c>
      <c r="H195" s="126">
        <v>-101.32000000000001</v>
      </c>
      <c r="I195" s="126">
        <v>-97394.7</v>
      </c>
      <c r="J195" s="126">
        <v>-68391</v>
      </c>
      <c r="K195" s="126">
        <v>-19392.499846875042</v>
      </c>
      <c r="L195" s="126">
        <v>-119745.07</v>
      </c>
      <c r="M195" s="126">
        <v>-911.88</v>
      </c>
      <c r="N195" s="275">
        <f>SUM(LisäyksetVähennykset[[#This Row],[Kuntien yhdistymisavustus (-1,00 €/as)]:[Eläketukivähennys (-0,18 €/as)]])</f>
        <v>-364702.06984687503</v>
      </c>
      <c r="O195" s="262">
        <v>79601.383350838034</v>
      </c>
      <c r="P195" s="126">
        <v>37990.649593068498</v>
      </c>
      <c r="Q195" s="126">
        <v>202651.87123917049</v>
      </c>
      <c r="R195" s="276">
        <f t="shared" si="4"/>
        <v>320243.90418307704</v>
      </c>
      <c r="S195" s="274">
        <f>LisäyksetVähennykset[[#This Row],[Lisäykset yhteensä ]]+LisäyksetVähennykset[[#This Row],[Vähennykset yhteensä ]]</f>
        <v>-44458.16566379799</v>
      </c>
      <c r="T195" s="117"/>
    </row>
    <row r="196" spans="1:20" s="50" customFormat="1">
      <c r="A196" s="255">
        <v>614</v>
      </c>
      <c r="B196" s="255" t="s">
        <v>204</v>
      </c>
      <c r="C196" s="363">
        <v>-3066</v>
      </c>
      <c r="D196" s="126">
        <v>-5549.46</v>
      </c>
      <c r="E196" s="126">
        <v>-3066</v>
      </c>
      <c r="F196" s="126">
        <v>-18334.68</v>
      </c>
      <c r="G196" s="126">
        <v>-5549.46</v>
      </c>
      <c r="H196" s="126">
        <v>-61.32</v>
      </c>
      <c r="I196" s="126">
        <v>-59877.57</v>
      </c>
      <c r="J196" s="126">
        <v>-41391</v>
      </c>
      <c r="K196" s="126">
        <v>-11736.558336067683</v>
      </c>
      <c r="L196" s="126">
        <v>-41119.264999999999</v>
      </c>
      <c r="M196" s="126">
        <v>-551.88</v>
      </c>
      <c r="N196" s="275">
        <f>SUM(LisäyksetVähennykset[[#This Row],[Kuntien yhdistymisavustus (-1,00 €/as)]:[Eläketukivähennys (-0,18 €/as)]])</f>
        <v>-190303.19333606766</v>
      </c>
      <c r="O196" s="262">
        <v>48175.649694763015</v>
      </c>
      <c r="P196" s="37">
        <v>-318676.4685570306</v>
      </c>
      <c r="Q196" s="126">
        <v>-495896.88494806981</v>
      </c>
      <c r="R196" s="276">
        <f t="shared" si="4"/>
        <v>-766397.70381033747</v>
      </c>
      <c r="S196" s="274">
        <f>LisäyksetVähennykset[[#This Row],[Lisäykset yhteensä ]]+LisäyksetVähennykset[[#This Row],[Vähennykset yhteensä ]]</f>
        <v>-956700.89714640519</v>
      </c>
      <c r="T196" s="117"/>
    </row>
    <row r="197" spans="1:20" s="50" customFormat="1">
      <c r="A197" s="255">
        <v>615</v>
      </c>
      <c r="B197" s="255" t="s">
        <v>205</v>
      </c>
      <c r="C197" s="363">
        <v>-7702</v>
      </c>
      <c r="D197" s="126">
        <v>-13940.62</v>
      </c>
      <c r="E197" s="126">
        <v>-7702</v>
      </c>
      <c r="F197" s="126">
        <v>-46057.960000000006</v>
      </c>
      <c r="G197" s="126">
        <v>-13940.62</v>
      </c>
      <c r="H197" s="126">
        <v>-154.04</v>
      </c>
      <c r="I197" s="126">
        <v>-149434.59</v>
      </c>
      <c r="J197" s="126">
        <v>-103977</v>
      </c>
      <c r="K197" s="126">
        <v>-29483.030758119141</v>
      </c>
      <c r="L197" s="126">
        <v>-247393.0497</v>
      </c>
      <c r="M197" s="126">
        <v>-1386.36</v>
      </c>
      <c r="N197" s="275">
        <f>SUM(LisäyksetVähennykset[[#This Row],[Kuntien yhdistymisavustus (-1,00 €/as)]:[Eläketukivähennys (-0,18 €/as)]])</f>
        <v>-621171.27045811911</v>
      </c>
      <c r="O197" s="262">
        <v>121020.50030954492</v>
      </c>
      <c r="P197" s="37">
        <v>519200.06404641783</v>
      </c>
      <c r="Q197" s="126">
        <v>2081542.1113408031</v>
      </c>
      <c r="R197" s="276">
        <f t="shared" si="4"/>
        <v>2721762.675696766</v>
      </c>
      <c r="S197" s="274">
        <f>LisäyksetVähennykset[[#This Row],[Lisäykset yhteensä ]]+LisäyksetVähennykset[[#This Row],[Vähennykset yhteensä ]]</f>
        <v>2100591.405238647</v>
      </c>
      <c r="T197" s="117"/>
    </row>
    <row r="198" spans="1:20" s="50" customFormat="1">
      <c r="A198" s="255">
        <v>616</v>
      </c>
      <c r="B198" s="255" t="s">
        <v>206</v>
      </c>
      <c r="C198" s="363">
        <v>-1848</v>
      </c>
      <c r="D198" s="126">
        <v>-3344.88</v>
      </c>
      <c r="E198" s="126">
        <v>-1848</v>
      </c>
      <c r="F198" s="126">
        <v>-11051.04</v>
      </c>
      <c r="G198" s="126">
        <v>-3344.88</v>
      </c>
      <c r="H198" s="126">
        <v>-36.96</v>
      </c>
      <c r="I198" s="126">
        <v>-35211.93</v>
      </c>
      <c r="J198" s="126">
        <v>-24948</v>
      </c>
      <c r="K198" s="126">
        <v>-7074.0899559859999</v>
      </c>
      <c r="L198" s="126">
        <v>-40527.760000000002</v>
      </c>
      <c r="M198" s="126">
        <v>-332.64</v>
      </c>
      <c r="N198" s="275">
        <f>SUM(LisäyksetVähennykset[[#This Row],[Kuntien yhdistymisavustus (-1,00 €/as)]:[Eläketukivähennys (-0,18 €/as)]])</f>
        <v>-129568.17995598599</v>
      </c>
      <c r="O198" s="262">
        <v>29037.377898213323</v>
      </c>
      <c r="P198" s="37">
        <v>-53997.762741168663</v>
      </c>
      <c r="Q198" s="126">
        <v>-38503.108451899709</v>
      </c>
      <c r="R198" s="276">
        <f t="shared" ref="R198:R261" si="5">SUM(O198:Q198)</f>
        <v>-63463.493294855049</v>
      </c>
      <c r="S198" s="274">
        <f>LisäyksetVähennykset[[#This Row],[Lisäykset yhteensä ]]+LisäyksetVähennykset[[#This Row],[Vähennykset yhteensä ]]</f>
        <v>-193031.67325084104</v>
      </c>
      <c r="T198" s="117"/>
    </row>
    <row r="199" spans="1:20" s="50" customFormat="1">
      <c r="A199" s="255">
        <v>619</v>
      </c>
      <c r="B199" s="255" t="s">
        <v>207</v>
      </c>
      <c r="C199" s="363">
        <v>-2721</v>
      </c>
      <c r="D199" s="126">
        <v>-4925.01</v>
      </c>
      <c r="E199" s="126">
        <v>-2721</v>
      </c>
      <c r="F199" s="126">
        <v>-16271.580000000002</v>
      </c>
      <c r="G199" s="126">
        <v>-4925.01</v>
      </c>
      <c r="H199" s="126">
        <v>-54.42</v>
      </c>
      <c r="I199" s="126">
        <v>-53499.850000000006</v>
      </c>
      <c r="J199" s="126">
        <v>-36733.5</v>
      </c>
      <c r="K199" s="126">
        <v>-10415.908425453412</v>
      </c>
      <c r="L199" s="126">
        <v>-90422.684999999998</v>
      </c>
      <c r="M199" s="126">
        <v>-489.78</v>
      </c>
      <c r="N199" s="275">
        <f>SUM(LisäyksetVähennykset[[#This Row],[Kuntien yhdistymisavustus (-1,00 €/as)]:[Eläketukivähennys (-0,18 €/as)]])</f>
        <v>-223179.74342545343</v>
      </c>
      <c r="O199" s="262">
        <v>42754.710639090074</v>
      </c>
      <c r="P199" s="37">
        <v>516770.27323203173</v>
      </c>
      <c r="Q199" s="126">
        <v>892726.6301944725</v>
      </c>
      <c r="R199" s="276">
        <f t="shared" si="5"/>
        <v>1452251.6140655943</v>
      </c>
      <c r="S199" s="274">
        <f>LisäyksetVähennykset[[#This Row],[Lisäykset yhteensä ]]+LisäyksetVähennykset[[#This Row],[Vähennykset yhteensä ]]</f>
        <v>1229071.870640141</v>
      </c>
      <c r="T199" s="117"/>
    </row>
    <row r="200" spans="1:20" s="50" customFormat="1">
      <c r="A200" s="255">
        <v>620</v>
      </c>
      <c r="B200" s="260" t="s">
        <v>208</v>
      </c>
      <c r="C200" s="363">
        <v>-2446</v>
      </c>
      <c r="D200" s="126">
        <v>-4427.26</v>
      </c>
      <c r="E200" s="126">
        <v>-2446</v>
      </c>
      <c r="F200" s="126">
        <v>-14627.080000000002</v>
      </c>
      <c r="G200" s="126">
        <v>-4427.26</v>
      </c>
      <c r="H200" s="126">
        <v>-48.92</v>
      </c>
      <c r="I200" s="126">
        <v>-47852.11</v>
      </c>
      <c r="J200" s="126">
        <v>-33021</v>
      </c>
      <c r="K200" s="126">
        <v>-9363.2164677174005</v>
      </c>
      <c r="L200" s="126">
        <v>-61895.125</v>
      </c>
      <c r="M200" s="126">
        <v>-440.28</v>
      </c>
      <c r="N200" s="275">
        <f>SUM(LisäyksetVähennykset[[#This Row],[Kuntien yhdistymisavustus (-1,00 €/as)]:[Eläketukivähennys (-0,18 €/as)]])</f>
        <v>-180994.2514677174</v>
      </c>
      <c r="O200" s="262">
        <v>38433.672261379754</v>
      </c>
      <c r="P200" s="37">
        <v>527306.17092637927</v>
      </c>
      <c r="Q200" s="126">
        <v>499529.01254174334</v>
      </c>
      <c r="R200" s="276">
        <f t="shared" si="5"/>
        <v>1065268.8557295024</v>
      </c>
      <c r="S200" s="274">
        <f>LisäyksetVähennykset[[#This Row],[Lisäykset yhteensä ]]+LisäyksetVähennykset[[#This Row],[Vähennykset yhteensä ]]</f>
        <v>884274.60426178505</v>
      </c>
      <c r="T200" s="117"/>
    </row>
    <row r="201" spans="1:20" s="50" customFormat="1">
      <c r="A201" s="255">
        <v>623</v>
      </c>
      <c r="B201" s="255" t="s">
        <v>209</v>
      </c>
      <c r="C201" s="363">
        <v>-2117</v>
      </c>
      <c r="D201" s="126">
        <v>-3831.77</v>
      </c>
      <c r="E201" s="126">
        <v>-2117</v>
      </c>
      <c r="F201" s="126">
        <v>-12659.660000000002</v>
      </c>
      <c r="G201" s="126">
        <v>-3831.77</v>
      </c>
      <c r="H201" s="126">
        <v>-42.34</v>
      </c>
      <c r="I201" s="126">
        <v>-41051.770000000004</v>
      </c>
      <c r="J201" s="126">
        <v>-28579.5</v>
      </c>
      <c r="K201" s="126">
        <v>-8103.81408918959</v>
      </c>
      <c r="L201" s="126">
        <v>-47921.055</v>
      </c>
      <c r="M201" s="126">
        <v>-381.06</v>
      </c>
      <c r="N201" s="275">
        <f>SUM(LisäyksetVähennykset[[#This Row],[Kuntien yhdistymisavustus (-1,00 €/as)]:[Eläketukivähennys (-0,18 €/as)]])</f>
        <v>-150636.73908918959</v>
      </c>
      <c r="O201" s="262">
        <v>33264.139074955412</v>
      </c>
      <c r="P201" s="37">
        <v>71766.752767928032</v>
      </c>
      <c r="Q201" s="126">
        <v>400572.55295975233</v>
      </c>
      <c r="R201" s="276">
        <f t="shared" si="5"/>
        <v>505603.44480263576</v>
      </c>
      <c r="S201" s="274">
        <f>LisäyksetVähennykset[[#This Row],[Lisäykset yhteensä ]]+LisäyksetVähennykset[[#This Row],[Vähennykset yhteensä ]]</f>
        <v>354966.70571344614</v>
      </c>
      <c r="T201" s="117"/>
    </row>
    <row r="202" spans="1:20" s="50" customFormat="1">
      <c r="A202" s="255">
        <v>624</v>
      </c>
      <c r="B202" s="255" t="s">
        <v>210</v>
      </c>
      <c r="C202" s="363">
        <v>-5119</v>
      </c>
      <c r="D202" s="126">
        <v>-9265.39</v>
      </c>
      <c r="E202" s="126">
        <v>-5119</v>
      </c>
      <c r="F202" s="126">
        <v>-30611.620000000003</v>
      </c>
      <c r="G202" s="126">
        <v>-9265.39</v>
      </c>
      <c r="H202" s="126">
        <v>-102.38</v>
      </c>
      <c r="I202" s="126">
        <v>-98451.25</v>
      </c>
      <c r="J202" s="126">
        <v>-69106.5</v>
      </c>
      <c r="K202" s="126">
        <v>-19595.382296911437</v>
      </c>
      <c r="L202" s="126">
        <v>-126051.6375</v>
      </c>
      <c r="M202" s="126">
        <v>-921.42</v>
      </c>
      <c r="N202" s="275">
        <f>SUM(LisäyksetVähennykset[[#This Row],[Kuntien yhdistymisavustus (-1,00 €/as)]:[Eläketukivähennys (-0,18 €/as)]])</f>
        <v>-373608.96979691141</v>
      </c>
      <c r="O202" s="262">
        <v>80434.165292724021</v>
      </c>
      <c r="P202" s="37">
        <v>1302198.4133014437</v>
      </c>
      <c r="Q202" s="126">
        <v>1320733.7573591806</v>
      </c>
      <c r="R202" s="276">
        <f t="shared" si="5"/>
        <v>2703366.3359533483</v>
      </c>
      <c r="S202" s="274">
        <f>LisäyksetVähennykset[[#This Row],[Lisäykset yhteensä ]]+LisäyksetVähennykset[[#This Row],[Vähennykset yhteensä ]]</f>
        <v>2329757.366156437</v>
      </c>
      <c r="T202" s="117"/>
    </row>
    <row r="203" spans="1:20" s="50" customFormat="1">
      <c r="A203" s="255">
        <v>625</v>
      </c>
      <c r="B203" s="255" t="s">
        <v>211</v>
      </c>
      <c r="C203" s="363">
        <v>-3048</v>
      </c>
      <c r="D203" s="126">
        <v>-5516.88</v>
      </c>
      <c r="E203" s="126">
        <v>-3048</v>
      </c>
      <c r="F203" s="126">
        <v>-18227.04</v>
      </c>
      <c r="G203" s="126">
        <v>-5516.88</v>
      </c>
      <c r="H203" s="126">
        <v>-60.96</v>
      </c>
      <c r="I203" s="126">
        <v>-58609.71</v>
      </c>
      <c r="J203" s="126">
        <v>-41148</v>
      </c>
      <c r="K203" s="126">
        <v>-11667.654862470416</v>
      </c>
      <c r="L203" s="126">
        <v>-48498.754999999997</v>
      </c>
      <c r="M203" s="126">
        <v>-548.64</v>
      </c>
      <c r="N203" s="275">
        <f>SUM(LisäyksetVähennykset[[#This Row],[Kuntien yhdistymisavustus (-1,00 €/as)]:[Eläketukivähennys (-0,18 €/as)]])</f>
        <v>-195890.51986247045</v>
      </c>
      <c r="O203" s="262">
        <v>47892.818091858338</v>
      </c>
      <c r="P203" s="37">
        <v>542441.99206323118</v>
      </c>
      <c r="Q203" s="126">
        <v>803389.54815674876</v>
      </c>
      <c r="R203" s="276">
        <f t="shared" si="5"/>
        <v>1393724.3583118382</v>
      </c>
      <c r="S203" s="274">
        <f>LisäyksetVähennykset[[#This Row],[Lisäykset yhteensä ]]+LisäyksetVähennykset[[#This Row],[Vähennykset yhteensä ]]</f>
        <v>1197833.8384493678</v>
      </c>
      <c r="T203" s="117"/>
    </row>
    <row r="204" spans="1:20" s="50" customFormat="1">
      <c r="A204" s="255">
        <v>626</v>
      </c>
      <c r="B204" s="255" t="s">
        <v>212</v>
      </c>
      <c r="C204" s="363">
        <v>-4964</v>
      </c>
      <c r="D204" s="126">
        <v>-8984.84</v>
      </c>
      <c r="E204" s="126">
        <v>-4964</v>
      </c>
      <c r="F204" s="126">
        <v>-29684.720000000001</v>
      </c>
      <c r="G204" s="126">
        <v>-8984.84</v>
      </c>
      <c r="H204" s="126">
        <v>-99.28</v>
      </c>
      <c r="I204" s="126">
        <v>-96683.930000000008</v>
      </c>
      <c r="J204" s="126">
        <v>-67014</v>
      </c>
      <c r="K204" s="126">
        <v>-19002.046829823867</v>
      </c>
      <c r="L204" s="126">
        <v>-168769.17499999999</v>
      </c>
      <c r="M204" s="126">
        <v>-893.52</v>
      </c>
      <c r="N204" s="275">
        <f>SUM(LisäyksetVähennykset[[#This Row],[Kuntien yhdistymisavustus (-1,00 €/as)]:[Eläketukivähennys (-0,18 €/as)]])</f>
        <v>-410044.35182982386</v>
      </c>
      <c r="O204" s="262">
        <v>77998.670934378213</v>
      </c>
      <c r="P204" s="37">
        <v>-232392.41520157669</v>
      </c>
      <c r="Q204" s="126">
        <v>-129950.92760049464</v>
      </c>
      <c r="R204" s="276">
        <f t="shared" si="5"/>
        <v>-284344.67186769313</v>
      </c>
      <c r="S204" s="274">
        <f>LisäyksetVähennykset[[#This Row],[Lisäykset yhteensä ]]+LisäyksetVähennykset[[#This Row],[Vähennykset yhteensä ]]</f>
        <v>-694389.023697517</v>
      </c>
      <c r="T204" s="117"/>
    </row>
    <row r="205" spans="1:20" s="50" customFormat="1">
      <c r="A205" s="255">
        <v>630</v>
      </c>
      <c r="B205" s="255" t="s">
        <v>213</v>
      </c>
      <c r="C205" s="363">
        <v>-1631</v>
      </c>
      <c r="D205" s="126">
        <v>-2952.11</v>
      </c>
      <c r="E205" s="126">
        <v>-1631</v>
      </c>
      <c r="F205" s="126">
        <v>-9753.380000000001</v>
      </c>
      <c r="G205" s="126">
        <v>-2952.11</v>
      </c>
      <c r="H205" s="126">
        <v>-32.619999999999997</v>
      </c>
      <c r="I205" s="126">
        <v>-30601.530000000002</v>
      </c>
      <c r="J205" s="126">
        <v>-22018.5</v>
      </c>
      <c r="K205" s="126">
        <v>-6243.4203020634013</v>
      </c>
      <c r="L205" s="126">
        <v>-18651.04</v>
      </c>
      <c r="M205" s="126">
        <v>-293.58</v>
      </c>
      <c r="N205" s="275">
        <f>SUM(LisäyksetVähennykset[[#This Row],[Kuntien yhdistymisavustus (-1,00 €/as)]:[Eläketukivähennys (-0,18 €/as)]])</f>
        <v>-96760.290302063411</v>
      </c>
      <c r="O205" s="262">
        <v>25627.685796529182</v>
      </c>
      <c r="P205" s="37">
        <v>-445625.82495327824</v>
      </c>
      <c r="Q205" s="126">
        <v>-319839.7151869231</v>
      </c>
      <c r="R205" s="276">
        <f t="shared" si="5"/>
        <v>-739837.85434367217</v>
      </c>
      <c r="S205" s="274">
        <f>LisäyksetVähennykset[[#This Row],[Lisäykset yhteensä ]]+LisäyksetVähennykset[[#This Row],[Vähennykset yhteensä ]]</f>
        <v>-836598.14464573562</v>
      </c>
      <c r="T205" s="117"/>
    </row>
    <row r="206" spans="1:20" s="50" customFormat="1">
      <c r="A206" s="255">
        <v>631</v>
      </c>
      <c r="B206" s="255" t="s">
        <v>214</v>
      </c>
      <c r="C206" s="363">
        <v>-1985</v>
      </c>
      <c r="D206" s="126">
        <v>-3592.85</v>
      </c>
      <c r="E206" s="126">
        <v>-1985</v>
      </c>
      <c r="F206" s="126">
        <v>-11870.300000000001</v>
      </c>
      <c r="G206" s="126">
        <v>-3592.85</v>
      </c>
      <c r="H206" s="126">
        <v>-39.700000000000003</v>
      </c>
      <c r="I206" s="126">
        <v>-38304.740000000005</v>
      </c>
      <c r="J206" s="126">
        <v>-26797.5</v>
      </c>
      <c r="K206" s="126">
        <v>-7598.5219494763041</v>
      </c>
      <c r="L206" s="126">
        <v>-20031.805</v>
      </c>
      <c r="M206" s="126">
        <v>-357.3</v>
      </c>
      <c r="N206" s="275">
        <f>SUM(LisäyksetVähennykset[[#This Row],[Kuntien yhdistymisavustus (-1,00 €/as)]:[Eläketukivähennys (-0,18 €/as)]])</f>
        <v>-116155.5669494763</v>
      </c>
      <c r="O206" s="262">
        <v>31190.040653654461</v>
      </c>
      <c r="P206" s="37">
        <v>614060.86519247526</v>
      </c>
      <c r="Q206" s="126">
        <v>653785.11475840921</v>
      </c>
      <c r="R206" s="276">
        <f t="shared" si="5"/>
        <v>1299036.020604539</v>
      </c>
      <c r="S206" s="274">
        <f>LisäyksetVähennykset[[#This Row],[Lisäykset yhteensä ]]+LisäyksetVähennykset[[#This Row],[Vähennykset yhteensä ]]</f>
        <v>1182880.4536550627</v>
      </c>
      <c r="T206" s="117"/>
    </row>
    <row r="207" spans="1:20" s="50" customFormat="1">
      <c r="A207" s="255">
        <v>635</v>
      </c>
      <c r="B207" s="255" t="s">
        <v>215</v>
      </c>
      <c r="C207" s="363">
        <v>-6439</v>
      </c>
      <c r="D207" s="126">
        <v>-11654.59</v>
      </c>
      <c r="E207" s="126">
        <v>-6439</v>
      </c>
      <c r="F207" s="126">
        <v>-38505.22</v>
      </c>
      <c r="G207" s="126">
        <v>-11654.59</v>
      </c>
      <c r="H207" s="126">
        <v>-128.78</v>
      </c>
      <c r="I207" s="126">
        <v>-123232.15000000001</v>
      </c>
      <c r="J207" s="126">
        <v>-86926.5</v>
      </c>
      <c r="K207" s="126">
        <v>-24648.303694044294</v>
      </c>
      <c r="L207" s="126">
        <v>-173691.27</v>
      </c>
      <c r="M207" s="126">
        <v>-1159.02</v>
      </c>
      <c r="N207" s="275">
        <f>SUM(LisäyksetVähennykset[[#This Row],[Kuntien yhdistymisavustus (-1,00 €/as)]:[Eläketukivähennys (-0,18 €/as)]])</f>
        <v>-484478.42369404435</v>
      </c>
      <c r="O207" s="262">
        <v>101175.14950573354</v>
      </c>
      <c r="P207" s="37">
        <v>-106243.53919095029</v>
      </c>
      <c r="Q207" s="126">
        <v>-66417.489924504407</v>
      </c>
      <c r="R207" s="276">
        <f t="shared" si="5"/>
        <v>-71485.87960972116</v>
      </c>
      <c r="S207" s="274">
        <f>LisäyksetVähennykset[[#This Row],[Lisäykset yhteensä ]]+LisäyksetVähennykset[[#This Row],[Vähennykset yhteensä ]]</f>
        <v>-555964.30330376548</v>
      </c>
      <c r="T207" s="117"/>
    </row>
    <row r="208" spans="1:20" s="50" customFormat="1">
      <c r="A208" s="255">
        <v>636</v>
      </c>
      <c r="B208" s="255" t="s">
        <v>216</v>
      </c>
      <c r="C208" s="363">
        <v>-8222</v>
      </c>
      <c r="D208" s="126">
        <v>-14881.82</v>
      </c>
      <c r="E208" s="126">
        <v>-8222</v>
      </c>
      <c r="F208" s="126">
        <v>-49167.560000000005</v>
      </c>
      <c r="G208" s="126">
        <v>-14881.82</v>
      </c>
      <c r="H208" s="126">
        <v>-164.44</v>
      </c>
      <c r="I208" s="126">
        <v>-158079.09</v>
      </c>
      <c r="J208" s="126">
        <v>-110997</v>
      </c>
      <c r="K208" s="126">
        <v>-31473.575550929054</v>
      </c>
      <c r="L208" s="126">
        <v>-233235.85</v>
      </c>
      <c r="M208" s="126">
        <v>-1479.96</v>
      </c>
      <c r="N208" s="275">
        <f>SUM(LisäyksetVähennykset[[#This Row],[Kuntien yhdistymisavustus (-1,00 €/as)]:[Eläketukivähennys (-0,18 €/as)]])</f>
        <v>-630805.11555092898</v>
      </c>
      <c r="O208" s="262">
        <v>129191.19106012443</v>
      </c>
      <c r="P208" s="37">
        <v>-149647.34882601048</v>
      </c>
      <c r="Q208" s="126">
        <v>-18540.028925501207</v>
      </c>
      <c r="R208" s="276">
        <f t="shared" si="5"/>
        <v>-38996.186691387251</v>
      </c>
      <c r="S208" s="274">
        <f>LisäyksetVähennykset[[#This Row],[Lisäykset yhteensä ]]+LisäyksetVähennykset[[#This Row],[Vähennykset yhteensä ]]</f>
        <v>-669801.30224231619</v>
      </c>
      <c r="T208" s="117"/>
    </row>
    <row r="209" spans="1:20" s="50" customFormat="1">
      <c r="A209" s="255">
        <v>638</v>
      </c>
      <c r="B209" s="255" t="s">
        <v>217</v>
      </c>
      <c r="C209" s="363">
        <v>-51149</v>
      </c>
      <c r="D209" s="126">
        <v>-92579.69</v>
      </c>
      <c r="E209" s="126">
        <v>-51149</v>
      </c>
      <c r="F209" s="126">
        <v>-305871.02</v>
      </c>
      <c r="G209" s="126">
        <v>-92579.69</v>
      </c>
      <c r="H209" s="126">
        <v>-1022.98</v>
      </c>
      <c r="I209" s="126">
        <v>-972390.99</v>
      </c>
      <c r="J209" s="126">
        <v>-690511.5</v>
      </c>
      <c r="K209" s="126">
        <v>-195796.8761681428</v>
      </c>
      <c r="L209" s="126">
        <v>-2466657.5688999998</v>
      </c>
      <c r="M209" s="126">
        <v>-9206.82</v>
      </c>
      <c r="N209" s="275">
        <f>SUM(LisäyksetVähennykset[[#This Row],[Kuntien yhdistymisavustus (-1,00 €/as)]:[Eläketukivähennys (-0,18 €/as)]])</f>
        <v>-4928915.1350681428</v>
      </c>
      <c r="O209" s="262">
        <v>803697.42538729077</v>
      </c>
      <c r="P209" s="37">
        <v>6230351.0312569141</v>
      </c>
      <c r="Q209" s="126">
        <v>14297040.322339902</v>
      </c>
      <c r="R209" s="276">
        <f t="shared" si="5"/>
        <v>21331088.778984107</v>
      </c>
      <c r="S209" s="274">
        <f>LisäyksetVähennykset[[#This Row],[Lisäykset yhteensä ]]+LisäyksetVähennykset[[#This Row],[Vähennykset yhteensä ]]</f>
        <v>16402173.643915964</v>
      </c>
      <c r="T209" s="117"/>
    </row>
    <row r="210" spans="1:20" s="50" customFormat="1">
      <c r="A210" s="255">
        <v>678</v>
      </c>
      <c r="B210" s="255" t="s">
        <v>218</v>
      </c>
      <c r="C210" s="363">
        <v>-24260</v>
      </c>
      <c r="D210" s="126">
        <v>-43910.6</v>
      </c>
      <c r="E210" s="126">
        <v>-24260</v>
      </c>
      <c r="F210" s="126">
        <v>-145074.80000000002</v>
      </c>
      <c r="G210" s="126">
        <v>-43910.6</v>
      </c>
      <c r="H210" s="126">
        <v>-485.2</v>
      </c>
      <c r="I210" s="126">
        <v>-467821.13</v>
      </c>
      <c r="J210" s="126">
        <v>-327510</v>
      </c>
      <c r="K210" s="126">
        <v>-92866.570526093274</v>
      </c>
      <c r="L210" s="126">
        <v>-958351.31</v>
      </c>
      <c r="M210" s="126">
        <v>-4366.8</v>
      </c>
      <c r="N210" s="275">
        <f>SUM(LisäyksetVähennykset[[#This Row],[Kuntien yhdistymisavustus (-1,00 €/as)]:[Eläketukivähennys (-0,18 €/as)]])</f>
        <v>-2132817.0105260932</v>
      </c>
      <c r="O210" s="262">
        <v>381194.14924819005</v>
      </c>
      <c r="P210" s="37">
        <v>800083.71615171281</v>
      </c>
      <c r="Q210" s="126">
        <v>1208155.904785329</v>
      </c>
      <c r="R210" s="276">
        <f t="shared" si="5"/>
        <v>2389433.7701852322</v>
      </c>
      <c r="S210" s="274">
        <f>LisäyksetVähennykset[[#This Row],[Lisäykset yhteensä ]]+LisäyksetVähennykset[[#This Row],[Vähennykset yhteensä ]]</f>
        <v>256616.75965913897</v>
      </c>
      <c r="T210" s="117"/>
    </row>
    <row r="211" spans="1:20" s="50" customFormat="1">
      <c r="A211" s="255">
        <v>680</v>
      </c>
      <c r="B211" s="255" t="s">
        <v>219</v>
      </c>
      <c r="C211" s="363">
        <v>-24810</v>
      </c>
      <c r="D211" s="126">
        <v>-44906.1</v>
      </c>
      <c r="E211" s="126">
        <v>-24810</v>
      </c>
      <c r="F211" s="126">
        <v>-148363.80000000002</v>
      </c>
      <c r="G211" s="126">
        <v>-44906.1</v>
      </c>
      <c r="H211" s="126">
        <v>-496.2</v>
      </c>
      <c r="I211" s="126">
        <v>-468858.47000000003</v>
      </c>
      <c r="J211" s="126">
        <v>-334935</v>
      </c>
      <c r="K211" s="126">
        <v>-94971.954441565293</v>
      </c>
      <c r="L211" s="126">
        <v>-1415472.2115</v>
      </c>
      <c r="M211" s="126">
        <v>-4465.8</v>
      </c>
      <c r="N211" s="275">
        <f>SUM(LisäyksetVähennykset[[#This Row],[Kuntien yhdistymisavustus (-1,00 €/as)]:[Eläketukivähennys (-0,18 €/as)]])</f>
        <v>-2606995.635941565</v>
      </c>
      <c r="O211" s="262">
        <v>389836.2260036107</v>
      </c>
      <c r="P211" s="37">
        <v>577349.12044288695</v>
      </c>
      <c r="Q211" s="126">
        <v>-133595.95753684593</v>
      </c>
      <c r="R211" s="276">
        <f t="shared" si="5"/>
        <v>833589.38890965167</v>
      </c>
      <c r="S211" s="274">
        <f>LisäyksetVähennykset[[#This Row],[Lisäykset yhteensä ]]+LisäyksetVähennykset[[#This Row],[Vähennykset yhteensä ]]</f>
        <v>-1773406.2470319134</v>
      </c>
      <c r="T211" s="117"/>
    </row>
    <row r="212" spans="1:20" s="50" customFormat="1">
      <c r="A212" s="255">
        <v>681</v>
      </c>
      <c r="B212" s="255" t="s">
        <v>220</v>
      </c>
      <c r="C212" s="363">
        <v>-3330</v>
      </c>
      <c r="D212" s="126">
        <v>-6027.3</v>
      </c>
      <c r="E212" s="126">
        <v>-3330</v>
      </c>
      <c r="F212" s="126">
        <v>-19913.400000000001</v>
      </c>
      <c r="G212" s="126">
        <v>-6027.3</v>
      </c>
      <c r="H212" s="126">
        <v>-66.599999999999994</v>
      </c>
      <c r="I212" s="126">
        <v>-64622.44</v>
      </c>
      <c r="J212" s="126">
        <v>-44955</v>
      </c>
      <c r="K212" s="126">
        <v>-12747.142615494253</v>
      </c>
      <c r="L212" s="126">
        <v>-115477.69500000001</v>
      </c>
      <c r="M212" s="126">
        <v>-599.4</v>
      </c>
      <c r="N212" s="275">
        <f>SUM(LisäyksetVähennykset[[#This Row],[Kuntien yhdistymisavustus (-1,00 €/as)]:[Eläketukivähennys (-0,18 €/as)]])</f>
        <v>-277096.27761549433</v>
      </c>
      <c r="O212" s="262">
        <v>52323.846537364916</v>
      </c>
      <c r="P212" s="37">
        <v>438658.12639755395</v>
      </c>
      <c r="Q212" s="126">
        <v>468405.33619894285</v>
      </c>
      <c r="R212" s="276">
        <f t="shared" si="5"/>
        <v>959387.30913386168</v>
      </c>
      <c r="S212" s="274">
        <f>LisäyksetVähennykset[[#This Row],[Lisäykset yhteensä ]]+LisäyksetVähennykset[[#This Row],[Vähennykset yhteensä ]]</f>
        <v>682291.03151836735</v>
      </c>
      <c r="T212" s="117"/>
    </row>
    <row r="213" spans="1:20" s="50" customFormat="1">
      <c r="A213" s="255">
        <v>683</v>
      </c>
      <c r="B213" s="255" t="s">
        <v>221</v>
      </c>
      <c r="C213" s="363">
        <v>-3670</v>
      </c>
      <c r="D213" s="126">
        <v>-6642.7</v>
      </c>
      <c r="E213" s="126">
        <v>-3670</v>
      </c>
      <c r="F213" s="126">
        <v>-21946.600000000002</v>
      </c>
      <c r="G213" s="126">
        <v>-6642.7</v>
      </c>
      <c r="H213" s="126">
        <v>-73.400000000000006</v>
      </c>
      <c r="I213" s="126">
        <v>-71307.520000000004</v>
      </c>
      <c r="J213" s="126">
        <v>-49545</v>
      </c>
      <c r="K213" s="126">
        <v>-14048.652672331504</v>
      </c>
      <c r="L213" s="126">
        <v>-118882.43</v>
      </c>
      <c r="M213" s="126">
        <v>-660.6</v>
      </c>
      <c r="N213" s="275">
        <f>SUM(LisäyksetVähennykset[[#This Row],[Kuntien yhdistymisavustus (-1,00 €/as)]:[Eläketukivähennys (-0,18 €/as)]])</f>
        <v>-297089.6026723315</v>
      </c>
      <c r="O213" s="262">
        <v>57666.221258897669</v>
      </c>
      <c r="P213" s="37">
        <v>-229452.72984282419</v>
      </c>
      <c r="Q213" s="126">
        <v>-792339.39152986871</v>
      </c>
      <c r="R213" s="276">
        <f t="shared" si="5"/>
        <v>-964125.90011379519</v>
      </c>
      <c r="S213" s="274">
        <f>LisäyksetVähennykset[[#This Row],[Lisäykset yhteensä ]]+LisäyksetVähennykset[[#This Row],[Vähennykset yhteensä ]]</f>
        <v>-1261215.5027861267</v>
      </c>
      <c r="T213" s="117"/>
    </row>
    <row r="214" spans="1:20" s="50" customFormat="1">
      <c r="A214" s="255">
        <v>684</v>
      </c>
      <c r="B214" s="255" t="s">
        <v>222</v>
      </c>
      <c r="C214" s="363">
        <v>-38959</v>
      </c>
      <c r="D214" s="126">
        <v>-70515.790000000008</v>
      </c>
      <c r="E214" s="126">
        <v>-38959</v>
      </c>
      <c r="F214" s="126">
        <v>-232974.82</v>
      </c>
      <c r="G214" s="126">
        <v>-70515.790000000008</v>
      </c>
      <c r="H214" s="126">
        <v>-779.18000000000006</v>
      </c>
      <c r="I214" s="126">
        <v>-749958.4</v>
      </c>
      <c r="J214" s="126">
        <v>-525946.5</v>
      </c>
      <c r="K214" s="126">
        <v>-149133.91265977194</v>
      </c>
      <c r="L214" s="126">
        <v>-1429499.38625</v>
      </c>
      <c r="M214" s="126">
        <v>-7012.62</v>
      </c>
      <c r="N214" s="275">
        <f>SUM(LisäyksetVähennykset[[#This Row],[Kuntien yhdistymisavustus (-1,00 €/as)]:[Eläketukivähennys (-0,18 €/as)]])</f>
        <v>-3314254.3989097718</v>
      </c>
      <c r="O214" s="262">
        <v>612157.5787535134</v>
      </c>
      <c r="P214" s="37">
        <v>5165541.5313064419</v>
      </c>
      <c r="Q214" s="126">
        <v>5095554.0548638199</v>
      </c>
      <c r="R214" s="276">
        <f t="shared" si="5"/>
        <v>10873253.164923776</v>
      </c>
      <c r="S214" s="274">
        <f>LisäyksetVähennykset[[#This Row],[Lisäykset yhteensä ]]+LisäyksetVähennykset[[#This Row],[Vähennykset yhteensä ]]</f>
        <v>7558998.7660140041</v>
      </c>
      <c r="T214" s="117"/>
    </row>
    <row r="215" spans="1:20" s="50" customFormat="1">
      <c r="A215" s="255">
        <v>686</v>
      </c>
      <c r="B215" s="255" t="s">
        <v>223</v>
      </c>
      <c r="C215" s="363">
        <v>-3033</v>
      </c>
      <c r="D215" s="126">
        <v>-5489.7300000000005</v>
      </c>
      <c r="E215" s="126">
        <v>-3033</v>
      </c>
      <c r="F215" s="126">
        <v>-18137.34</v>
      </c>
      <c r="G215" s="126">
        <v>-5489.7300000000005</v>
      </c>
      <c r="H215" s="126">
        <v>-60.660000000000004</v>
      </c>
      <c r="I215" s="126">
        <v>-58648.130000000005</v>
      </c>
      <c r="J215" s="126">
        <v>-40945.5</v>
      </c>
      <c r="K215" s="126">
        <v>-11610.235301139361</v>
      </c>
      <c r="L215" s="126">
        <v>-128269.625</v>
      </c>
      <c r="M215" s="126">
        <v>-545.93999999999994</v>
      </c>
      <c r="N215" s="275">
        <f>SUM(LisäyksetVähennykset[[#This Row],[Kuntien yhdistymisavustus (-1,00 €/as)]:[Eläketukivähennys (-0,18 €/as)]])</f>
        <v>-275262.89030113938</v>
      </c>
      <c r="O215" s="262">
        <v>47657.125089437774</v>
      </c>
      <c r="P215" s="37">
        <v>-799286.02030608081</v>
      </c>
      <c r="Q215" s="126">
        <v>-996286.42114891601</v>
      </c>
      <c r="R215" s="276">
        <f t="shared" si="5"/>
        <v>-1747915.3163655591</v>
      </c>
      <c r="S215" s="274">
        <f>LisäyksetVähennykset[[#This Row],[Lisäykset yhteensä ]]+LisäyksetVähennykset[[#This Row],[Vähennykset yhteensä ]]</f>
        <v>-2023178.2066666984</v>
      </c>
      <c r="T215" s="117"/>
    </row>
    <row r="216" spans="1:20" s="50" customFormat="1">
      <c r="A216" s="255">
        <v>687</v>
      </c>
      <c r="B216" s="255" t="s">
        <v>224</v>
      </c>
      <c r="C216" s="363">
        <v>-1513</v>
      </c>
      <c r="D216" s="126">
        <v>-2738.53</v>
      </c>
      <c r="E216" s="126">
        <v>-1513</v>
      </c>
      <c r="F216" s="126">
        <v>-9047.74</v>
      </c>
      <c r="G216" s="126">
        <v>-2738.53</v>
      </c>
      <c r="H216" s="126">
        <v>-30.26</v>
      </c>
      <c r="I216" s="126">
        <v>-29986.81</v>
      </c>
      <c r="J216" s="126">
        <v>-20425.5</v>
      </c>
      <c r="K216" s="126">
        <v>-5791.7197529257674</v>
      </c>
      <c r="L216" s="126">
        <v>-61010.39</v>
      </c>
      <c r="M216" s="126">
        <v>-272.33999999999997</v>
      </c>
      <c r="N216" s="275">
        <f>SUM(LisäyksetVähennykset[[#This Row],[Kuntien yhdistymisavustus (-1,00 €/as)]:[Eläketukivähennys (-0,18 €/as)]])</f>
        <v>-135067.81975292574</v>
      </c>
      <c r="O216" s="262">
        <v>23773.567510820758</v>
      </c>
      <c r="P216" s="37">
        <v>-352603.88427035289</v>
      </c>
      <c r="Q216" s="126">
        <v>-292896.36728557182</v>
      </c>
      <c r="R216" s="276">
        <f t="shared" si="5"/>
        <v>-621726.68404510396</v>
      </c>
      <c r="S216" s="274">
        <f>LisäyksetVähennykset[[#This Row],[Lisäykset yhteensä ]]+LisäyksetVähennykset[[#This Row],[Vähennykset yhteensä ]]</f>
        <v>-756794.50379802973</v>
      </c>
      <c r="T216" s="117"/>
    </row>
    <row r="217" spans="1:20" s="50" customFormat="1">
      <c r="A217" s="255">
        <v>689</v>
      </c>
      <c r="B217" s="255" t="s">
        <v>225</v>
      </c>
      <c r="C217" s="363">
        <v>-3092</v>
      </c>
      <c r="D217" s="126">
        <v>-5596.52</v>
      </c>
      <c r="E217" s="126">
        <v>-3092</v>
      </c>
      <c r="F217" s="126">
        <v>-18490.16</v>
      </c>
      <c r="G217" s="126">
        <v>-5596.52</v>
      </c>
      <c r="H217" s="126">
        <v>-61.84</v>
      </c>
      <c r="I217" s="126">
        <v>-60434.66</v>
      </c>
      <c r="J217" s="126">
        <v>-41742</v>
      </c>
      <c r="K217" s="126">
        <v>-11836.085575708177</v>
      </c>
      <c r="L217" s="126">
        <v>-103531.18</v>
      </c>
      <c r="M217" s="126">
        <v>-556.55999999999995</v>
      </c>
      <c r="N217" s="275">
        <f>SUM(LisäyksetVähennykset[[#This Row],[Kuntien yhdistymisavustus (-1,00 €/as)]:[Eläketukivähennys (-0,18 €/as)]])</f>
        <v>-254029.52557570819</v>
      </c>
      <c r="O217" s="262">
        <v>48584.184232291991</v>
      </c>
      <c r="P217" s="37">
        <v>789964.38609171181</v>
      </c>
      <c r="Q217" s="126">
        <v>1129509.06268098</v>
      </c>
      <c r="R217" s="276">
        <f t="shared" si="5"/>
        <v>1968057.6330049839</v>
      </c>
      <c r="S217" s="274">
        <f>LisäyksetVähennykset[[#This Row],[Lisäykset yhteensä ]]+LisäyksetVähennykset[[#This Row],[Vähennykset yhteensä ]]</f>
        <v>1714028.1074292758</v>
      </c>
      <c r="T217" s="117"/>
    </row>
    <row r="218" spans="1:20" s="50" customFormat="1">
      <c r="A218" s="255">
        <v>691</v>
      </c>
      <c r="B218" s="255" t="s">
        <v>226</v>
      </c>
      <c r="C218" s="363">
        <v>-2690</v>
      </c>
      <c r="D218" s="126">
        <v>-4868.9000000000005</v>
      </c>
      <c r="E218" s="126">
        <v>-2690</v>
      </c>
      <c r="F218" s="126">
        <v>-16086.2</v>
      </c>
      <c r="G218" s="126">
        <v>-4868.9000000000005</v>
      </c>
      <c r="H218" s="126">
        <v>-53.800000000000004</v>
      </c>
      <c r="I218" s="126">
        <v>-52059.100000000006</v>
      </c>
      <c r="J218" s="126">
        <v>-36315</v>
      </c>
      <c r="K218" s="126">
        <v>-10297.241332035899</v>
      </c>
      <c r="L218" s="126">
        <v>-51207.955000000002</v>
      </c>
      <c r="M218" s="126">
        <v>-484.2</v>
      </c>
      <c r="N218" s="275">
        <f>SUM(LisäyksetVähennykset[[#This Row],[Kuntien yhdistymisavustus (-1,00 €/as)]:[Eläketukivähennys (-0,18 €/as)]])</f>
        <v>-181621.29633203591</v>
      </c>
      <c r="O218" s="262">
        <v>42267.611767420909</v>
      </c>
      <c r="P218" s="37">
        <v>58297.798095752107</v>
      </c>
      <c r="Q218" s="126">
        <v>542600.85748709925</v>
      </c>
      <c r="R218" s="276">
        <f t="shared" si="5"/>
        <v>643166.26735027228</v>
      </c>
      <c r="S218" s="274">
        <f>LisäyksetVähennykset[[#This Row],[Lisäykset yhteensä ]]+LisäyksetVähennykset[[#This Row],[Vähennykset yhteensä ]]</f>
        <v>461544.97101823636</v>
      </c>
      <c r="T218" s="117"/>
    </row>
    <row r="219" spans="1:20" s="50" customFormat="1">
      <c r="A219" s="255">
        <v>694</v>
      </c>
      <c r="B219" s="255" t="s">
        <v>227</v>
      </c>
      <c r="C219" s="363">
        <v>-28521</v>
      </c>
      <c r="D219" s="126">
        <v>-51623.01</v>
      </c>
      <c r="E219" s="126">
        <v>-28521</v>
      </c>
      <c r="F219" s="126">
        <v>-170555.58000000002</v>
      </c>
      <c r="G219" s="126">
        <v>-51623.01</v>
      </c>
      <c r="H219" s="126">
        <v>-570.41999999999996</v>
      </c>
      <c r="I219" s="126">
        <v>-551519.1</v>
      </c>
      <c r="J219" s="126">
        <v>-385033.5</v>
      </c>
      <c r="K219" s="126">
        <v>-109177.55391486835</v>
      </c>
      <c r="L219" s="126">
        <v>-2150828.9700000002</v>
      </c>
      <c r="M219" s="126">
        <v>-5133.78</v>
      </c>
      <c r="N219" s="275">
        <f>SUM(LisäyksetVähennykset[[#This Row],[Kuntien yhdistymisavustus (-1,00 €/as)]:[Eläketukivähennys (-0,18 €/as)]])</f>
        <v>-3533106.9239148684</v>
      </c>
      <c r="O219" s="262">
        <v>448146.67480245791</v>
      </c>
      <c r="P219" s="37">
        <v>1318536.44774536</v>
      </c>
      <c r="Q219" s="126">
        <v>-397138.85914855823</v>
      </c>
      <c r="R219" s="276">
        <f t="shared" si="5"/>
        <v>1369544.2633992597</v>
      </c>
      <c r="S219" s="274">
        <f>LisäyksetVähennykset[[#This Row],[Lisäykset yhteensä ]]+LisäyksetVähennykset[[#This Row],[Vähennykset yhteensä ]]</f>
        <v>-2163562.6605156087</v>
      </c>
      <c r="T219" s="117"/>
    </row>
    <row r="220" spans="1:20" s="50" customFormat="1">
      <c r="A220" s="255">
        <v>697</v>
      </c>
      <c r="B220" s="255" t="s">
        <v>228</v>
      </c>
      <c r="C220" s="363">
        <v>-1210</v>
      </c>
      <c r="D220" s="126">
        <v>-2190.1</v>
      </c>
      <c r="E220" s="126">
        <v>-1210</v>
      </c>
      <c r="F220" s="126">
        <v>-7235.8</v>
      </c>
      <c r="G220" s="126">
        <v>-2190.1</v>
      </c>
      <c r="H220" s="126">
        <v>-24.2</v>
      </c>
      <c r="I220" s="126">
        <v>-23724.350000000002</v>
      </c>
      <c r="J220" s="126">
        <v>-16335</v>
      </c>
      <c r="K220" s="126">
        <v>-4631.8446140384522</v>
      </c>
      <c r="L220" s="126">
        <v>-21493.294999999998</v>
      </c>
      <c r="M220" s="126">
        <v>-217.79999999999998</v>
      </c>
      <c r="N220" s="275">
        <f>SUM(LisäyksetVähennykset[[#This Row],[Kuntien yhdistymisavustus (-1,00 €/as)]:[Eläketukivähennys (-0,18 €/as)]])</f>
        <v>-80462.489614038452</v>
      </c>
      <c r="O220" s="262">
        <v>19012.568861925389</v>
      </c>
      <c r="P220" s="37">
        <v>-34279.641955663748</v>
      </c>
      <c r="Q220" s="126">
        <v>-69085.151303993844</v>
      </c>
      <c r="R220" s="276">
        <f t="shared" si="5"/>
        <v>-84352.224397732207</v>
      </c>
      <c r="S220" s="274">
        <f>LisäyksetVähennykset[[#This Row],[Lisäykset yhteensä ]]+LisäyksetVähennykset[[#This Row],[Vähennykset yhteensä ]]</f>
        <v>-164814.71401177067</v>
      </c>
      <c r="T220" s="117"/>
    </row>
    <row r="221" spans="1:20" s="50" customFormat="1">
      <c r="A221" s="255">
        <v>698</v>
      </c>
      <c r="B221" s="255" t="s">
        <v>229</v>
      </c>
      <c r="C221" s="363">
        <v>-64180</v>
      </c>
      <c r="D221" s="126">
        <v>-116165.8</v>
      </c>
      <c r="E221" s="126">
        <v>-64180</v>
      </c>
      <c r="F221" s="126">
        <v>-383796.4</v>
      </c>
      <c r="G221" s="126">
        <v>-116165.8</v>
      </c>
      <c r="H221" s="126">
        <v>-1283.6000000000001</v>
      </c>
      <c r="I221" s="126">
        <v>-1220372.8800000001</v>
      </c>
      <c r="J221" s="126">
        <v>-866430</v>
      </c>
      <c r="K221" s="126">
        <v>-245679.16308180816</v>
      </c>
      <c r="L221" s="126">
        <v>-2921629.0764000001</v>
      </c>
      <c r="M221" s="126">
        <v>-11552.4</v>
      </c>
      <c r="N221" s="275">
        <f>SUM(LisäyksetVähennykset[[#This Row],[Kuntien yhdistymisavustus (-1,00 €/as)]:[Eläketukivähennys (-0,18 €/as)]])</f>
        <v>-6011435.1194818085</v>
      </c>
      <c r="O221" s="262">
        <v>1008451.7930234475</v>
      </c>
      <c r="P221" s="37">
        <v>-14239564.998743877</v>
      </c>
      <c r="Q221" s="126">
        <v>-21866938.844747391</v>
      </c>
      <c r="R221" s="276">
        <f t="shared" si="5"/>
        <v>-35098052.050467819</v>
      </c>
      <c r="S221" s="274">
        <f>LisäyksetVähennykset[[#This Row],[Lisäykset yhteensä ]]+LisäyksetVähennykset[[#This Row],[Vähennykset yhteensä ]]</f>
        <v>-41109487.169949628</v>
      </c>
      <c r="T221" s="117"/>
    </row>
    <row r="222" spans="1:20" s="50" customFormat="1">
      <c r="A222" s="255">
        <v>700</v>
      </c>
      <c r="B222" s="255" t="s">
        <v>230</v>
      </c>
      <c r="C222" s="363">
        <v>-4913</v>
      </c>
      <c r="D222" s="126">
        <v>-8892.5300000000007</v>
      </c>
      <c r="E222" s="126">
        <v>-4913</v>
      </c>
      <c r="F222" s="126">
        <v>-29379.74</v>
      </c>
      <c r="G222" s="126">
        <v>-8892.5300000000007</v>
      </c>
      <c r="H222" s="126">
        <v>-98.26</v>
      </c>
      <c r="I222" s="126">
        <v>-94551.62000000001</v>
      </c>
      <c r="J222" s="126">
        <v>-66325.5</v>
      </c>
      <c r="K222" s="126">
        <v>-18806.820321298277</v>
      </c>
      <c r="L222" s="126">
        <v>-120574.74</v>
      </c>
      <c r="M222" s="126">
        <v>-884.33999999999992</v>
      </c>
      <c r="N222" s="275">
        <f>SUM(LisäyksetVähennykset[[#This Row],[Kuntien yhdistymisavustus (-1,00 €/as)]:[Eläketukivähennys (-0,18 €/as)]])</f>
        <v>-358232.08032129833</v>
      </c>
      <c r="O222" s="262">
        <v>77197.314726148295</v>
      </c>
      <c r="P222" s="37">
        <v>363257.22067607666</v>
      </c>
      <c r="Q222" s="126">
        <v>24491.904781800073</v>
      </c>
      <c r="R222" s="276">
        <f t="shared" si="5"/>
        <v>464946.44018402504</v>
      </c>
      <c r="S222" s="274">
        <f>LisäyksetVähennykset[[#This Row],[Lisäykset yhteensä ]]+LisäyksetVähennykset[[#This Row],[Vähennykset yhteensä ]]</f>
        <v>106714.35986272671</v>
      </c>
      <c r="T222" s="117"/>
    </row>
    <row r="223" spans="1:20" s="50" customFormat="1">
      <c r="A223" s="255">
        <v>702</v>
      </c>
      <c r="B223" s="255" t="s">
        <v>231</v>
      </c>
      <c r="C223" s="363">
        <v>-4155</v>
      </c>
      <c r="D223" s="126">
        <v>-7520.55</v>
      </c>
      <c r="E223" s="126">
        <v>-4155</v>
      </c>
      <c r="F223" s="126">
        <v>-24846.9</v>
      </c>
      <c r="G223" s="126">
        <v>-7520.55</v>
      </c>
      <c r="H223" s="126">
        <v>-83.100000000000009</v>
      </c>
      <c r="I223" s="126">
        <v>-80970.150000000009</v>
      </c>
      <c r="J223" s="126">
        <v>-56092.5</v>
      </c>
      <c r="K223" s="126">
        <v>-15905.218488702289</v>
      </c>
      <c r="L223" s="126">
        <v>-87463.48</v>
      </c>
      <c r="M223" s="126">
        <v>-747.9</v>
      </c>
      <c r="N223" s="275">
        <f>SUM(LisäyksetVähennykset[[#This Row],[Kuntien yhdistymisavustus (-1,00 €/as)]:[Eläketukivähennys (-0,18 €/as)]])</f>
        <v>-289460.34848870232</v>
      </c>
      <c r="O223" s="262">
        <v>65286.961670495861</v>
      </c>
      <c r="P223" s="37">
        <v>-89933.549841044558</v>
      </c>
      <c r="Q223" s="126">
        <v>131508.66390615053</v>
      </c>
      <c r="R223" s="276">
        <f t="shared" si="5"/>
        <v>106862.07573560183</v>
      </c>
      <c r="S223" s="274">
        <f>LisäyksetVähennykset[[#This Row],[Lisäykset yhteensä ]]+LisäyksetVähennykset[[#This Row],[Vähennykset yhteensä ]]</f>
        <v>-182598.27275310049</v>
      </c>
      <c r="T223" s="117"/>
    </row>
    <row r="224" spans="1:20" s="50" customFormat="1">
      <c r="A224" s="255">
        <v>704</v>
      </c>
      <c r="B224" s="255" t="s">
        <v>232</v>
      </c>
      <c r="C224" s="363">
        <v>-6379</v>
      </c>
      <c r="D224" s="126">
        <v>-11545.99</v>
      </c>
      <c r="E224" s="126">
        <v>-6379</v>
      </c>
      <c r="F224" s="126">
        <v>-38146.420000000006</v>
      </c>
      <c r="G224" s="126">
        <v>-11545.99</v>
      </c>
      <c r="H224" s="126">
        <v>-127.58</v>
      </c>
      <c r="I224" s="126">
        <v>-122060.34000000001</v>
      </c>
      <c r="J224" s="126">
        <v>-86116.5</v>
      </c>
      <c r="K224" s="126">
        <v>-24418.625448720071</v>
      </c>
      <c r="L224" s="126">
        <v>-54104.99</v>
      </c>
      <c r="M224" s="126">
        <v>-1148.22</v>
      </c>
      <c r="N224" s="275">
        <f>SUM(LisäyksetVähennykset[[#This Row],[Kuntien yhdistymisavustus (-1,00 €/as)]:[Eläketukivähennys (-0,18 €/as)]])</f>
        <v>-361972.65544872003</v>
      </c>
      <c r="O224" s="262">
        <v>100232.3774960513</v>
      </c>
      <c r="P224" s="37">
        <v>-62926.853982607601</v>
      </c>
      <c r="Q224" s="126">
        <v>368904.36564034637</v>
      </c>
      <c r="R224" s="276">
        <f t="shared" si="5"/>
        <v>406209.88915379008</v>
      </c>
      <c r="S224" s="274">
        <f>LisäyksetVähennykset[[#This Row],[Lisäykset yhteensä ]]+LisäyksetVähennykset[[#This Row],[Vähennykset yhteensä ]]</f>
        <v>44237.233705070044</v>
      </c>
      <c r="T224" s="117"/>
    </row>
    <row r="225" spans="1:20" s="50" customFormat="1">
      <c r="A225" s="255">
        <v>707</v>
      </c>
      <c r="B225" s="255" t="s">
        <v>233</v>
      </c>
      <c r="C225" s="363">
        <v>-2032</v>
      </c>
      <c r="D225" s="126">
        <v>-3677.92</v>
      </c>
      <c r="E225" s="126">
        <v>-2032</v>
      </c>
      <c r="F225" s="126">
        <v>-12151.36</v>
      </c>
      <c r="G225" s="126">
        <v>-3677.92</v>
      </c>
      <c r="H225" s="126">
        <v>-40.64</v>
      </c>
      <c r="I225" s="126">
        <v>-39687.86</v>
      </c>
      <c r="J225" s="126">
        <v>-27432</v>
      </c>
      <c r="K225" s="126">
        <v>-7778.4365749802773</v>
      </c>
      <c r="L225" s="126">
        <v>-61433.64</v>
      </c>
      <c r="M225" s="126">
        <v>-365.76</v>
      </c>
      <c r="N225" s="275">
        <f>SUM(LisäyksetVähennykset[[#This Row],[Kuntien yhdistymisavustus (-1,00 €/as)]:[Eläketukivähennys (-0,18 €/as)]])</f>
        <v>-160309.5365749803</v>
      </c>
      <c r="O225" s="262">
        <v>31928.545394572226</v>
      </c>
      <c r="P225" s="37">
        <v>279537.68185277825</v>
      </c>
      <c r="Q225" s="126">
        <v>164674.92679496965</v>
      </c>
      <c r="R225" s="276">
        <f t="shared" si="5"/>
        <v>476141.15404232015</v>
      </c>
      <c r="S225" s="274">
        <f>LisäyksetVähennykset[[#This Row],[Lisäykset yhteensä ]]+LisäyksetVähennykset[[#This Row],[Vähennykset yhteensä ]]</f>
        <v>315831.61746733985</v>
      </c>
      <c r="T225" s="117"/>
    </row>
    <row r="226" spans="1:20" s="50" customFormat="1">
      <c r="A226" s="255">
        <v>710</v>
      </c>
      <c r="B226" s="255" t="s">
        <v>234</v>
      </c>
      <c r="C226" s="363">
        <v>-27484</v>
      </c>
      <c r="D226" s="126">
        <v>-49746.04</v>
      </c>
      <c r="E226" s="126">
        <v>-27484</v>
      </c>
      <c r="F226" s="126">
        <v>-164354.32</v>
      </c>
      <c r="G226" s="126">
        <v>-49746.04</v>
      </c>
      <c r="H226" s="126">
        <v>-549.68000000000006</v>
      </c>
      <c r="I226" s="126">
        <v>-528812.88</v>
      </c>
      <c r="J226" s="126">
        <v>-371034</v>
      </c>
      <c r="K226" s="126">
        <v>-105207.94824151474</v>
      </c>
      <c r="L226" s="126">
        <v>-1202354.25875</v>
      </c>
      <c r="M226" s="126">
        <v>-4947.12</v>
      </c>
      <c r="N226" s="275">
        <f>SUM(LisäyksetVähennykset[[#This Row],[Kuntien yhdistymisavustus (-1,00 €/as)]:[Eläketukivähennys (-0,18 €/as)]])</f>
        <v>-2531720.2869915147</v>
      </c>
      <c r="O226" s="262">
        <v>431852.43190178298</v>
      </c>
      <c r="P226" s="37">
        <v>-1221505.3455643367</v>
      </c>
      <c r="Q226" s="126">
        <v>-4328872.1656706752</v>
      </c>
      <c r="R226" s="276">
        <f t="shared" si="5"/>
        <v>-5118525.079333229</v>
      </c>
      <c r="S226" s="274">
        <f>LisäyksetVähennykset[[#This Row],[Lisäykset yhteensä ]]+LisäyksetVähennykset[[#This Row],[Vähennykset yhteensä ]]</f>
        <v>-7650245.3663247433</v>
      </c>
      <c r="T226" s="117"/>
    </row>
    <row r="227" spans="1:20" s="50" customFormat="1">
      <c r="A227" s="255">
        <v>729</v>
      </c>
      <c r="B227" s="255" t="s">
        <v>235</v>
      </c>
      <c r="C227" s="363">
        <v>-9117</v>
      </c>
      <c r="D227" s="126">
        <v>-16501.77</v>
      </c>
      <c r="E227" s="126">
        <v>-9117</v>
      </c>
      <c r="F227" s="126">
        <v>-54519.66</v>
      </c>
      <c r="G227" s="126">
        <v>-16501.77</v>
      </c>
      <c r="H227" s="126">
        <v>-182.34</v>
      </c>
      <c r="I227" s="126">
        <v>-176885.68000000002</v>
      </c>
      <c r="J227" s="126">
        <v>-123079.5</v>
      </c>
      <c r="K227" s="126">
        <v>-34899.609377015346</v>
      </c>
      <c r="L227" s="126">
        <v>-352857.51500000001</v>
      </c>
      <c r="M227" s="126">
        <v>-1641.06</v>
      </c>
      <c r="N227" s="275">
        <f>SUM(LisäyksetVähennykset[[#This Row],[Kuntien yhdistymisavustus (-1,00 €/as)]:[Eläketukivähennys (-0,18 €/as)]])</f>
        <v>-795302.90437701542</v>
      </c>
      <c r="O227" s="262">
        <v>143254.20687121799</v>
      </c>
      <c r="P227" s="37">
        <v>283378.3403821871</v>
      </c>
      <c r="Q227" s="126">
        <v>123482.79004351576</v>
      </c>
      <c r="R227" s="276">
        <f t="shared" si="5"/>
        <v>550115.33729692083</v>
      </c>
      <c r="S227" s="274">
        <f>LisäyksetVähennykset[[#This Row],[Lisäykset yhteensä ]]+LisäyksetVähennykset[[#This Row],[Vähennykset yhteensä ]]</f>
        <v>-245187.5670800946</v>
      </c>
      <c r="T227" s="117"/>
    </row>
    <row r="228" spans="1:20" s="50" customFormat="1">
      <c r="A228" s="255">
        <v>732</v>
      </c>
      <c r="B228" s="255" t="s">
        <v>236</v>
      </c>
      <c r="C228" s="363">
        <v>-3416</v>
      </c>
      <c r="D228" s="126">
        <v>-6182.96</v>
      </c>
      <c r="E228" s="126">
        <v>-3416</v>
      </c>
      <c r="F228" s="126">
        <v>-20427.68</v>
      </c>
      <c r="G228" s="126">
        <v>-6182.96</v>
      </c>
      <c r="H228" s="126">
        <v>-68.320000000000007</v>
      </c>
      <c r="I228" s="126">
        <v>-65448.47</v>
      </c>
      <c r="J228" s="126">
        <v>-46116</v>
      </c>
      <c r="K228" s="126">
        <v>-13076.34810045897</v>
      </c>
      <c r="L228" s="126">
        <v>-69307.45</v>
      </c>
      <c r="M228" s="126">
        <v>-614.88</v>
      </c>
      <c r="N228" s="275">
        <f>SUM(LisäyksetVähennykset[[#This Row],[Kuntien yhdistymisavustus (-1,00 €/as)]:[Eläketukivähennys (-0,18 €/as)]])</f>
        <v>-234257.068100459</v>
      </c>
      <c r="O228" s="262">
        <v>53675.153084576144</v>
      </c>
      <c r="P228" s="37">
        <v>618966.55828274123</v>
      </c>
      <c r="Q228" s="126">
        <v>-545544.63024855475</v>
      </c>
      <c r="R228" s="276">
        <f t="shared" si="5"/>
        <v>127097.08111876261</v>
      </c>
      <c r="S228" s="274">
        <f>LisäyksetVähennykset[[#This Row],[Lisäykset yhteensä ]]+LisäyksetVähennykset[[#This Row],[Vähennykset yhteensä ]]</f>
        <v>-107159.98698169639</v>
      </c>
      <c r="T228" s="117"/>
    </row>
    <row r="229" spans="1:20" s="50" customFormat="1">
      <c r="A229" s="255">
        <v>734</v>
      </c>
      <c r="B229" s="255" t="s">
        <v>237</v>
      </c>
      <c r="C229" s="363">
        <v>-51400</v>
      </c>
      <c r="D229" s="126">
        <v>-93034</v>
      </c>
      <c r="E229" s="126">
        <v>-51400</v>
      </c>
      <c r="F229" s="126">
        <v>-307372</v>
      </c>
      <c r="G229" s="126">
        <v>-93034</v>
      </c>
      <c r="H229" s="126">
        <v>-1028</v>
      </c>
      <c r="I229" s="126">
        <v>-990506.02</v>
      </c>
      <c r="J229" s="126">
        <v>-693900</v>
      </c>
      <c r="K229" s="126">
        <v>-196757.69682774914</v>
      </c>
      <c r="L229" s="126">
        <v>-2142775.8461500001</v>
      </c>
      <c r="M229" s="126">
        <v>-9252</v>
      </c>
      <c r="N229" s="275">
        <f>SUM(LisäyksetVähennykset[[#This Row],[Kuntien yhdistymisavustus (-1,00 €/as)]:[Eläketukivähennys (-0,18 €/as)]])</f>
        <v>-4630459.5629777499</v>
      </c>
      <c r="O229" s="262">
        <v>807641.35496112809</v>
      </c>
      <c r="P229" s="37">
        <v>309393.39313882607</v>
      </c>
      <c r="Q229" s="126">
        <v>-2487116.5794258942</v>
      </c>
      <c r="R229" s="276">
        <f t="shared" si="5"/>
        <v>-1370081.8313259401</v>
      </c>
      <c r="S229" s="274">
        <f>LisäyksetVähennykset[[#This Row],[Lisäykset yhteensä ]]+LisäyksetVähennykset[[#This Row],[Vähennykset yhteensä ]]</f>
        <v>-6000541.3943036897</v>
      </c>
      <c r="T229" s="117"/>
    </row>
    <row r="230" spans="1:20" s="50" customFormat="1">
      <c r="A230" s="255">
        <v>738</v>
      </c>
      <c r="B230" s="255" t="s">
        <v>238</v>
      </c>
      <c r="C230" s="363">
        <v>-2959</v>
      </c>
      <c r="D230" s="126">
        <v>-5355.79</v>
      </c>
      <c r="E230" s="126">
        <v>-2959</v>
      </c>
      <c r="F230" s="126">
        <v>-17694.82</v>
      </c>
      <c r="G230" s="126">
        <v>-5355.79</v>
      </c>
      <c r="H230" s="126">
        <v>-59.18</v>
      </c>
      <c r="I230" s="126">
        <v>-56669.5</v>
      </c>
      <c r="J230" s="126">
        <v>-39946.5</v>
      </c>
      <c r="K230" s="126">
        <v>-11326.965465239487</v>
      </c>
      <c r="L230" s="126">
        <v>-54140.86</v>
      </c>
      <c r="M230" s="126">
        <v>-532.62</v>
      </c>
      <c r="N230" s="275">
        <f>SUM(LisäyksetVähennykset[[#This Row],[Kuntien yhdistymisavustus (-1,00 €/as)]:[Eläketukivähennys (-0,18 €/as)]])</f>
        <v>-197000.02546523948</v>
      </c>
      <c r="O230" s="262">
        <v>46494.372944162998</v>
      </c>
      <c r="P230" s="37">
        <v>-5136.5945934219262</v>
      </c>
      <c r="Q230" s="126">
        <v>49480.871822607842</v>
      </c>
      <c r="R230" s="276">
        <f t="shared" si="5"/>
        <v>90838.650173348913</v>
      </c>
      <c r="S230" s="274">
        <f>LisäyksetVähennykset[[#This Row],[Lisäykset yhteensä ]]+LisäyksetVähennykset[[#This Row],[Vähennykset yhteensä ]]</f>
        <v>-106161.37529189057</v>
      </c>
      <c r="T230" s="117"/>
    </row>
    <row r="231" spans="1:20" s="50" customFormat="1">
      <c r="A231" s="255">
        <v>739</v>
      </c>
      <c r="B231" s="255" t="s">
        <v>239</v>
      </c>
      <c r="C231" s="363">
        <v>-3261</v>
      </c>
      <c r="D231" s="126">
        <v>-5902.41</v>
      </c>
      <c r="E231" s="126">
        <v>-3261</v>
      </c>
      <c r="F231" s="126">
        <v>-19500.780000000002</v>
      </c>
      <c r="G231" s="126">
        <v>-5902.41</v>
      </c>
      <c r="H231" s="126">
        <v>-65.22</v>
      </c>
      <c r="I231" s="126">
        <v>-63892.460000000006</v>
      </c>
      <c r="J231" s="126">
        <v>-44023.5</v>
      </c>
      <c r="K231" s="126">
        <v>-12483.0126333714</v>
      </c>
      <c r="L231" s="126">
        <v>-79438.074999999997</v>
      </c>
      <c r="M231" s="126">
        <v>-586.98</v>
      </c>
      <c r="N231" s="275">
        <f>SUM(LisäyksetVähennykset[[#This Row],[Kuntien yhdistymisavustus (-1,00 €/as)]:[Eläketukivähennys (-0,18 €/as)]])</f>
        <v>-238316.84763337145</v>
      </c>
      <c r="O231" s="262">
        <v>51239.658726230329</v>
      </c>
      <c r="P231" s="37">
        <v>1204309.2226618777</v>
      </c>
      <c r="Q231" s="126">
        <v>1438017.4488031343</v>
      </c>
      <c r="R231" s="276">
        <f t="shared" si="5"/>
        <v>2693566.3301912425</v>
      </c>
      <c r="S231" s="274">
        <f>LisäyksetVähennykset[[#This Row],[Lisäykset yhteensä ]]+LisäyksetVähennykset[[#This Row],[Vähennykset yhteensä ]]</f>
        <v>2455249.4825578709</v>
      </c>
      <c r="T231" s="117"/>
    </row>
    <row r="232" spans="1:20" s="50" customFormat="1">
      <c r="A232" s="255">
        <v>740</v>
      </c>
      <c r="B232" s="255" t="s">
        <v>240</v>
      </c>
      <c r="C232" s="363">
        <v>-32547</v>
      </c>
      <c r="D232" s="126">
        <v>-58910.07</v>
      </c>
      <c r="E232" s="126">
        <v>-32547</v>
      </c>
      <c r="F232" s="126">
        <v>-194631.06000000003</v>
      </c>
      <c r="G232" s="126">
        <v>-58910.07</v>
      </c>
      <c r="H232" s="126">
        <v>-650.94000000000005</v>
      </c>
      <c r="I232" s="126">
        <v>-627437.02</v>
      </c>
      <c r="J232" s="126">
        <v>-439384.5</v>
      </c>
      <c r="K232" s="126">
        <v>-124588.96417612357</v>
      </c>
      <c r="L232" s="126">
        <v>-1724284.01</v>
      </c>
      <c r="M232" s="126">
        <v>-5858.46</v>
      </c>
      <c r="N232" s="275">
        <f>SUM(LisäyksetVähennykset[[#This Row],[Kuntien yhdistymisavustus (-1,00 €/as)]:[Eläketukivähennys (-0,18 €/as)]])</f>
        <v>-3299749.0941761239</v>
      </c>
      <c r="O232" s="262">
        <v>511406.6766521369</v>
      </c>
      <c r="P232" s="37">
        <v>129236.48823625229</v>
      </c>
      <c r="Q232" s="126">
        <v>-2170470.1955421437</v>
      </c>
      <c r="R232" s="276">
        <f t="shared" si="5"/>
        <v>-1529827.0306537545</v>
      </c>
      <c r="S232" s="274">
        <f>LisäyksetVähennykset[[#This Row],[Lisäykset yhteensä ]]+LisäyksetVähennykset[[#This Row],[Vähennykset yhteensä ]]</f>
        <v>-4829576.1248298781</v>
      </c>
      <c r="T232" s="117"/>
    </row>
    <row r="233" spans="1:20" s="50" customFormat="1">
      <c r="A233" s="255">
        <v>742</v>
      </c>
      <c r="B233" s="255" t="s">
        <v>241</v>
      </c>
      <c r="C233" s="363">
        <v>-1009</v>
      </c>
      <c r="D233" s="126">
        <v>-1826.29</v>
      </c>
      <c r="E233" s="126">
        <v>-1009</v>
      </c>
      <c r="F233" s="126">
        <v>-6033.8200000000006</v>
      </c>
      <c r="G233" s="126">
        <v>-1826.29</v>
      </c>
      <c r="H233" s="126">
        <v>-20.18</v>
      </c>
      <c r="I233" s="126">
        <v>-19382.89</v>
      </c>
      <c r="J233" s="126">
        <v>-13621.5</v>
      </c>
      <c r="K233" s="126">
        <v>-3862.4224922023127</v>
      </c>
      <c r="L233" s="126">
        <v>-15665.85</v>
      </c>
      <c r="M233" s="126">
        <v>-181.62</v>
      </c>
      <c r="N233" s="275">
        <f>SUM(LisäyksetVähennykset[[#This Row],[Kuntien yhdistymisavustus (-1,00 €/as)]:[Eläketukivähennys (-0,18 €/as)]])</f>
        <v>-64438.862492202315</v>
      </c>
      <c r="O233" s="262">
        <v>15854.28262948985</v>
      </c>
      <c r="P233" s="37">
        <v>52328.302802560662</v>
      </c>
      <c r="Q233" s="126">
        <v>-268220.85009494331</v>
      </c>
      <c r="R233" s="276">
        <f t="shared" si="5"/>
        <v>-200038.26466289279</v>
      </c>
      <c r="S233" s="274">
        <f>LisäyksetVähennykset[[#This Row],[Lisäykset yhteensä ]]+LisäyksetVähennykset[[#This Row],[Vähennykset yhteensä ]]</f>
        <v>-264477.12715509511</v>
      </c>
      <c r="T233" s="117"/>
    </row>
    <row r="234" spans="1:20" s="50" customFormat="1">
      <c r="A234" s="255">
        <v>743</v>
      </c>
      <c r="B234" s="255" t="s">
        <v>242</v>
      </c>
      <c r="C234" s="363">
        <v>-64736</v>
      </c>
      <c r="D234" s="126">
        <v>-117172.16</v>
      </c>
      <c r="E234" s="126">
        <v>-64736</v>
      </c>
      <c r="F234" s="126">
        <v>-387121.28</v>
      </c>
      <c r="G234" s="126">
        <v>-117172.16</v>
      </c>
      <c r="H234" s="126">
        <v>-1294.72</v>
      </c>
      <c r="I234" s="126">
        <v>-1231937.3</v>
      </c>
      <c r="J234" s="126">
        <v>-873936</v>
      </c>
      <c r="K234" s="126">
        <v>-247807.5148218126</v>
      </c>
      <c r="L234" s="126">
        <v>-3416786.64035</v>
      </c>
      <c r="M234" s="126">
        <v>-11652.48</v>
      </c>
      <c r="N234" s="275">
        <f>SUM(LisäyksetVähennykset[[#This Row],[Kuntien yhdistymisavustus (-1,00 €/as)]:[Eläketukivähennys (-0,18 €/as)]])</f>
        <v>-6534352.2551718131</v>
      </c>
      <c r="O234" s="262">
        <v>1017188.1469798364</v>
      </c>
      <c r="P234" s="37">
        <v>-1551476.2534244265</v>
      </c>
      <c r="Q234" s="126">
        <v>-3788102.496411154</v>
      </c>
      <c r="R234" s="276">
        <f t="shared" si="5"/>
        <v>-4322390.6028557438</v>
      </c>
      <c r="S234" s="274">
        <f>LisäyksetVähennykset[[#This Row],[Lisäykset yhteensä ]]+LisäyksetVähennykset[[#This Row],[Vähennykset yhteensä ]]</f>
        <v>-10856742.858027557</v>
      </c>
      <c r="T234" s="117"/>
    </row>
    <row r="235" spans="1:20" s="50" customFormat="1">
      <c r="A235" s="255">
        <v>746</v>
      </c>
      <c r="B235" s="255" t="s">
        <v>243</v>
      </c>
      <c r="C235" s="363">
        <v>-4781</v>
      </c>
      <c r="D235" s="126">
        <v>-8653.61</v>
      </c>
      <c r="E235" s="126">
        <v>-4781</v>
      </c>
      <c r="F235" s="126">
        <v>-28590.38</v>
      </c>
      <c r="G235" s="126">
        <v>-8653.61</v>
      </c>
      <c r="H235" s="126">
        <v>-95.62</v>
      </c>
      <c r="I235" s="126">
        <v>-92861.14</v>
      </c>
      <c r="J235" s="126">
        <v>-64543.5</v>
      </c>
      <c r="K235" s="126">
        <v>-18301.528181584992</v>
      </c>
      <c r="L235" s="126">
        <v>-102757.98</v>
      </c>
      <c r="M235" s="126">
        <v>-860.57999999999993</v>
      </c>
      <c r="N235" s="275">
        <f>SUM(LisäyksetVähennykset[[#This Row],[Kuntien yhdistymisavustus (-1,00 €/as)]:[Eläketukivähennys (-0,18 €/as)]])</f>
        <v>-334879.948181585</v>
      </c>
      <c r="O235" s="262">
        <v>75123.216304847345</v>
      </c>
      <c r="P235" s="37">
        <v>-640250.2986837558</v>
      </c>
      <c r="Q235" s="126">
        <v>-154755.67490200824</v>
      </c>
      <c r="R235" s="276">
        <f t="shared" si="5"/>
        <v>-719882.75728091667</v>
      </c>
      <c r="S235" s="274">
        <f>LisäyksetVähennykset[[#This Row],[Lisäykset yhteensä ]]+LisäyksetVähennykset[[#This Row],[Vähennykset yhteensä ]]</f>
        <v>-1054762.7054625016</v>
      </c>
      <c r="T235" s="117"/>
    </row>
    <row r="236" spans="1:20" s="50" customFormat="1">
      <c r="A236" s="255">
        <v>747</v>
      </c>
      <c r="B236" s="255" t="s">
        <v>244</v>
      </c>
      <c r="C236" s="363">
        <v>-1352</v>
      </c>
      <c r="D236" s="126">
        <v>-2447.12</v>
      </c>
      <c r="E236" s="126">
        <v>-1352</v>
      </c>
      <c r="F236" s="126">
        <v>-8084.9600000000009</v>
      </c>
      <c r="G236" s="126">
        <v>-2447.12</v>
      </c>
      <c r="H236" s="126">
        <v>-27.04</v>
      </c>
      <c r="I236" s="126">
        <v>-26605.850000000002</v>
      </c>
      <c r="J236" s="126">
        <v>-18252</v>
      </c>
      <c r="K236" s="126">
        <v>-5175.4164613057746</v>
      </c>
      <c r="L236" s="126">
        <v>-29027.555</v>
      </c>
      <c r="M236" s="126">
        <v>-243.35999999999999</v>
      </c>
      <c r="N236" s="275">
        <f>SUM(LisäyksetVähennykset[[#This Row],[Kuntien yhdistymisavustus (-1,00 €/as)]:[Eläketukivähennys (-0,18 €/as)]])</f>
        <v>-95014.42146130577</v>
      </c>
      <c r="O236" s="262">
        <v>21243.795951506716</v>
      </c>
      <c r="P236" s="37">
        <v>259380.59317902187</v>
      </c>
      <c r="Q236" s="126">
        <v>288613.01998115837</v>
      </c>
      <c r="R236" s="276">
        <f t="shared" si="5"/>
        <v>569237.40911168698</v>
      </c>
      <c r="S236" s="274">
        <f>LisäyksetVähennykset[[#This Row],[Lisäykset yhteensä ]]+LisäyksetVähennykset[[#This Row],[Vähennykset yhteensä ]]</f>
        <v>474222.98765038123</v>
      </c>
      <c r="T236" s="117"/>
    </row>
    <row r="237" spans="1:20" s="50" customFormat="1">
      <c r="A237" s="255">
        <v>748</v>
      </c>
      <c r="B237" s="255" t="s">
        <v>245</v>
      </c>
      <c r="C237" s="363">
        <v>-5028</v>
      </c>
      <c r="D237" s="126">
        <v>-9100.68</v>
      </c>
      <c r="E237" s="126">
        <v>-5028</v>
      </c>
      <c r="F237" s="126">
        <v>-30067.440000000002</v>
      </c>
      <c r="G237" s="126">
        <v>-9100.68</v>
      </c>
      <c r="H237" s="126">
        <v>-100.56</v>
      </c>
      <c r="I237" s="126">
        <v>-96703.14</v>
      </c>
      <c r="J237" s="126">
        <v>-67878</v>
      </c>
      <c r="K237" s="126">
        <v>-19247.036958169701</v>
      </c>
      <c r="L237" s="126">
        <v>-85466.84</v>
      </c>
      <c r="M237" s="126">
        <v>-905.04</v>
      </c>
      <c r="N237" s="275">
        <f>SUM(LisäyksetVähennykset[[#This Row],[Kuntien yhdistymisavustus (-1,00 €/as)]:[Eläketukivähennys (-0,18 €/as)]])</f>
        <v>-328625.41695816972</v>
      </c>
      <c r="O237" s="262">
        <v>79004.294411372612</v>
      </c>
      <c r="P237" s="37">
        <v>-42942.177892099084</v>
      </c>
      <c r="Q237" s="126">
        <v>522965.91531569761</v>
      </c>
      <c r="R237" s="276">
        <f t="shared" si="5"/>
        <v>559028.03183497116</v>
      </c>
      <c r="S237" s="274">
        <f>LisäyksetVähennykset[[#This Row],[Lisäykset yhteensä ]]+LisäyksetVähennykset[[#This Row],[Vähennykset yhteensä ]]</f>
        <v>230402.61487680144</v>
      </c>
      <c r="T237" s="117"/>
    </row>
    <row r="238" spans="1:20" s="50" customFormat="1">
      <c r="A238" s="255">
        <v>749</v>
      </c>
      <c r="B238" s="255" t="s">
        <v>246</v>
      </c>
      <c r="C238" s="363">
        <v>-21293</v>
      </c>
      <c r="D238" s="126">
        <v>-38540.33</v>
      </c>
      <c r="E238" s="126">
        <v>-21293</v>
      </c>
      <c r="F238" s="126">
        <v>-127332.14000000001</v>
      </c>
      <c r="G238" s="126">
        <v>-38540.33</v>
      </c>
      <c r="H238" s="126">
        <v>-425.86</v>
      </c>
      <c r="I238" s="126">
        <v>-408231.71</v>
      </c>
      <c r="J238" s="126">
        <v>-287455.5</v>
      </c>
      <c r="K238" s="126">
        <v>-81508.981294810554</v>
      </c>
      <c r="L238" s="126">
        <v>-874496.2</v>
      </c>
      <c r="M238" s="126">
        <v>-3832.74</v>
      </c>
      <c r="N238" s="275">
        <f>SUM(LisäyksetVähennykset[[#This Row],[Kuntien yhdistymisavustus (-1,00 €/as)]:[Eläketukivähennys (-0,18 €/as)]])</f>
        <v>-1902949.7912948106</v>
      </c>
      <c r="O238" s="262">
        <v>334574.07336940273</v>
      </c>
      <c r="P238" s="37">
        <v>-2733837.662116033</v>
      </c>
      <c r="Q238" s="126">
        <v>-2520633.4862196804</v>
      </c>
      <c r="R238" s="276">
        <f t="shared" si="5"/>
        <v>-4919897.0749663105</v>
      </c>
      <c r="S238" s="274">
        <f>LisäyksetVähennykset[[#This Row],[Lisäykset yhteensä ]]+LisäyksetVähennykset[[#This Row],[Vähennykset yhteensä ]]</f>
        <v>-6822846.8662611209</v>
      </c>
      <c r="T238" s="117"/>
    </row>
    <row r="239" spans="1:20" s="50" customFormat="1">
      <c r="A239" s="255">
        <v>751</v>
      </c>
      <c r="B239" s="255" t="s">
        <v>247</v>
      </c>
      <c r="C239" s="363">
        <v>-2904</v>
      </c>
      <c r="D239" s="126">
        <v>-5256.24</v>
      </c>
      <c r="E239" s="126">
        <v>-2904</v>
      </c>
      <c r="F239" s="126">
        <v>-17365.920000000002</v>
      </c>
      <c r="G239" s="126">
        <v>-5256.24</v>
      </c>
      <c r="H239" s="126">
        <v>-58.08</v>
      </c>
      <c r="I239" s="126">
        <v>-56669.5</v>
      </c>
      <c r="J239" s="126">
        <v>-39204</v>
      </c>
      <c r="K239" s="126">
        <v>-11116.427073692286</v>
      </c>
      <c r="L239" s="126">
        <v>-36762.968000000001</v>
      </c>
      <c r="M239" s="126">
        <v>-522.72</v>
      </c>
      <c r="N239" s="275">
        <f>SUM(LisäyksetVähennykset[[#This Row],[Kuntien yhdistymisavustus (-1,00 €/as)]:[Eläketukivähennys (-0,18 €/as)]])</f>
        <v>-178020.0950736923</v>
      </c>
      <c r="O239" s="262">
        <v>45630.165268620935</v>
      </c>
      <c r="P239" s="37">
        <v>-356370.87934155046</v>
      </c>
      <c r="Q239" s="126">
        <v>-106188.18670083737</v>
      </c>
      <c r="R239" s="276">
        <f t="shared" si="5"/>
        <v>-416928.90077376692</v>
      </c>
      <c r="S239" s="274">
        <f>LisäyksetVähennykset[[#This Row],[Lisäykset yhteensä ]]+LisäyksetVähennykset[[#This Row],[Vähennykset yhteensä ]]</f>
        <v>-594948.99584745918</v>
      </c>
      <c r="T239" s="117"/>
    </row>
    <row r="240" spans="1:20" s="50" customFormat="1">
      <c r="A240" s="255">
        <v>753</v>
      </c>
      <c r="B240" s="255" t="s">
        <v>248</v>
      </c>
      <c r="C240" s="363">
        <v>-22190</v>
      </c>
      <c r="D240" s="126">
        <v>-40163.9</v>
      </c>
      <c r="E240" s="126">
        <v>-22190</v>
      </c>
      <c r="F240" s="126">
        <v>-132696.20000000001</v>
      </c>
      <c r="G240" s="126">
        <v>-40163.9</v>
      </c>
      <c r="H240" s="126">
        <v>-443.8</v>
      </c>
      <c r="I240" s="126">
        <v>-416607.27</v>
      </c>
      <c r="J240" s="126">
        <v>-299565</v>
      </c>
      <c r="K240" s="126">
        <v>-84942.671062407651</v>
      </c>
      <c r="L240" s="126">
        <v>-732450.97</v>
      </c>
      <c r="M240" s="126">
        <v>-3994.2</v>
      </c>
      <c r="N240" s="275">
        <f>SUM(LisäyksetVähennykset[[#This Row],[Kuntien yhdistymisavustus (-1,00 €/as)]:[Eläketukivähennys (-0,18 €/as)]])</f>
        <v>-1795407.9110624075</v>
      </c>
      <c r="O240" s="262">
        <v>348668.51491415239</v>
      </c>
      <c r="P240" s="37">
        <v>2661905.797450779</v>
      </c>
      <c r="Q240" s="126">
        <v>4564096.1508423472</v>
      </c>
      <c r="R240" s="276">
        <f t="shared" si="5"/>
        <v>7574670.4632072784</v>
      </c>
      <c r="S240" s="274">
        <f>LisäyksetVähennykset[[#This Row],[Lisäykset yhteensä ]]+LisäyksetVähennykset[[#This Row],[Vähennykset yhteensä ]]</f>
        <v>5779262.5521448711</v>
      </c>
      <c r="T240" s="117"/>
    </row>
    <row r="241" spans="1:20" s="50" customFormat="1">
      <c r="A241" s="255">
        <v>755</v>
      </c>
      <c r="B241" s="255" t="s">
        <v>249</v>
      </c>
      <c r="C241" s="363">
        <v>-6198</v>
      </c>
      <c r="D241" s="126">
        <v>-11218.380000000001</v>
      </c>
      <c r="E241" s="126">
        <v>-6198</v>
      </c>
      <c r="F241" s="126">
        <v>-37064.04</v>
      </c>
      <c r="G241" s="126">
        <v>-11218.380000000001</v>
      </c>
      <c r="H241" s="126">
        <v>-123.96000000000001</v>
      </c>
      <c r="I241" s="126">
        <v>-118122.29000000001</v>
      </c>
      <c r="J241" s="126">
        <v>-83673</v>
      </c>
      <c r="K241" s="126">
        <v>-23725.762741992006</v>
      </c>
      <c r="L241" s="126">
        <v>-199173.52499999999</v>
      </c>
      <c r="M241" s="126">
        <v>-1115.6399999999999</v>
      </c>
      <c r="N241" s="275">
        <f>SUM(LisäyksetVähennykset[[#This Row],[Kuntien yhdistymisavustus (-1,00 €/as)]:[Eläketukivähennys (-0,18 €/as)]])</f>
        <v>-497830.9777419921</v>
      </c>
      <c r="O241" s="262">
        <v>97388.348600176498</v>
      </c>
      <c r="P241" s="37">
        <v>869640.71732149285</v>
      </c>
      <c r="Q241" s="126">
        <v>513673.27661455324</v>
      </c>
      <c r="R241" s="276">
        <f t="shared" si="5"/>
        <v>1480702.3425362227</v>
      </c>
      <c r="S241" s="274">
        <f>LisäyksetVähennykset[[#This Row],[Lisäykset yhteensä ]]+LisäyksetVähennykset[[#This Row],[Vähennykset yhteensä ]]</f>
        <v>982871.36479423055</v>
      </c>
      <c r="T241" s="117"/>
    </row>
    <row r="242" spans="1:20" s="50" customFormat="1">
      <c r="A242" s="255">
        <v>758</v>
      </c>
      <c r="B242" s="255" t="s">
        <v>250</v>
      </c>
      <c r="C242" s="363">
        <v>-8187</v>
      </c>
      <c r="D242" s="126">
        <v>-14818.470000000001</v>
      </c>
      <c r="E242" s="126">
        <v>-8187</v>
      </c>
      <c r="F242" s="126">
        <v>-48958.26</v>
      </c>
      <c r="G242" s="126">
        <v>-14818.470000000001</v>
      </c>
      <c r="H242" s="126">
        <v>-163.74</v>
      </c>
      <c r="I242" s="126">
        <v>-158789.86000000002</v>
      </c>
      <c r="J242" s="126">
        <v>-110524.5</v>
      </c>
      <c r="K242" s="126">
        <v>-31339.596574489926</v>
      </c>
      <c r="L242" s="126">
        <v>-195208.07</v>
      </c>
      <c r="M242" s="126">
        <v>-1473.6599999999999</v>
      </c>
      <c r="N242" s="275">
        <f>SUM(LisäyksetVähennykset[[#This Row],[Kuntien yhdistymisavustus (-1,00 €/as)]:[Eläketukivähennys (-0,18 €/as)]])</f>
        <v>-592468.62657448999</v>
      </c>
      <c r="O242" s="262">
        <v>128641.24072114311</v>
      </c>
      <c r="P242" s="37">
        <v>-2288051.4440695071</v>
      </c>
      <c r="Q242" s="126">
        <v>-4307915.1460966785</v>
      </c>
      <c r="R242" s="276">
        <f t="shared" si="5"/>
        <v>-6467325.3494450422</v>
      </c>
      <c r="S242" s="274">
        <f>LisäyksetVähennykset[[#This Row],[Lisäykset yhteensä ]]+LisäyksetVähennykset[[#This Row],[Vähennykset yhteensä ]]</f>
        <v>-7059793.9760195324</v>
      </c>
      <c r="T242" s="117"/>
    </row>
    <row r="243" spans="1:20" s="50" customFormat="1">
      <c r="A243" s="255">
        <v>759</v>
      </c>
      <c r="B243" s="255" t="s">
        <v>251</v>
      </c>
      <c r="C243" s="363">
        <v>-1997</v>
      </c>
      <c r="D243" s="126">
        <v>-3614.57</v>
      </c>
      <c r="E243" s="126">
        <v>-1997</v>
      </c>
      <c r="F243" s="126">
        <v>-11942.060000000001</v>
      </c>
      <c r="G243" s="126">
        <v>-3614.57</v>
      </c>
      <c r="H243" s="126">
        <v>-39.94</v>
      </c>
      <c r="I243" s="126">
        <v>-38554.47</v>
      </c>
      <c r="J243" s="126">
        <v>-26959.5</v>
      </c>
      <c r="K243" s="126">
        <v>-7644.4575985411484</v>
      </c>
      <c r="L243" s="126">
        <v>-38775.735000000001</v>
      </c>
      <c r="M243" s="126">
        <v>-359.46</v>
      </c>
      <c r="N243" s="275">
        <f>SUM(LisäyksetVähennykset[[#This Row],[Kuntien yhdistymisavustus (-1,00 €/as)]:[Eläketukivähennys (-0,18 €/as)]])</f>
        <v>-135498.76259854113</v>
      </c>
      <c r="O243" s="262">
        <v>31378.595055590911</v>
      </c>
      <c r="P243" s="37">
        <v>11432.504784708492</v>
      </c>
      <c r="Q243" s="126">
        <v>327847.10422797321</v>
      </c>
      <c r="R243" s="276">
        <f t="shared" si="5"/>
        <v>370658.20406827261</v>
      </c>
      <c r="S243" s="274">
        <f>LisäyksetVähennykset[[#This Row],[Lisäykset yhteensä ]]+LisäyksetVähennykset[[#This Row],[Vähennykset yhteensä ]]</f>
        <v>235159.44146973148</v>
      </c>
      <c r="T243" s="117"/>
    </row>
    <row r="244" spans="1:20" s="50" customFormat="1">
      <c r="A244" s="255">
        <v>761</v>
      </c>
      <c r="B244" s="255" t="s">
        <v>252</v>
      </c>
      <c r="C244" s="363">
        <v>-8563</v>
      </c>
      <c r="D244" s="126">
        <v>-15499.03</v>
      </c>
      <c r="E244" s="126">
        <v>-8563</v>
      </c>
      <c r="F244" s="126">
        <v>-51206.740000000005</v>
      </c>
      <c r="G244" s="126">
        <v>-15499.03</v>
      </c>
      <c r="H244" s="126">
        <v>-171.26</v>
      </c>
      <c r="I244" s="126">
        <v>-166089.66</v>
      </c>
      <c r="J244" s="126">
        <v>-115600.5</v>
      </c>
      <c r="K244" s="126">
        <v>-32778.913578521708</v>
      </c>
      <c r="L244" s="126">
        <v>-242370.755</v>
      </c>
      <c r="M244" s="126">
        <v>-1541.34</v>
      </c>
      <c r="N244" s="275">
        <f>SUM(LisäyksetVähennykset[[#This Row],[Kuntien yhdistymisavustus (-1,00 €/as)]:[Eläketukivähennys (-0,18 €/as)]])</f>
        <v>-657883.22857852164</v>
      </c>
      <c r="O244" s="262">
        <v>134549.27864848523</v>
      </c>
      <c r="P244" s="37">
        <v>1717946.3211660339</v>
      </c>
      <c r="Q244" s="126">
        <v>2486994.9629147374</v>
      </c>
      <c r="R244" s="276">
        <f t="shared" si="5"/>
        <v>4339490.5627292562</v>
      </c>
      <c r="S244" s="274">
        <f>LisäyksetVähennykset[[#This Row],[Lisäykset yhteensä ]]+LisäyksetVähennykset[[#This Row],[Vähennykset yhteensä ]]</f>
        <v>3681607.3341507344</v>
      </c>
      <c r="T244" s="117"/>
    </row>
    <row r="245" spans="1:20" s="50" customFormat="1">
      <c r="A245" s="255">
        <v>762</v>
      </c>
      <c r="B245" s="255" t="s">
        <v>253</v>
      </c>
      <c r="C245" s="363">
        <v>-3777</v>
      </c>
      <c r="D245" s="126">
        <v>-6836.37</v>
      </c>
      <c r="E245" s="126">
        <v>-3777</v>
      </c>
      <c r="F245" s="126">
        <v>-22586.460000000003</v>
      </c>
      <c r="G245" s="126">
        <v>-6836.37</v>
      </c>
      <c r="H245" s="126">
        <v>-75.540000000000006</v>
      </c>
      <c r="I245" s="126">
        <v>-73785.61</v>
      </c>
      <c r="J245" s="126">
        <v>-50989.5</v>
      </c>
      <c r="K245" s="126">
        <v>-14458.245543159699</v>
      </c>
      <c r="L245" s="126">
        <v>-90240.78</v>
      </c>
      <c r="M245" s="126">
        <v>-679.86</v>
      </c>
      <c r="N245" s="275">
        <f>SUM(LisäyksetVähennykset[[#This Row],[Kuntien yhdistymisavustus (-1,00 €/as)]:[Eläketukivähennys (-0,18 €/as)]])</f>
        <v>-274042.73554315965</v>
      </c>
      <c r="O245" s="262">
        <v>59347.498009497685</v>
      </c>
      <c r="P245" s="37">
        <v>765273.78337257635</v>
      </c>
      <c r="Q245" s="126">
        <v>1282522.1789039294</v>
      </c>
      <c r="R245" s="276">
        <f t="shared" si="5"/>
        <v>2107143.4602860035</v>
      </c>
      <c r="S245" s="274">
        <f>LisäyksetVähennykset[[#This Row],[Lisäykset yhteensä ]]+LisäyksetVähennykset[[#This Row],[Vähennykset yhteensä ]]</f>
        <v>1833100.7247428438</v>
      </c>
      <c r="T245" s="117"/>
    </row>
    <row r="246" spans="1:20" s="50" customFormat="1">
      <c r="A246" s="255">
        <v>765</v>
      </c>
      <c r="B246" s="255" t="s">
        <v>254</v>
      </c>
      <c r="C246" s="363">
        <v>-10348</v>
      </c>
      <c r="D246" s="126">
        <v>-18729.88</v>
      </c>
      <c r="E246" s="126">
        <v>-10348</v>
      </c>
      <c r="F246" s="126">
        <v>-61881.04</v>
      </c>
      <c r="G246" s="126">
        <v>-18729.88</v>
      </c>
      <c r="H246" s="126">
        <v>-206.96</v>
      </c>
      <c r="I246" s="126">
        <v>-197882.21000000002</v>
      </c>
      <c r="J246" s="126">
        <v>-139698</v>
      </c>
      <c r="K246" s="126">
        <v>-39611.841376917277</v>
      </c>
      <c r="L246" s="126">
        <v>-227978.8</v>
      </c>
      <c r="M246" s="126">
        <v>-1862.6399999999999</v>
      </c>
      <c r="N246" s="275">
        <f>SUM(LisäyksetVähennykset[[#This Row],[Kuntien yhdistymisavustus (-1,00 €/as)]:[Eläketukivähennys (-0,18 €/as)]])</f>
        <v>-727277.25137691724</v>
      </c>
      <c r="O246" s="262">
        <v>162596.74593653218</v>
      </c>
      <c r="P246" s="37">
        <v>-984452.81385013321</v>
      </c>
      <c r="Q246" s="126">
        <v>-2513047.9136817916</v>
      </c>
      <c r="R246" s="276">
        <f t="shared" si="5"/>
        <v>-3334903.9815953928</v>
      </c>
      <c r="S246" s="274">
        <f>LisäyksetVähennykset[[#This Row],[Lisäykset yhteensä ]]+LisäyksetVähennykset[[#This Row],[Vähennykset yhteensä ]]</f>
        <v>-4062181.2329723099</v>
      </c>
      <c r="T246" s="117"/>
    </row>
    <row r="247" spans="1:20" s="50" customFormat="1">
      <c r="A247" s="255">
        <v>768</v>
      </c>
      <c r="B247" s="255" t="s">
        <v>255</v>
      </c>
      <c r="C247" s="363">
        <v>-2430</v>
      </c>
      <c r="D247" s="126">
        <v>-4398.3</v>
      </c>
      <c r="E247" s="126">
        <v>-2430</v>
      </c>
      <c r="F247" s="126">
        <v>-14531.400000000001</v>
      </c>
      <c r="G247" s="126">
        <v>-4398.3</v>
      </c>
      <c r="H247" s="126">
        <v>-48.6</v>
      </c>
      <c r="I247" s="126">
        <v>-47679.22</v>
      </c>
      <c r="J247" s="126">
        <v>-32805</v>
      </c>
      <c r="K247" s="126">
        <v>-9301.9689356309409</v>
      </c>
      <c r="L247" s="126">
        <v>-122227.675</v>
      </c>
      <c r="M247" s="126">
        <v>-437.4</v>
      </c>
      <c r="N247" s="275">
        <f>SUM(LisäyksetVähennykset[[#This Row],[Kuntien yhdistymisavustus (-1,00 €/as)]:[Eläketukivähennys (-0,18 €/as)]])</f>
        <v>-240687.86393563094</v>
      </c>
      <c r="O247" s="262">
        <v>38182.266392131154</v>
      </c>
      <c r="P247" s="37">
        <v>498210.80131743796</v>
      </c>
      <c r="Q247" s="126">
        <v>162972.09716201093</v>
      </c>
      <c r="R247" s="276">
        <f t="shared" si="5"/>
        <v>699365.16487158008</v>
      </c>
      <c r="S247" s="274">
        <f>LisäyksetVähennykset[[#This Row],[Lisäykset yhteensä ]]+LisäyksetVähennykset[[#This Row],[Vähennykset yhteensä ]]</f>
        <v>458677.30093594914</v>
      </c>
      <c r="T247" s="117"/>
    </row>
    <row r="248" spans="1:20" s="50" customFormat="1">
      <c r="A248" s="255">
        <v>777</v>
      </c>
      <c r="B248" s="255" t="s">
        <v>256</v>
      </c>
      <c r="C248" s="363">
        <v>-7508</v>
      </c>
      <c r="D248" s="126">
        <v>-13589.48</v>
      </c>
      <c r="E248" s="126">
        <v>-7508</v>
      </c>
      <c r="F248" s="126">
        <v>-44897.840000000004</v>
      </c>
      <c r="G248" s="126">
        <v>-13589.48</v>
      </c>
      <c r="H248" s="126">
        <v>-150.16</v>
      </c>
      <c r="I248" s="126">
        <v>-145880.74000000002</v>
      </c>
      <c r="J248" s="126">
        <v>-101358</v>
      </c>
      <c r="K248" s="126">
        <v>-28740.404431570827</v>
      </c>
      <c r="L248" s="126">
        <v>-168022.57</v>
      </c>
      <c r="M248" s="126">
        <v>-1351.44</v>
      </c>
      <c r="N248" s="275">
        <f>SUM(LisäyksetVähennykset[[#This Row],[Kuntien yhdistymisavustus (-1,00 €/as)]:[Eläketukivähennys (-0,18 €/as)]])</f>
        <v>-532596.11443157075</v>
      </c>
      <c r="O248" s="262">
        <v>117972.20414490564</v>
      </c>
      <c r="P248" s="37">
        <v>35274.828092681608</v>
      </c>
      <c r="Q248" s="126">
        <v>-703599.08243160334</v>
      </c>
      <c r="R248" s="276">
        <f t="shared" si="5"/>
        <v>-550352.05019401608</v>
      </c>
      <c r="S248" s="274">
        <f>LisäyksetVähennykset[[#This Row],[Lisäykset yhteensä ]]+LisäyksetVähennykset[[#This Row],[Vähennykset yhteensä ]]</f>
        <v>-1082948.1646255869</v>
      </c>
      <c r="T248" s="117"/>
    </row>
    <row r="249" spans="1:20" s="50" customFormat="1">
      <c r="A249" s="255">
        <v>778</v>
      </c>
      <c r="B249" s="255" t="s">
        <v>257</v>
      </c>
      <c r="C249" s="363">
        <v>-6891</v>
      </c>
      <c r="D249" s="126">
        <v>-12472.710000000001</v>
      </c>
      <c r="E249" s="126">
        <v>-6891</v>
      </c>
      <c r="F249" s="126">
        <v>-41208.18</v>
      </c>
      <c r="G249" s="126">
        <v>-12472.710000000001</v>
      </c>
      <c r="H249" s="126">
        <v>-137.82</v>
      </c>
      <c r="I249" s="126">
        <v>-133144.51</v>
      </c>
      <c r="J249" s="126">
        <v>-93028.5</v>
      </c>
      <c r="K249" s="126">
        <v>-26378.546475486757</v>
      </c>
      <c r="L249" s="126">
        <v>-338456.79499999998</v>
      </c>
      <c r="M249" s="126">
        <v>-1240.3799999999999</v>
      </c>
      <c r="N249" s="275">
        <f>SUM(LisäyksetVähennykset[[#This Row],[Kuntien yhdistymisavustus (-1,00 €/as)]:[Eläketukivähennys (-0,18 €/as)]])</f>
        <v>-672322.15147548681</v>
      </c>
      <c r="O249" s="262">
        <v>108277.3653120065</v>
      </c>
      <c r="P249" s="37">
        <v>-365307.188666542</v>
      </c>
      <c r="Q249" s="126">
        <v>-344016.12169223517</v>
      </c>
      <c r="R249" s="276">
        <f t="shared" si="5"/>
        <v>-601045.94504677062</v>
      </c>
      <c r="S249" s="274">
        <f>LisäyksetVähennykset[[#This Row],[Lisäykset yhteensä ]]+LisäyksetVähennykset[[#This Row],[Vähennykset yhteensä ]]</f>
        <v>-1273368.0965222574</v>
      </c>
      <c r="T249" s="117"/>
    </row>
    <row r="250" spans="1:20" s="50" customFormat="1">
      <c r="A250" s="255">
        <v>781</v>
      </c>
      <c r="B250" s="255" t="s">
        <v>258</v>
      </c>
      <c r="C250" s="363">
        <v>-3584</v>
      </c>
      <c r="D250" s="126">
        <v>-6487.04</v>
      </c>
      <c r="E250" s="126">
        <v>-3584</v>
      </c>
      <c r="F250" s="126">
        <v>-21432.32</v>
      </c>
      <c r="G250" s="126">
        <v>-6487.04</v>
      </c>
      <c r="H250" s="126">
        <v>-71.680000000000007</v>
      </c>
      <c r="I250" s="126">
        <v>-69751.510000000009</v>
      </c>
      <c r="J250" s="126">
        <v>-48384</v>
      </c>
      <c r="K250" s="126">
        <v>-13719.447187366788</v>
      </c>
      <c r="L250" s="126">
        <v>-108075.33</v>
      </c>
      <c r="M250" s="126">
        <v>-645.12</v>
      </c>
      <c r="N250" s="275">
        <f>SUM(LisäyksetVähennykset[[#This Row],[Kuntien yhdistymisavustus (-1,00 €/as)]:[Eläketukivähennys (-0,18 €/as)]])</f>
        <v>-282221.48718736682</v>
      </c>
      <c r="O250" s="262">
        <v>56314.914711686448</v>
      </c>
      <c r="P250" s="37">
        <v>1306112.8193550841</v>
      </c>
      <c r="Q250" s="126">
        <v>1248489.7691305799</v>
      </c>
      <c r="R250" s="276">
        <f t="shared" si="5"/>
        <v>2610917.5031973505</v>
      </c>
      <c r="S250" s="274">
        <f>LisäyksetVähennykset[[#This Row],[Lisäykset yhteensä ]]+LisäyksetVähennykset[[#This Row],[Vähennykset yhteensä ]]</f>
        <v>2328696.0160099836</v>
      </c>
      <c r="T250" s="117"/>
    </row>
    <row r="251" spans="1:20" s="50" customFormat="1">
      <c r="A251" s="255">
        <v>783</v>
      </c>
      <c r="B251" s="255" t="s">
        <v>259</v>
      </c>
      <c r="C251" s="363">
        <v>-6588</v>
      </c>
      <c r="D251" s="126">
        <v>-11924.28</v>
      </c>
      <c r="E251" s="126">
        <v>-6588</v>
      </c>
      <c r="F251" s="126">
        <v>-39396.240000000005</v>
      </c>
      <c r="G251" s="126">
        <v>-11924.28</v>
      </c>
      <c r="H251" s="126">
        <v>-131.76</v>
      </c>
      <c r="I251" s="126">
        <v>-127669.66</v>
      </c>
      <c r="J251" s="126">
        <v>-88938</v>
      </c>
      <c r="K251" s="126">
        <v>-25218.67133659944</v>
      </c>
      <c r="L251" s="126">
        <v>-166219.41</v>
      </c>
      <c r="M251" s="126">
        <v>-1185.8399999999999</v>
      </c>
      <c r="N251" s="275">
        <f>SUM(LisäyksetVähennykset[[#This Row],[Kuntien yhdistymisavustus (-1,00 €/as)]:[Eläketukivähennys (-0,18 €/as)]])</f>
        <v>-485784.14133659942</v>
      </c>
      <c r="O251" s="262">
        <v>103516.36666311113</v>
      </c>
      <c r="P251" s="37">
        <v>197928.02868102744</v>
      </c>
      <c r="Q251" s="126">
        <v>321640.53871847037</v>
      </c>
      <c r="R251" s="276">
        <f t="shared" si="5"/>
        <v>623084.93406260898</v>
      </c>
      <c r="S251" s="274">
        <f>LisäyksetVähennykset[[#This Row],[Lisäykset yhteensä ]]+LisäyksetVähennykset[[#This Row],[Vähennykset yhteensä ]]</f>
        <v>137300.79272600956</v>
      </c>
      <c r="T251" s="117"/>
    </row>
    <row r="252" spans="1:20" s="109" customFormat="1">
      <c r="A252" s="251">
        <v>785</v>
      </c>
      <c r="B252" s="255" t="s">
        <v>260</v>
      </c>
      <c r="C252" s="363">
        <v>-2673</v>
      </c>
      <c r="D252" s="126">
        <v>-4838.13</v>
      </c>
      <c r="E252" s="126">
        <v>-2673</v>
      </c>
      <c r="F252" s="126">
        <v>-15984.54</v>
      </c>
      <c r="G252" s="126">
        <v>-4838.13</v>
      </c>
      <c r="H252" s="126">
        <v>-53.46</v>
      </c>
      <c r="I252" s="126">
        <v>-52577.770000000004</v>
      </c>
      <c r="J252" s="126">
        <v>-36085.5</v>
      </c>
      <c r="K252" s="126">
        <v>-10232.165829194037</v>
      </c>
      <c r="L252" s="126">
        <v>-91117.71</v>
      </c>
      <c r="M252" s="126">
        <v>-481.14</v>
      </c>
      <c r="N252" s="275">
        <f>SUM(LisäyksetVähennykset[[#This Row],[Kuntien yhdistymisavustus (-1,00 €/as)]:[Eläketukivähennys (-0,18 €/as)]])</f>
        <v>-221554.54582919407</v>
      </c>
      <c r="O252" s="262">
        <v>42000.493031344267</v>
      </c>
      <c r="P252" s="262">
        <v>523216.70295990806</v>
      </c>
      <c r="Q252" s="126">
        <v>600980.02634213038</v>
      </c>
      <c r="R252" s="276">
        <f t="shared" si="5"/>
        <v>1166197.2223333828</v>
      </c>
      <c r="S252" s="274">
        <f>LisäyksetVähennykset[[#This Row],[Lisäykset yhteensä ]]+LisäyksetVähennykset[[#This Row],[Vähennykset yhteensä ]]</f>
        <v>944642.67650418868</v>
      </c>
      <c r="T252" s="65"/>
    </row>
    <row r="253" spans="1:20" s="50" customFormat="1">
      <c r="A253" s="255">
        <v>790</v>
      </c>
      <c r="B253" s="255" t="s">
        <v>261</v>
      </c>
      <c r="C253" s="363">
        <v>-23998</v>
      </c>
      <c r="D253" s="126">
        <v>-43436.380000000005</v>
      </c>
      <c r="E253" s="126">
        <v>-23998</v>
      </c>
      <c r="F253" s="126">
        <v>-143508.04</v>
      </c>
      <c r="G253" s="126">
        <v>-43436.380000000005</v>
      </c>
      <c r="H253" s="126">
        <v>-479.96000000000004</v>
      </c>
      <c r="I253" s="126">
        <v>-462038.92000000004</v>
      </c>
      <c r="J253" s="126">
        <v>-323973</v>
      </c>
      <c r="K253" s="126">
        <v>-91863.642188177502</v>
      </c>
      <c r="L253" s="126">
        <v>-1055152.4475</v>
      </c>
      <c r="M253" s="126">
        <v>-4319.6399999999994</v>
      </c>
      <c r="N253" s="275">
        <f>SUM(LisäyksetVähennykset[[#This Row],[Kuntien yhdistymisavustus (-1,00 €/as)]:[Eläketukivähennys (-0,18 €/as)]])</f>
        <v>-2216204.409688178</v>
      </c>
      <c r="O253" s="262">
        <v>377077.37813924422</v>
      </c>
      <c r="P253" s="37">
        <v>1922700.5173990726</v>
      </c>
      <c r="Q253" s="126">
        <v>3278098.8190262555</v>
      </c>
      <c r="R253" s="276">
        <f t="shared" si="5"/>
        <v>5577876.714564573</v>
      </c>
      <c r="S253" s="274">
        <f>LisäyksetVähennykset[[#This Row],[Lisäykset yhteensä ]]+LisäyksetVähennykset[[#This Row],[Vähennykset yhteensä ]]</f>
        <v>3361672.304876395</v>
      </c>
      <c r="T253" s="117"/>
    </row>
    <row r="254" spans="1:20" s="50" customFormat="1">
      <c r="A254" s="255">
        <v>791</v>
      </c>
      <c r="B254" s="255" t="s">
        <v>262</v>
      </c>
      <c r="C254" s="363">
        <v>-5131</v>
      </c>
      <c r="D254" s="126">
        <v>-9287.11</v>
      </c>
      <c r="E254" s="126">
        <v>-5131</v>
      </c>
      <c r="F254" s="126">
        <v>-30683.38</v>
      </c>
      <c r="G254" s="126">
        <v>-9287.11</v>
      </c>
      <c r="H254" s="126">
        <v>-102.62</v>
      </c>
      <c r="I254" s="126">
        <v>-99949.63</v>
      </c>
      <c r="J254" s="126">
        <v>-69268.5</v>
      </c>
      <c r="K254" s="126">
        <v>-19641.31794597628</v>
      </c>
      <c r="L254" s="126">
        <v>-86229.904999999999</v>
      </c>
      <c r="M254" s="126">
        <v>-923.57999999999993</v>
      </c>
      <c r="N254" s="275">
        <f>SUM(LisäyksetVähennykset[[#This Row],[Kuntien yhdistymisavustus (-1,00 €/as)]:[Eläketukivähennys (-0,18 €/as)]])</f>
        <v>-335635.1529459763</v>
      </c>
      <c r="O254" s="262">
        <v>80622.719694660482</v>
      </c>
      <c r="P254" s="37">
        <v>316944.30279168376</v>
      </c>
      <c r="Q254" s="126">
        <v>1147261.1355685191</v>
      </c>
      <c r="R254" s="276">
        <f t="shared" si="5"/>
        <v>1544828.1580548633</v>
      </c>
      <c r="S254" s="274">
        <f>LisäyksetVähennykset[[#This Row],[Lisäykset yhteensä ]]+LisäyksetVähennykset[[#This Row],[Vähennykset yhteensä ]]</f>
        <v>1209193.0051088871</v>
      </c>
      <c r="T254" s="117"/>
    </row>
    <row r="255" spans="1:20" s="50" customFormat="1">
      <c r="A255" s="255">
        <v>831</v>
      </c>
      <c r="B255" s="255" t="s">
        <v>263</v>
      </c>
      <c r="C255" s="363">
        <v>-4595</v>
      </c>
      <c r="D255" s="126">
        <v>-8316.9500000000007</v>
      </c>
      <c r="E255" s="126">
        <v>-4595</v>
      </c>
      <c r="F255" s="126">
        <v>-27478.100000000002</v>
      </c>
      <c r="G255" s="126">
        <v>-8316.9500000000007</v>
      </c>
      <c r="H255" s="126">
        <v>-91.9</v>
      </c>
      <c r="I255" s="126">
        <v>-88903.88</v>
      </c>
      <c r="J255" s="126">
        <v>-62032.5</v>
      </c>
      <c r="K255" s="126">
        <v>-17589.525621079909</v>
      </c>
      <c r="L255" s="126">
        <v>-103400.19500000001</v>
      </c>
      <c r="M255" s="126">
        <v>-827.1</v>
      </c>
      <c r="N255" s="275">
        <f>SUM(LisäyksetVähennykset[[#This Row],[Kuntien yhdistymisavustus (-1,00 €/as)]:[Eläketukivähennys (-0,18 €/as)]])</f>
        <v>-326147.10062107991</v>
      </c>
      <c r="O255" s="262">
        <v>72200.623074832372</v>
      </c>
      <c r="P255" s="37">
        <v>410581.82918630476</v>
      </c>
      <c r="Q255" s="126">
        <v>299823.68040519831</v>
      </c>
      <c r="R255" s="276">
        <f t="shared" si="5"/>
        <v>782606.13266633544</v>
      </c>
      <c r="S255" s="274">
        <f>LisäyksetVähennykset[[#This Row],[Lisäykset yhteensä ]]+LisäyksetVähennykset[[#This Row],[Vähennykset yhteensä ]]</f>
        <v>456459.03204525553</v>
      </c>
      <c r="T255" s="117"/>
    </row>
    <row r="256" spans="1:20" s="50" customFormat="1">
      <c r="A256" s="255">
        <v>832</v>
      </c>
      <c r="B256" s="255" t="s">
        <v>264</v>
      </c>
      <c r="C256" s="363">
        <v>-3913</v>
      </c>
      <c r="D256" s="126">
        <v>-7082.5300000000007</v>
      </c>
      <c r="E256" s="126">
        <v>-3913</v>
      </c>
      <c r="F256" s="126">
        <v>-23399.74</v>
      </c>
      <c r="G256" s="126">
        <v>-7082.5300000000007</v>
      </c>
      <c r="H256" s="126">
        <v>-78.260000000000005</v>
      </c>
      <c r="I256" s="126">
        <v>-75226.36</v>
      </c>
      <c r="J256" s="126">
        <v>-52825.5</v>
      </c>
      <c r="K256" s="126">
        <v>-14978.849565894599</v>
      </c>
      <c r="L256" s="126">
        <v>-109627.58</v>
      </c>
      <c r="M256" s="126">
        <v>-704.33999999999992</v>
      </c>
      <c r="N256" s="275">
        <f>SUM(LisäyksetVähennykset[[#This Row],[Kuntien yhdistymisavustus (-1,00 €/as)]:[Eläketukivähennys (-0,18 €/as)]])</f>
        <v>-298831.68956589466</v>
      </c>
      <c r="O256" s="262">
        <v>61484.447898110782</v>
      </c>
      <c r="P256" s="37">
        <v>1114186.5040817787</v>
      </c>
      <c r="Q256" s="126">
        <v>1686247.4493301946</v>
      </c>
      <c r="R256" s="276">
        <f t="shared" si="5"/>
        <v>2861918.4013100844</v>
      </c>
      <c r="S256" s="274">
        <f>LisäyksetVähennykset[[#This Row],[Lisäykset yhteensä ]]+LisäyksetVähennykset[[#This Row],[Vähennykset yhteensä ]]</f>
        <v>2563086.7117441897</v>
      </c>
      <c r="T256" s="117"/>
    </row>
    <row r="257" spans="1:20" s="50" customFormat="1">
      <c r="A257" s="255">
        <v>833</v>
      </c>
      <c r="B257" s="255" t="s">
        <v>265</v>
      </c>
      <c r="C257" s="363">
        <v>-1677</v>
      </c>
      <c r="D257" s="126">
        <v>-3035.37</v>
      </c>
      <c r="E257" s="126">
        <v>-1677</v>
      </c>
      <c r="F257" s="126">
        <v>-10028.460000000001</v>
      </c>
      <c r="G257" s="126">
        <v>-3035.37</v>
      </c>
      <c r="H257" s="126">
        <v>-33.54</v>
      </c>
      <c r="I257" s="126">
        <v>-31869.390000000003</v>
      </c>
      <c r="J257" s="126">
        <v>-22639.5</v>
      </c>
      <c r="K257" s="126">
        <v>-6419.5069568119707</v>
      </c>
      <c r="L257" s="126">
        <v>-27544.84</v>
      </c>
      <c r="M257" s="126">
        <v>-301.86</v>
      </c>
      <c r="N257" s="275">
        <f>SUM(LisäyksetVähennykset[[#This Row],[Kuntien yhdistymisavustus (-1,00 €/as)]:[Eläketukivähennys (-0,18 €/as)]])</f>
        <v>-108261.83695681197</v>
      </c>
      <c r="O257" s="262">
        <v>26350.477670618908</v>
      </c>
      <c r="P257" s="37">
        <v>643403.33240608778</v>
      </c>
      <c r="Q257" s="126">
        <v>511175.18887927657</v>
      </c>
      <c r="R257" s="276">
        <f t="shared" si="5"/>
        <v>1180928.9989559832</v>
      </c>
      <c r="S257" s="274">
        <f>LisäyksetVähennykset[[#This Row],[Lisäykset yhteensä ]]+LisäyksetVähennykset[[#This Row],[Vähennykset yhteensä ]]</f>
        <v>1072667.1619991711</v>
      </c>
      <c r="T257" s="117"/>
    </row>
    <row r="258" spans="1:20" s="50" customFormat="1">
      <c r="A258" s="255">
        <v>834</v>
      </c>
      <c r="B258" s="255" t="s">
        <v>266</v>
      </c>
      <c r="C258" s="363">
        <v>-5967</v>
      </c>
      <c r="D258" s="126">
        <v>-10800.27</v>
      </c>
      <c r="E258" s="126">
        <v>-5967</v>
      </c>
      <c r="F258" s="126">
        <v>-35682.660000000003</v>
      </c>
      <c r="G258" s="126">
        <v>-10800.27</v>
      </c>
      <c r="H258" s="126">
        <v>-119.34</v>
      </c>
      <c r="I258" s="126">
        <v>-115567.36</v>
      </c>
      <c r="J258" s="126">
        <v>-80554.5</v>
      </c>
      <c r="K258" s="126">
        <v>-22841.501497493759</v>
      </c>
      <c r="L258" s="126">
        <v>-145171.715</v>
      </c>
      <c r="M258" s="126">
        <v>-1074.06</v>
      </c>
      <c r="N258" s="275">
        <f>SUM(LisäyksetVähennykset[[#This Row],[Kuntien yhdistymisavustus (-1,00 €/as)]:[Eläketukivähennys (-0,18 €/as)]])</f>
        <v>-434545.67649749381</v>
      </c>
      <c r="O258" s="262">
        <v>93758.676362899831</v>
      </c>
      <c r="P258" s="37">
        <v>786595.51759243896</v>
      </c>
      <c r="Q258" s="126">
        <v>1228827.6821820433</v>
      </c>
      <c r="R258" s="276">
        <f t="shared" si="5"/>
        <v>2109181.8761373824</v>
      </c>
      <c r="S258" s="274">
        <f>LisäyksetVähennykset[[#This Row],[Lisäykset yhteensä ]]+LisäyksetVähennykset[[#This Row],[Vähennykset yhteensä ]]</f>
        <v>1674636.1996398885</v>
      </c>
      <c r="T258" s="117"/>
    </row>
    <row r="259" spans="1:20" s="50" customFormat="1">
      <c r="A259" s="255">
        <v>837</v>
      </c>
      <c r="B259" s="255" t="s">
        <v>267</v>
      </c>
      <c r="C259" s="363">
        <v>-244223</v>
      </c>
      <c r="D259" s="126">
        <v>-442043.63</v>
      </c>
      <c r="E259" s="126">
        <v>-244223</v>
      </c>
      <c r="F259" s="126">
        <v>-1460453.54</v>
      </c>
      <c r="G259" s="126">
        <v>-442043.63</v>
      </c>
      <c r="H259" s="126">
        <v>-4884.46</v>
      </c>
      <c r="I259" s="126">
        <v>-4629782.8900000006</v>
      </c>
      <c r="J259" s="126">
        <v>-3297010.5</v>
      </c>
      <c r="K259" s="126">
        <v>-934878.50179695291</v>
      </c>
      <c r="L259" s="126">
        <v>-24148820.899349999</v>
      </c>
      <c r="M259" s="126">
        <v>-43960.14</v>
      </c>
      <c r="N259" s="275">
        <f>SUM(LisäyksetVähennykset[[#This Row],[Kuntien yhdistymisavustus (-1,00 €/as)]:[Eläketukivähennys (-0,18 €/as)]])</f>
        <v>-35892324.191146955</v>
      </c>
      <c r="O259" s="262">
        <v>3837443.4753438053</v>
      </c>
      <c r="P259" s="37">
        <v>-16714506.631136214</v>
      </c>
      <c r="Q259" s="126">
        <v>-52080224.427214928</v>
      </c>
      <c r="R259" s="276">
        <f t="shared" si="5"/>
        <v>-64957287.583007336</v>
      </c>
      <c r="S259" s="274">
        <f>LisäyksetVähennykset[[#This Row],[Lisäykset yhteensä ]]+LisäyksetVähennykset[[#This Row],[Vähennykset yhteensä ]]</f>
        <v>-100849611.77415429</v>
      </c>
      <c r="T259" s="117"/>
    </row>
    <row r="260" spans="1:20" s="50" customFormat="1">
      <c r="A260" s="255">
        <v>844</v>
      </c>
      <c r="B260" s="255" t="s">
        <v>268</v>
      </c>
      <c r="C260" s="363">
        <v>-1479</v>
      </c>
      <c r="D260" s="126">
        <v>-2676.9900000000002</v>
      </c>
      <c r="E260" s="126">
        <v>-1479</v>
      </c>
      <c r="F260" s="126">
        <v>-8844.42</v>
      </c>
      <c r="G260" s="126">
        <v>-2676.9900000000002</v>
      </c>
      <c r="H260" s="126">
        <v>-29.580000000000002</v>
      </c>
      <c r="I260" s="126">
        <v>-28872.63</v>
      </c>
      <c r="J260" s="126">
        <v>-19966.5</v>
      </c>
      <c r="K260" s="126">
        <v>-5661.5687472420423</v>
      </c>
      <c r="L260" s="126">
        <v>-28976.814999999999</v>
      </c>
      <c r="M260" s="126">
        <v>-266.21999999999997</v>
      </c>
      <c r="N260" s="275">
        <f>SUM(LisäyksetVähennykset[[#This Row],[Kuntien yhdistymisavustus (-1,00 €/as)]:[Eläketukivähennys (-0,18 €/as)]])</f>
        <v>-100929.71374724204</v>
      </c>
      <c r="O260" s="262">
        <v>23239.330038667482</v>
      </c>
      <c r="P260" s="37">
        <v>-119917.78270891006</v>
      </c>
      <c r="Q260" s="126">
        <v>32456.154893632938</v>
      </c>
      <c r="R260" s="276">
        <f t="shared" si="5"/>
        <v>-64222.297776609645</v>
      </c>
      <c r="S260" s="274">
        <f>LisäyksetVähennykset[[#This Row],[Lisäykset yhteensä ]]+LisäyksetVähennykset[[#This Row],[Vähennykset yhteensä ]]</f>
        <v>-165152.01152385169</v>
      </c>
      <c r="T260" s="117"/>
    </row>
    <row r="261" spans="1:20" s="50" customFormat="1">
      <c r="A261" s="255">
        <v>845</v>
      </c>
      <c r="B261" s="255" t="s">
        <v>269</v>
      </c>
      <c r="C261" s="363">
        <v>-2882</v>
      </c>
      <c r="D261" s="126">
        <v>-5216.42</v>
      </c>
      <c r="E261" s="126">
        <v>-2882</v>
      </c>
      <c r="F261" s="126">
        <v>-17234.36</v>
      </c>
      <c r="G261" s="126">
        <v>-5216.42</v>
      </c>
      <c r="H261" s="126">
        <v>-57.64</v>
      </c>
      <c r="I261" s="126">
        <v>-56189.25</v>
      </c>
      <c r="J261" s="126">
        <v>-38907</v>
      </c>
      <c r="K261" s="126">
        <v>-11032.211717073405</v>
      </c>
      <c r="L261" s="126">
        <v>-59016.203500000003</v>
      </c>
      <c r="M261" s="126">
        <v>-518.76</v>
      </c>
      <c r="N261" s="275">
        <f>SUM(LisäyksetVähennykset[[#This Row],[Kuntien yhdistymisavustus (-1,00 €/as)]:[Eläketukivähennys (-0,18 €/as)]])</f>
        <v>-199152.26521707341</v>
      </c>
      <c r="O261" s="262">
        <v>45284.482198404112</v>
      </c>
      <c r="P261" s="37">
        <v>98475.382616933959</v>
      </c>
      <c r="Q261" s="126">
        <v>264983.62117338402</v>
      </c>
      <c r="R261" s="276">
        <f t="shared" si="5"/>
        <v>408743.48598872207</v>
      </c>
      <c r="S261" s="274">
        <f>LisäyksetVähennykset[[#This Row],[Lisäykset yhteensä ]]+LisäyksetVähennykset[[#This Row],[Vähennykset yhteensä ]]</f>
        <v>209591.22077164866</v>
      </c>
      <c r="T261" s="117"/>
    </row>
    <row r="262" spans="1:20" s="50" customFormat="1">
      <c r="A262" s="255">
        <v>846</v>
      </c>
      <c r="B262" s="255" t="s">
        <v>270</v>
      </c>
      <c r="C262" s="363">
        <v>-4952</v>
      </c>
      <c r="D262" s="126">
        <v>-8963.1200000000008</v>
      </c>
      <c r="E262" s="126">
        <v>-4952</v>
      </c>
      <c r="F262" s="126">
        <v>-29612.960000000003</v>
      </c>
      <c r="G262" s="126">
        <v>-8963.1200000000008</v>
      </c>
      <c r="H262" s="126">
        <v>-99.04</v>
      </c>
      <c r="I262" s="126">
        <v>-95934.74</v>
      </c>
      <c r="J262" s="126">
        <v>-66852</v>
      </c>
      <c r="K262" s="126">
        <v>-18956.11118075902</v>
      </c>
      <c r="L262" s="126">
        <v>-107451.35249999999</v>
      </c>
      <c r="M262" s="126">
        <v>-891.36</v>
      </c>
      <c r="N262" s="275">
        <f>SUM(LisäyksetVähennykset[[#This Row],[Kuntien yhdistymisavustus (-1,00 €/as)]:[Eläketukivähennys (-0,18 €/as)]])</f>
        <v>-347627.80368075898</v>
      </c>
      <c r="O262" s="262">
        <v>77810.116532441767</v>
      </c>
      <c r="P262" s="37">
        <v>798628.76218654879</v>
      </c>
      <c r="Q262" s="126">
        <v>1862295.3953796236</v>
      </c>
      <c r="R262" s="276">
        <f t="shared" ref="R262:R298" si="6">SUM(O262:Q262)</f>
        <v>2738734.2740986142</v>
      </c>
      <c r="S262" s="274">
        <f>LisäyksetVähennykset[[#This Row],[Lisäykset yhteensä ]]+LisäyksetVähennykset[[#This Row],[Vähennykset yhteensä ]]</f>
        <v>2391106.4704178553</v>
      </c>
      <c r="T262" s="117"/>
    </row>
    <row r="263" spans="1:20" s="50" customFormat="1">
      <c r="A263" s="255">
        <v>848</v>
      </c>
      <c r="B263" s="255" t="s">
        <v>271</v>
      </c>
      <c r="C263" s="363">
        <v>-4241</v>
      </c>
      <c r="D263" s="126">
        <v>-7676.21</v>
      </c>
      <c r="E263" s="126">
        <v>-4241</v>
      </c>
      <c r="F263" s="126">
        <v>-25361.18</v>
      </c>
      <c r="G263" s="126">
        <v>-7676.21</v>
      </c>
      <c r="H263" s="126">
        <v>-84.820000000000007</v>
      </c>
      <c r="I263" s="126">
        <v>-82737.47</v>
      </c>
      <c r="J263" s="126">
        <v>-57253.5</v>
      </c>
      <c r="K263" s="126">
        <v>-16234.423973667006</v>
      </c>
      <c r="L263" s="126">
        <v>-105928.02499999999</v>
      </c>
      <c r="M263" s="126">
        <v>-763.38</v>
      </c>
      <c r="N263" s="275">
        <f>SUM(LisäyksetVähennykset[[#This Row],[Kuntien yhdistymisavustus (-1,00 €/as)]:[Eläketukivähennys (-0,18 €/as)]])</f>
        <v>-312197.21897366701</v>
      </c>
      <c r="O263" s="262">
        <v>66638.268217707096</v>
      </c>
      <c r="P263" s="37">
        <v>576729.73097316187</v>
      </c>
      <c r="Q263" s="126">
        <v>568124.55437067663</v>
      </c>
      <c r="R263" s="276">
        <f t="shared" si="6"/>
        <v>1211492.5535615454</v>
      </c>
      <c r="S263" s="274">
        <f>LisäyksetVähennykset[[#This Row],[Lisäykset yhteensä ]]+LisäyksetVähennykset[[#This Row],[Vähennykset yhteensä ]]</f>
        <v>899295.33458787843</v>
      </c>
      <c r="T263" s="117"/>
    </row>
    <row r="264" spans="1:20" s="50" customFormat="1">
      <c r="A264" s="255">
        <v>849</v>
      </c>
      <c r="B264" s="255" t="s">
        <v>272</v>
      </c>
      <c r="C264" s="363">
        <v>-2938</v>
      </c>
      <c r="D264" s="126">
        <v>-5317.78</v>
      </c>
      <c r="E264" s="126">
        <v>-2938</v>
      </c>
      <c r="F264" s="126">
        <v>-17569.240000000002</v>
      </c>
      <c r="G264" s="126">
        <v>-5317.78</v>
      </c>
      <c r="H264" s="126">
        <v>-58.76</v>
      </c>
      <c r="I264" s="126">
        <v>-56976.86</v>
      </c>
      <c r="J264" s="126">
        <v>-39663</v>
      </c>
      <c r="K264" s="126">
        <v>-11246.578079376011</v>
      </c>
      <c r="L264" s="126">
        <v>-73953.785000000003</v>
      </c>
      <c r="M264" s="126">
        <v>-528.84</v>
      </c>
      <c r="N264" s="275">
        <f>SUM(LisäyksetVähennykset[[#This Row],[Kuntien yhdistymisavustus (-1,00 €/as)]:[Eläketukivähennys (-0,18 €/as)]])</f>
        <v>-216508.62307937603</v>
      </c>
      <c r="O264" s="262">
        <v>46164.402740774211</v>
      </c>
      <c r="P264" s="37">
        <v>101848.67149310854</v>
      </c>
      <c r="Q264" s="126">
        <v>571440.34936125285</v>
      </c>
      <c r="R264" s="276">
        <f t="shared" si="6"/>
        <v>719453.42359513557</v>
      </c>
      <c r="S264" s="274">
        <f>LisäyksetVähennykset[[#This Row],[Lisäykset yhteensä ]]+LisäyksetVähennykset[[#This Row],[Vähennykset yhteensä ]]</f>
        <v>502944.8005157595</v>
      </c>
      <c r="T264" s="117"/>
    </row>
    <row r="265" spans="1:20" s="50" customFormat="1">
      <c r="A265" s="255">
        <v>850</v>
      </c>
      <c r="B265" s="255" t="s">
        <v>273</v>
      </c>
      <c r="C265" s="363">
        <v>-2387</v>
      </c>
      <c r="D265" s="126">
        <v>-4320.47</v>
      </c>
      <c r="E265" s="126">
        <v>-2387</v>
      </c>
      <c r="F265" s="126">
        <v>-14274.26</v>
      </c>
      <c r="G265" s="126">
        <v>-4320.47</v>
      </c>
      <c r="H265" s="126">
        <v>-47.74</v>
      </c>
      <c r="I265" s="126">
        <v>-46123.21</v>
      </c>
      <c r="J265" s="126">
        <v>-32224.5</v>
      </c>
      <c r="K265" s="126">
        <v>-9137.366193148584</v>
      </c>
      <c r="L265" s="126">
        <v>-56011.94</v>
      </c>
      <c r="M265" s="126">
        <v>-429.65999999999997</v>
      </c>
      <c r="N265" s="275">
        <f>SUM(LisäyksetVähennykset[[#This Row],[Kuntien yhdistymisavustus (-1,00 €/as)]:[Eläketukivähennys (-0,18 €/as)]])</f>
        <v>-171663.6161931486</v>
      </c>
      <c r="O265" s="262">
        <v>37506.613118525544</v>
      </c>
      <c r="P265" s="37">
        <v>406017.78741767467</v>
      </c>
      <c r="Q265" s="126">
        <v>452798.20734385669</v>
      </c>
      <c r="R265" s="276">
        <f t="shared" si="6"/>
        <v>896322.60788005684</v>
      </c>
      <c r="S265" s="274">
        <f>LisäyksetVähennykset[[#This Row],[Lisäykset yhteensä ]]+LisäyksetVähennykset[[#This Row],[Vähennykset yhteensä ]]</f>
        <v>724658.9916869083</v>
      </c>
      <c r="T265" s="117"/>
    </row>
    <row r="266" spans="1:20" s="50" customFormat="1">
      <c r="A266" s="255">
        <v>851</v>
      </c>
      <c r="B266" s="255" t="s">
        <v>274</v>
      </c>
      <c r="C266" s="363">
        <v>-21333</v>
      </c>
      <c r="D266" s="126">
        <v>-38612.730000000003</v>
      </c>
      <c r="E266" s="126">
        <v>-21333</v>
      </c>
      <c r="F266" s="126">
        <v>-127571.34000000001</v>
      </c>
      <c r="G266" s="126">
        <v>-38612.730000000003</v>
      </c>
      <c r="H266" s="126">
        <v>-426.66</v>
      </c>
      <c r="I266" s="126">
        <v>-412381.07</v>
      </c>
      <c r="J266" s="126">
        <v>-287995.5</v>
      </c>
      <c r="K266" s="126">
        <v>-81662.1001250267</v>
      </c>
      <c r="L266" s="126">
        <v>-889604.35455000005</v>
      </c>
      <c r="M266" s="126">
        <v>-3839.94</v>
      </c>
      <c r="N266" s="275">
        <f>SUM(LisäyksetVähennykset[[#This Row],[Kuntien yhdistymisavustus (-1,00 €/as)]:[Eläketukivähennys (-0,18 €/as)]])</f>
        <v>-1923372.4246750267</v>
      </c>
      <c r="O266" s="262">
        <v>335202.58804252424</v>
      </c>
      <c r="P266" s="37">
        <v>-2353377.4286165251</v>
      </c>
      <c r="Q266" s="126">
        <v>-3093335.6213536244</v>
      </c>
      <c r="R266" s="276">
        <f t="shared" si="6"/>
        <v>-5111510.4619276254</v>
      </c>
      <c r="S266" s="274">
        <f>LisäyksetVähennykset[[#This Row],[Lisäykset yhteensä ]]+LisäyksetVähennykset[[#This Row],[Vähennykset yhteensä ]]</f>
        <v>-7034882.8866026523</v>
      </c>
      <c r="T266" s="117"/>
    </row>
    <row r="267" spans="1:20" s="50" customFormat="1">
      <c r="A267" s="255">
        <v>853</v>
      </c>
      <c r="B267" s="255" t="s">
        <v>275</v>
      </c>
      <c r="C267" s="363">
        <v>-195137</v>
      </c>
      <c r="D267" s="126">
        <v>-353197.97000000003</v>
      </c>
      <c r="E267" s="126">
        <v>-195137</v>
      </c>
      <c r="F267" s="126">
        <v>-1166919.26</v>
      </c>
      <c r="G267" s="126">
        <v>-353197.97000000003</v>
      </c>
      <c r="H267" s="126">
        <v>-3902.7400000000002</v>
      </c>
      <c r="I267" s="126">
        <v>-3734251.1100000003</v>
      </c>
      <c r="J267" s="126">
        <v>-2634349.5</v>
      </c>
      <c r="K267" s="126">
        <v>-746978.7292972079</v>
      </c>
      <c r="L267" s="126">
        <v>-14576023.787249999</v>
      </c>
      <c r="M267" s="126">
        <v>-35124.659999999996</v>
      </c>
      <c r="N267" s="275">
        <f>SUM(LisäyksetVähennykset[[#This Row],[Kuntien yhdistymisavustus (-1,00 €/as)]:[Eläketukivähennys (-0,18 €/as)]])</f>
        <v>-23994219.726547208</v>
      </c>
      <c r="O267" s="262">
        <v>3066161.6942227562</v>
      </c>
      <c r="P267" s="37">
        <v>3279958.0116260764</v>
      </c>
      <c r="Q267" s="126">
        <v>-14897571.48047613</v>
      </c>
      <c r="R267" s="276">
        <f t="shared" si="6"/>
        <v>-8551451.7746272981</v>
      </c>
      <c r="S267" s="274">
        <f>LisäyksetVähennykset[[#This Row],[Lisäykset yhteensä ]]+LisäyksetVähennykset[[#This Row],[Vähennykset yhteensä ]]</f>
        <v>-32545671.501174506</v>
      </c>
      <c r="T267" s="117"/>
    </row>
    <row r="268" spans="1:20" s="50" customFormat="1">
      <c r="A268" s="255">
        <v>854</v>
      </c>
      <c r="B268" s="255" t="s">
        <v>276</v>
      </c>
      <c r="C268" s="363">
        <v>-3296</v>
      </c>
      <c r="D268" s="126">
        <v>-5965.76</v>
      </c>
      <c r="E268" s="126">
        <v>-3296</v>
      </c>
      <c r="F268" s="126">
        <v>-19710.080000000002</v>
      </c>
      <c r="G268" s="126">
        <v>-5965.76</v>
      </c>
      <c r="H268" s="126">
        <v>-65.92</v>
      </c>
      <c r="I268" s="126">
        <v>-63469.840000000004</v>
      </c>
      <c r="J268" s="126">
        <v>-44496</v>
      </c>
      <c r="K268" s="126">
        <v>-12616.991609810528</v>
      </c>
      <c r="L268" s="126">
        <v>-49420.364999999998</v>
      </c>
      <c r="M268" s="126">
        <v>-593.28</v>
      </c>
      <c r="N268" s="275">
        <f>SUM(LisäyksetVähennykset[[#This Row],[Kuntien yhdistymisavustus (-1,00 €/as)]:[Eläketukivähennys (-0,18 €/as)]])</f>
        <v>-208895.99660981054</v>
      </c>
      <c r="O268" s="262">
        <v>51789.60906521164</v>
      </c>
      <c r="P268" s="37">
        <v>324962.2577487462</v>
      </c>
      <c r="Q268" s="126">
        <v>711492.36806556024</v>
      </c>
      <c r="R268" s="276">
        <f t="shared" si="6"/>
        <v>1088244.2348795179</v>
      </c>
      <c r="S268" s="274">
        <f>LisäyksetVähennykset[[#This Row],[Lisäykset yhteensä ]]+LisäyksetVähennykset[[#This Row],[Vähennykset yhteensä ]]</f>
        <v>879348.23826970742</v>
      </c>
      <c r="T268" s="117"/>
    </row>
    <row r="269" spans="1:20" s="50" customFormat="1">
      <c r="A269" s="255">
        <v>857</v>
      </c>
      <c r="B269" s="255" t="s">
        <v>277</v>
      </c>
      <c r="C269" s="363">
        <v>-2420</v>
      </c>
      <c r="D269" s="126">
        <v>-4380.2</v>
      </c>
      <c r="E269" s="126">
        <v>-2420</v>
      </c>
      <c r="F269" s="126">
        <v>-14471.6</v>
      </c>
      <c r="G269" s="126">
        <v>-4380.2</v>
      </c>
      <c r="H269" s="126">
        <v>-48.4</v>
      </c>
      <c r="I269" s="126">
        <v>-46737.93</v>
      </c>
      <c r="J269" s="126">
        <v>-32670</v>
      </c>
      <c r="K269" s="126">
        <v>-9263.6892280769043</v>
      </c>
      <c r="L269" s="126">
        <v>-90266.7</v>
      </c>
      <c r="M269" s="126">
        <v>-435.59999999999997</v>
      </c>
      <c r="N269" s="275">
        <f>SUM(LisäyksetVähennykset[[#This Row],[Kuntien yhdistymisavustus (-1,00 €/as)]:[Eläketukivähennys (-0,18 €/as)]])</f>
        <v>-207494.31922807693</v>
      </c>
      <c r="O269" s="262">
        <v>38025.137723850778</v>
      </c>
      <c r="P269" s="37">
        <v>-788546.30127169937</v>
      </c>
      <c r="Q269" s="126">
        <v>-1167025.4108434487</v>
      </c>
      <c r="R269" s="276">
        <f t="shared" si="6"/>
        <v>-1917546.5743912973</v>
      </c>
      <c r="S269" s="274">
        <f>LisäyksetVähennykset[[#This Row],[Lisäykset yhteensä ]]+LisäyksetVähennykset[[#This Row],[Vähennykset yhteensä ]]</f>
        <v>-2125040.8936193744</v>
      </c>
      <c r="T269" s="117"/>
    </row>
    <row r="270" spans="1:20" s="50" customFormat="1">
      <c r="A270" s="255">
        <v>858</v>
      </c>
      <c r="B270" s="255" t="s">
        <v>278</v>
      </c>
      <c r="C270" s="363">
        <v>-39718</v>
      </c>
      <c r="D270" s="126">
        <v>-71889.58</v>
      </c>
      <c r="E270" s="126">
        <v>-39718</v>
      </c>
      <c r="F270" s="126">
        <v>-237513.64</v>
      </c>
      <c r="G270" s="126">
        <v>-71889.58</v>
      </c>
      <c r="H270" s="126">
        <v>-794.36</v>
      </c>
      <c r="I270" s="126">
        <v>-745021.43</v>
      </c>
      <c r="J270" s="126">
        <v>-536193</v>
      </c>
      <c r="K270" s="126">
        <v>-152039.34246312335</v>
      </c>
      <c r="L270" s="126">
        <v>-1366824.54315</v>
      </c>
      <c r="M270" s="126">
        <v>-7149.24</v>
      </c>
      <c r="N270" s="275">
        <f>SUM(LisäyksetVähennykset[[#This Row],[Kuntien yhdistymisavustus (-1,00 €/as)]:[Eläketukivähennys (-0,18 €/as)]])</f>
        <v>-3268750.715613124</v>
      </c>
      <c r="O270" s="262">
        <v>624083.64467599394</v>
      </c>
      <c r="P270" s="37">
        <v>827785.34779093298</v>
      </c>
      <c r="Q270" s="126">
        <v>2487034.7863207255</v>
      </c>
      <c r="R270" s="276">
        <f t="shared" si="6"/>
        <v>3938903.7787876525</v>
      </c>
      <c r="S270" s="274">
        <f>LisäyksetVähennykset[[#This Row],[Lisäykset yhteensä ]]+LisäyksetVähennykset[[#This Row],[Vähennykset yhteensä ]]</f>
        <v>670153.06317452854</v>
      </c>
      <c r="T270" s="117"/>
    </row>
    <row r="271" spans="1:20" s="50" customFormat="1">
      <c r="A271" s="255">
        <v>859</v>
      </c>
      <c r="B271" s="255" t="s">
        <v>279</v>
      </c>
      <c r="C271" s="363">
        <v>-6593</v>
      </c>
      <c r="D271" s="126">
        <v>-11933.33</v>
      </c>
      <c r="E271" s="126">
        <v>-6593</v>
      </c>
      <c r="F271" s="126">
        <v>-39426.14</v>
      </c>
      <c r="G271" s="126">
        <v>-11933.33</v>
      </c>
      <c r="H271" s="126">
        <v>-131.86000000000001</v>
      </c>
      <c r="I271" s="126">
        <v>-126843.63</v>
      </c>
      <c r="J271" s="126">
        <v>-89005.5</v>
      </c>
      <c r="K271" s="126">
        <v>-25237.811190376462</v>
      </c>
      <c r="L271" s="126">
        <v>-89990.63</v>
      </c>
      <c r="M271" s="126">
        <v>-1186.74</v>
      </c>
      <c r="N271" s="275">
        <f>SUM(LisäyksetVähennykset[[#This Row],[Kuntien yhdistymisavustus (-1,00 €/as)]:[Eläketukivähennys (-0,18 €/as)]])</f>
        <v>-408874.9711903765</v>
      </c>
      <c r="O271" s="262">
        <v>103594.93099725131</v>
      </c>
      <c r="P271" s="37">
        <v>-1816796.2250790051</v>
      </c>
      <c r="Q271" s="126">
        <v>-1591538.826485574</v>
      </c>
      <c r="R271" s="276">
        <f t="shared" si="6"/>
        <v>-3304740.1205673278</v>
      </c>
      <c r="S271" s="274">
        <f>LisäyksetVähennykset[[#This Row],[Lisäykset yhteensä ]]+LisäyksetVähennykset[[#This Row],[Vähennykset yhteensä ]]</f>
        <v>-3713615.0917577045</v>
      </c>
      <c r="T271" s="117"/>
    </row>
    <row r="272" spans="1:20" s="50" customFormat="1">
      <c r="A272" s="255">
        <v>886</v>
      </c>
      <c r="B272" s="255" t="s">
        <v>280</v>
      </c>
      <c r="C272" s="363">
        <v>-12669</v>
      </c>
      <c r="D272" s="126">
        <v>-22930.89</v>
      </c>
      <c r="E272" s="126">
        <v>-12669</v>
      </c>
      <c r="F272" s="126">
        <v>-75760.62000000001</v>
      </c>
      <c r="G272" s="126">
        <v>-22930.89</v>
      </c>
      <c r="H272" s="126">
        <v>-253.38</v>
      </c>
      <c r="I272" s="126">
        <v>-244639.35</v>
      </c>
      <c r="J272" s="126">
        <v>-171031.5</v>
      </c>
      <c r="K272" s="126">
        <v>-48496.561500209216</v>
      </c>
      <c r="L272" s="126">
        <v>-386537.95</v>
      </c>
      <c r="M272" s="126">
        <v>-2280.42</v>
      </c>
      <c r="N272" s="275">
        <f>SUM(LisäyksetVähennykset[[#This Row],[Kuntien yhdistymisavustus (-1,00 €/as)]:[Eläketukivähennys (-0,18 €/as)]])</f>
        <v>-1000199.5615002093</v>
      </c>
      <c r="O272" s="262">
        <v>199066.30984440725</v>
      </c>
      <c r="P272" s="37">
        <v>-826780.32890435145</v>
      </c>
      <c r="Q272" s="126">
        <v>-534326.5675859456</v>
      </c>
      <c r="R272" s="276">
        <f t="shared" si="6"/>
        <v>-1162040.5866458898</v>
      </c>
      <c r="S272" s="274">
        <f>LisäyksetVähennykset[[#This Row],[Lisäykset yhteensä ]]+LisäyksetVähennykset[[#This Row],[Vähennykset yhteensä ]]</f>
        <v>-2162240.1481460989</v>
      </c>
      <c r="T272" s="117"/>
    </row>
    <row r="273" spans="1:20" s="50" customFormat="1">
      <c r="A273" s="255">
        <v>887</v>
      </c>
      <c r="B273" s="255" t="s">
        <v>281</v>
      </c>
      <c r="C273" s="363">
        <v>-4669</v>
      </c>
      <c r="D273" s="126">
        <v>-8450.89</v>
      </c>
      <c r="E273" s="126">
        <v>-4669</v>
      </c>
      <c r="F273" s="126">
        <v>-27920.620000000003</v>
      </c>
      <c r="G273" s="126">
        <v>-8450.89</v>
      </c>
      <c r="H273" s="126">
        <v>-93.38</v>
      </c>
      <c r="I273" s="126">
        <v>-89211.24</v>
      </c>
      <c r="J273" s="126">
        <v>-63031.5</v>
      </c>
      <c r="K273" s="126">
        <v>-17872.79545697978</v>
      </c>
      <c r="L273" s="126">
        <v>-235643.715</v>
      </c>
      <c r="M273" s="126">
        <v>-840.42</v>
      </c>
      <c r="N273" s="275">
        <f>SUM(LisäyksetVähennykset[[#This Row],[Kuntien yhdistymisavustus (-1,00 €/as)]:[Eläketukivähennys (-0,18 €/as)]])</f>
        <v>-460853.45045697974</v>
      </c>
      <c r="O273" s="262">
        <v>73363.375220107147</v>
      </c>
      <c r="P273" s="37">
        <v>-57867.185681172916</v>
      </c>
      <c r="Q273" s="126">
        <v>-207635.47978009735</v>
      </c>
      <c r="R273" s="276">
        <f t="shared" si="6"/>
        <v>-192139.29024116311</v>
      </c>
      <c r="S273" s="274">
        <f>LisäyksetVähennykset[[#This Row],[Lisäykset yhteensä ]]+LisäyksetVähennykset[[#This Row],[Vähennykset yhteensä ]]</f>
        <v>-652992.74069814291</v>
      </c>
      <c r="T273" s="117"/>
    </row>
    <row r="274" spans="1:20" s="50" customFormat="1">
      <c r="A274" s="255">
        <v>889</v>
      </c>
      <c r="B274" s="255" t="s">
        <v>282</v>
      </c>
      <c r="C274" s="363">
        <v>-2568</v>
      </c>
      <c r="D274" s="126">
        <v>-4648.08</v>
      </c>
      <c r="E274" s="126">
        <v>-2568</v>
      </c>
      <c r="F274" s="126">
        <v>-15356.640000000001</v>
      </c>
      <c r="G274" s="126">
        <v>-4648.08</v>
      </c>
      <c r="H274" s="126">
        <v>-51.36</v>
      </c>
      <c r="I274" s="126">
        <v>-50310.990000000005</v>
      </c>
      <c r="J274" s="126">
        <v>-34668</v>
      </c>
      <c r="K274" s="126">
        <v>-9830.2288998766489</v>
      </c>
      <c r="L274" s="126">
        <v>-30581.855</v>
      </c>
      <c r="M274" s="126">
        <v>-462.24</v>
      </c>
      <c r="N274" s="275">
        <f>SUM(LisäyksetVähennykset[[#This Row],[Kuntien yhdistymisavustus (-1,00 €/as)]:[Eläketukivähennys (-0,18 €/as)]])</f>
        <v>-155693.47389987664</v>
      </c>
      <c r="O274" s="262">
        <v>40350.642014400335</v>
      </c>
      <c r="P274" s="37">
        <v>354238.36625619186</v>
      </c>
      <c r="Q274" s="126">
        <v>977582.7936448477</v>
      </c>
      <c r="R274" s="276">
        <f t="shared" si="6"/>
        <v>1372171.8019154398</v>
      </c>
      <c r="S274" s="274">
        <f>LisäyksetVähennykset[[#This Row],[Lisäykset yhteensä ]]+LisäyksetVähennykset[[#This Row],[Vähennykset yhteensä ]]</f>
        <v>1216478.3280155631</v>
      </c>
      <c r="T274" s="117"/>
    </row>
    <row r="275" spans="1:20" s="50" customFormat="1">
      <c r="A275" s="255">
        <v>890</v>
      </c>
      <c r="B275" s="255" t="s">
        <v>283</v>
      </c>
      <c r="C275" s="363">
        <v>-1176</v>
      </c>
      <c r="D275" s="126">
        <v>-2128.56</v>
      </c>
      <c r="E275" s="126">
        <v>-1176</v>
      </c>
      <c r="F275" s="126">
        <v>-7032.4800000000005</v>
      </c>
      <c r="G275" s="126">
        <v>-2128.56</v>
      </c>
      <c r="H275" s="126">
        <v>-23.52</v>
      </c>
      <c r="I275" s="126">
        <v>-23416.99</v>
      </c>
      <c r="J275" s="126">
        <v>-15876</v>
      </c>
      <c r="K275" s="126">
        <v>-4501.6936083547271</v>
      </c>
      <c r="L275" s="126">
        <v>-22144.814999999999</v>
      </c>
      <c r="M275" s="126">
        <v>-211.67999999999998</v>
      </c>
      <c r="N275" s="275">
        <f>SUM(LisäyksetVähennykset[[#This Row],[Kuntien yhdistymisavustus (-1,00 €/as)]:[Eläketukivähennys (-0,18 €/as)]])</f>
        <v>-79816.298608354715</v>
      </c>
      <c r="O275" s="262">
        <v>18478.331389772113</v>
      </c>
      <c r="P275" s="37">
        <v>577443.83337277023</v>
      </c>
      <c r="Q275" s="126">
        <v>119504.00518397168</v>
      </c>
      <c r="R275" s="276">
        <f t="shared" si="6"/>
        <v>715426.16994651407</v>
      </c>
      <c r="S275" s="274">
        <f>LisäyksetVähennykset[[#This Row],[Lisäykset yhteensä ]]+LisäyksetVähennykset[[#This Row],[Vähennykset yhteensä ]]</f>
        <v>635609.87133815931</v>
      </c>
      <c r="T275" s="117"/>
    </row>
    <row r="276" spans="1:20" s="50" customFormat="1">
      <c r="A276" s="255">
        <v>892</v>
      </c>
      <c r="B276" s="255" t="s">
        <v>284</v>
      </c>
      <c r="C276" s="363">
        <v>-3634</v>
      </c>
      <c r="D276" s="126">
        <v>-6577.54</v>
      </c>
      <c r="E276" s="126">
        <v>-3634</v>
      </c>
      <c r="F276" s="126">
        <v>-21731.320000000003</v>
      </c>
      <c r="G276" s="126">
        <v>-6577.54</v>
      </c>
      <c r="H276" s="126">
        <v>-72.680000000000007</v>
      </c>
      <c r="I276" s="126">
        <v>-70039.66</v>
      </c>
      <c r="J276" s="126">
        <v>-49059</v>
      </c>
      <c r="K276" s="126">
        <v>-13910.845725136973</v>
      </c>
      <c r="L276" s="126">
        <v>-83705.914999999994</v>
      </c>
      <c r="M276" s="126">
        <v>-654.12</v>
      </c>
      <c r="N276" s="275">
        <f>SUM(LisäyksetVähennykset[[#This Row],[Kuntien yhdistymisavustus (-1,00 €/as)]:[Eläketukivähennys (-0,18 €/as)]])</f>
        <v>-259596.62072513695</v>
      </c>
      <c r="O276" s="262">
        <v>57100.558053088316</v>
      </c>
      <c r="P276" s="37">
        <v>71417.300230313907</v>
      </c>
      <c r="Q276" s="126">
        <v>288722.43027402594</v>
      </c>
      <c r="R276" s="276">
        <f t="shared" si="6"/>
        <v>417240.28855742817</v>
      </c>
      <c r="S276" s="274">
        <f>LisäyksetVähennykset[[#This Row],[Lisäykset yhteensä ]]+LisäyksetVähennykset[[#This Row],[Vähennykset yhteensä ]]</f>
        <v>157643.66783229122</v>
      </c>
      <c r="T276" s="117"/>
    </row>
    <row r="277" spans="1:20" s="50" customFormat="1">
      <c r="A277" s="255">
        <v>893</v>
      </c>
      <c r="B277" s="255" t="s">
        <v>285</v>
      </c>
      <c r="C277" s="363">
        <v>-7497</v>
      </c>
      <c r="D277" s="126">
        <v>-13569.57</v>
      </c>
      <c r="E277" s="126">
        <v>-7497</v>
      </c>
      <c r="F277" s="126">
        <v>-44832.060000000005</v>
      </c>
      <c r="G277" s="126">
        <v>-13569.57</v>
      </c>
      <c r="H277" s="126">
        <v>-149.94</v>
      </c>
      <c r="I277" s="126">
        <v>-143671.59</v>
      </c>
      <c r="J277" s="126">
        <v>-101209.5</v>
      </c>
      <c r="K277" s="126">
        <v>-28698.296753261387</v>
      </c>
      <c r="L277" s="126">
        <v>-97293.904999999999</v>
      </c>
      <c r="M277" s="126">
        <v>-1349.46</v>
      </c>
      <c r="N277" s="275">
        <f>SUM(LisäyksetVähennykset[[#This Row],[Kuntien yhdistymisavustus (-1,00 €/as)]:[Eläketukivähennys (-0,18 €/as)]])</f>
        <v>-459337.89175326139</v>
      </c>
      <c r="O277" s="262">
        <v>117799.36260979723</v>
      </c>
      <c r="P277" s="37">
        <v>-191486.01911852192</v>
      </c>
      <c r="Q277" s="126">
        <v>-627522.68122144893</v>
      </c>
      <c r="R277" s="276">
        <f t="shared" si="6"/>
        <v>-701209.3377301736</v>
      </c>
      <c r="S277" s="274">
        <f>LisäyksetVähennykset[[#This Row],[Lisäykset yhteensä ]]+LisäyksetVähennykset[[#This Row],[Vähennykset yhteensä ]]</f>
        <v>-1160547.2294834349</v>
      </c>
      <c r="T277" s="117"/>
    </row>
    <row r="278" spans="1:20" s="50" customFormat="1">
      <c r="A278" s="255">
        <v>895</v>
      </c>
      <c r="B278" s="255" t="s">
        <v>286</v>
      </c>
      <c r="C278" s="363">
        <v>-15463</v>
      </c>
      <c r="D278" s="126">
        <v>-27988.030000000002</v>
      </c>
      <c r="E278" s="126">
        <v>-15463</v>
      </c>
      <c r="F278" s="126">
        <v>-92468.74</v>
      </c>
      <c r="G278" s="126">
        <v>-27988.030000000002</v>
      </c>
      <c r="H278" s="126">
        <v>-309.26</v>
      </c>
      <c r="I278" s="126">
        <v>-295411.38</v>
      </c>
      <c r="J278" s="126">
        <v>-208750.5</v>
      </c>
      <c r="K278" s="126">
        <v>-59191.911790807098</v>
      </c>
      <c r="L278" s="126">
        <v>-470628.20390000002</v>
      </c>
      <c r="M278" s="126">
        <v>-2783.3399999999997</v>
      </c>
      <c r="N278" s="275">
        <f>SUM(LisäyksetVähennykset[[#This Row],[Kuntien yhdistymisavustus (-1,00 €/as)]:[Eläketukivähennys (-0,18 €/as)]])</f>
        <v>-1216445.3956908074</v>
      </c>
      <c r="O278" s="262">
        <v>242968.05976194405</v>
      </c>
      <c r="P278" s="37">
        <v>1531202.1685080451</v>
      </c>
      <c r="Q278" s="126">
        <v>824573.90924913436</v>
      </c>
      <c r="R278" s="276">
        <f t="shared" si="6"/>
        <v>2598744.1375191235</v>
      </c>
      <c r="S278" s="274">
        <f>LisäyksetVähennykset[[#This Row],[Lisäykset yhteensä ]]+LisäyksetVähennykset[[#This Row],[Vähennykset yhteensä ]]</f>
        <v>1382298.7418283161</v>
      </c>
      <c r="T278" s="117"/>
    </row>
    <row r="279" spans="1:20" s="50" customFormat="1">
      <c r="A279" s="255">
        <v>905</v>
      </c>
      <c r="B279" s="255" t="s">
        <v>287</v>
      </c>
      <c r="C279" s="363">
        <v>-67615</v>
      </c>
      <c r="D279" s="126">
        <v>-122383.15000000001</v>
      </c>
      <c r="E279" s="126">
        <v>-67615</v>
      </c>
      <c r="F279" s="126">
        <v>-404337.7</v>
      </c>
      <c r="G279" s="126">
        <v>-122383.15000000001</v>
      </c>
      <c r="H279" s="126">
        <v>-1352.3</v>
      </c>
      <c r="I279" s="126">
        <v>-1297654.71</v>
      </c>
      <c r="J279" s="126">
        <v>-912802.5</v>
      </c>
      <c r="K279" s="126">
        <v>-258828.24262661982</v>
      </c>
      <c r="L279" s="126">
        <v>-3770057.3530000001</v>
      </c>
      <c r="M279" s="126">
        <v>-12170.699999999999</v>
      </c>
      <c r="N279" s="275">
        <f>SUM(LisäyksetVähennykset[[#This Row],[Kuntien yhdistymisavustus (-1,00 €/as)]:[Eläketukivähennys (-0,18 €/as)]])</f>
        <v>-7037199.8056266205</v>
      </c>
      <c r="O279" s="262">
        <v>1062425.4905777564</v>
      </c>
      <c r="P279" s="37">
        <v>-3166228.8408458158</v>
      </c>
      <c r="Q279" s="126">
        <v>-8472429.407875143</v>
      </c>
      <c r="R279" s="276">
        <f t="shared" si="6"/>
        <v>-10576232.758143201</v>
      </c>
      <c r="S279" s="274">
        <f>LisäyksetVähennykset[[#This Row],[Lisäykset yhteensä ]]+LisäyksetVähennykset[[#This Row],[Vähennykset yhteensä ]]</f>
        <v>-17613432.563769821</v>
      </c>
      <c r="T279" s="117"/>
    </row>
    <row r="280" spans="1:20" s="50" customFormat="1">
      <c r="A280" s="255">
        <v>908</v>
      </c>
      <c r="B280" s="255" t="s">
        <v>288</v>
      </c>
      <c r="C280" s="363">
        <v>-20695</v>
      </c>
      <c r="D280" s="126">
        <v>-37457.950000000004</v>
      </c>
      <c r="E280" s="126">
        <v>-20695</v>
      </c>
      <c r="F280" s="126">
        <v>-123756.1</v>
      </c>
      <c r="G280" s="126">
        <v>-37457.950000000004</v>
      </c>
      <c r="H280" s="126">
        <v>-413.90000000000003</v>
      </c>
      <c r="I280" s="126">
        <v>-398895.65</v>
      </c>
      <c r="J280" s="126">
        <v>-279382.5</v>
      </c>
      <c r="K280" s="126">
        <v>-79219.85478307915</v>
      </c>
      <c r="L280" s="126">
        <v>-807898.47120000003</v>
      </c>
      <c r="M280" s="126">
        <v>-3725.1</v>
      </c>
      <c r="N280" s="275">
        <f>SUM(LisäyksetVähennykset[[#This Row],[Kuntien yhdistymisavustus (-1,00 €/as)]:[Eläketukivähennys (-0,18 €/as)]])</f>
        <v>-1809597.4759830793</v>
      </c>
      <c r="O280" s="262">
        <v>325177.77900623629</v>
      </c>
      <c r="P280" s="37">
        <v>1249969.9709115387</v>
      </c>
      <c r="Q280" s="126">
        <v>1285905.0545452489</v>
      </c>
      <c r="R280" s="276">
        <f t="shared" si="6"/>
        <v>2861052.8044630238</v>
      </c>
      <c r="S280" s="274">
        <f>LisäyksetVähennykset[[#This Row],[Lisäykset yhteensä ]]+LisäyksetVähennykset[[#This Row],[Vähennykset yhteensä ]]</f>
        <v>1051455.3284799445</v>
      </c>
      <c r="T280" s="117"/>
    </row>
    <row r="281" spans="1:20" s="50" customFormat="1">
      <c r="A281" s="255">
        <v>915</v>
      </c>
      <c r="B281" s="255" t="s">
        <v>289</v>
      </c>
      <c r="C281" s="363">
        <v>-19973</v>
      </c>
      <c r="D281" s="126">
        <v>-36151.130000000005</v>
      </c>
      <c r="E281" s="126">
        <v>-19973</v>
      </c>
      <c r="F281" s="126">
        <v>-119438.54000000001</v>
      </c>
      <c r="G281" s="126">
        <v>-36151.130000000005</v>
      </c>
      <c r="H281" s="126">
        <v>-399.46000000000004</v>
      </c>
      <c r="I281" s="126">
        <v>-389540.38</v>
      </c>
      <c r="J281" s="126">
        <v>-269635.5</v>
      </c>
      <c r="K281" s="126">
        <v>-76456.059897677696</v>
      </c>
      <c r="L281" s="126">
        <v>-1291816.635</v>
      </c>
      <c r="M281" s="126">
        <v>-3595.14</v>
      </c>
      <c r="N281" s="275">
        <f>SUM(LisäyksetVähennykset[[#This Row],[Kuntien yhdistymisavustus (-1,00 €/as)]:[Eläketukivähennys (-0,18 €/as)]])</f>
        <v>-2263129.974897678</v>
      </c>
      <c r="O281" s="262">
        <v>313833.08915639325</v>
      </c>
      <c r="P281" s="37">
        <v>865412.26053147286</v>
      </c>
      <c r="Q281" s="126">
        <v>519166.72017882176</v>
      </c>
      <c r="R281" s="276">
        <f t="shared" si="6"/>
        <v>1698412.069866688</v>
      </c>
      <c r="S281" s="274">
        <f>LisäyksetVähennykset[[#This Row],[Lisäykset yhteensä ]]+LisäyksetVähennykset[[#This Row],[Vähennykset yhteensä ]]</f>
        <v>-564717.90503099002</v>
      </c>
      <c r="T281" s="117"/>
    </row>
    <row r="282" spans="1:20" s="50" customFormat="1">
      <c r="A282" s="255">
        <v>918</v>
      </c>
      <c r="B282" s="255" t="s">
        <v>290</v>
      </c>
      <c r="C282" s="363">
        <v>-2271</v>
      </c>
      <c r="D282" s="126">
        <v>-4110.51</v>
      </c>
      <c r="E282" s="126">
        <v>-2271</v>
      </c>
      <c r="F282" s="126">
        <v>-13580.580000000002</v>
      </c>
      <c r="G282" s="126">
        <v>-4110.51</v>
      </c>
      <c r="H282" s="126">
        <v>-45.42</v>
      </c>
      <c r="I282" s="126">
        <v>-44029.32</v>
      </c>
      <c r="J282" s="126">
        <v>-30658.5</v>
      </c>
      <c r="K282" s="126">
        <v>-8693.3215855217568</v>
      </c>
      <c r="L282" s="126">
        <v>-50036.184999999998</v>
      </c>
      <c r="M282" s="126">
        <v>-408.78</v>
      </c>
      <c r="N282" s="275">
        <f>SUM(LisäyksetVähennykset[[#This Row],[Kuntien yhdistymisavustus (-1,00 €/as)]:[Eläketukivähennys (-0,18 €/as)]])</f>
        <v>-160215.12658552176</v>
      </c>
      <c r="O282" s="262">
        <v>35683.920566473193</v>
      </c>
      <c r="P282" s="37">
        <v>-13395.547478323122</v>
      </c>
      <c r="Q282" s="126">
        <v>-50426.908010690902</v>
      </c>
      <c r="R282" s="276">
        <f t="shared" si="6"/>
        <v>-28138.534922540832</v>
      </c>
      <c r="S282" s="274">
        <f>LisäyksetVähennykset[[#This Row],[Lisäykset yhteensä ]]+LisäyksetVähennykset[[#This Row],[Vähennykset yhteensä ]]</f>
        <v>-188353.66150806259</v>
      </c>
      <c r="T282" s="117"/>
    </row>
    <row r="283" spans="1:20" s="50" customFormat="1">
      <c r="A283" s="255">
        <v>921</v>
      </c>
      <c r="B283" s="255" t="s">
        <v>291</v>
      </c>
      <c r="C283" s="363">
        <v>-1941</v>
      </c>
      <c r="D283" s="126">
        <v>-3513.21</v>
      </c>
      <c r="E283" s="126">
        <v>-1941</v>
      </c>
      <c r="F283" s="126">
        <v>-11607.18</v>
      </c>
      <c r="G283" s="126">
        <v>-3513.21</v>
      </c>
      <c r="H283" s="126">
        <v>-38.82</v>
      </c>
      <c r="I283" s="126">
        <v>-37882.120000000003</v>
      </c>
      <c r="J283" s="126">
        <v>-26203.5</v>
      </c>
      <c r="K283" s="126">
        <v>-7430.0912362385425</v>
      </c>
      <c r="L283" s="126">
        <v>-44676.375</v>
      </c>
      <c r="M283" s="126">
        <v>-349.38</v>
      </c>
      <c r="N283" s="275">
        <f>SUM(LisäyksetVähennykset[[#This Row],[Kuntien yhdistymisavustus (-1,00 €/as)]:[Eläketukivähennys (-0,18 €/as)]])</f>
        <v>-139095.88623623856</v>
      </c>
      <c r="O283" s="262">
        <v>30498.674513220813</v>
      </c>
      <c r="P283" s="37">
        <v>-56439.522818091667</v>
      </c>
      <c r="Q283" s="126">
        <v>492864.53945027624</v>
      </c>
      <c r="R283" s="276">
        <f t="shared" si="6"/>
        <v>466923.69114540541</v>
      </c>
      <c r="S283" s="274">
        <f>LisäyksetVähennykset[[#This Row],[Lisäykset yhteensä ]]+LisäyksetVähennykset[[#This Row],[Vähennykset yhteensä ]]</f>
        <v>327827.80490916688</v>
      </c>
      <c r="T283" s="117"/>
    </row>
    <row r="284" spans="1:20" s="50" customFormat="1">
      <c r="A284" s="255">
        <v>922</v>
      </c>
      <c r="B284" s="255" t="s">
        <v>292</v>
      </c>
      <c r="C284" s="363">
        <v>-4444</v>
      </c>
      <c r="D284" s="126">
        <v>-8043.64</v>
      </c>
      <c r="E284" s="126">
        <v>-4444</v>
      </c>
      <c r="F284" s="126">
        <v>-26575.120000000003</v>
      </c>
      <c r="G284" s="126">
        <v>-8043.64</v>
      </c>
      <c r="H284" s="126">
        <v>-88.88</v>
      </c>
      <c r="I284" s="126">
        <v>-83890.07</v>
      </c>
      <c r="J284" s="126">
        <v>-59994</v>
      </c>
      <c r="K284" s="126">
        <v>-17011.502037013954</v>
      </c>
      <c r="L284" s="126">
        <v>-88028.4</v>
      </c>
      <c r="M284" s="126">
        <v>-799.92</v>
      </c>
      <c r="N284" s="275">
        <f>SUM(LisäyksetVähennykset[[#This Row],[Kuntien yhdistymisavustus (-1,00 €/as)]:[Eläketukivähennys (-0,18 €/as)]])</f>
        <v>-301363.17203701398</v>
      </c>
      <c r="O284" s="262">
        <v>69827.980183798703</v>
      </c>
      <c r="P284" s="37">
        <v>-413867.62787282886</v>
      </c>
      <c r="Q284" s="126">
        <v>-433863.17385756993</v>
      </c>
      <c r="R284" s="276">
        <f t="shared" si="6"/>
        <v>-777902.82154660008</v>
      </c>
      <c r="S284" s="274">
        <f>LisäyksetVähennykset[[#This Row],[Lisäykset yhteensä ]]+LisäyksetVähennykset[[#This Row],[Vähennykset yhteensä ]]</f>
        <v>-1079265.993583614</v>
      </c>
      <c r="T284" s="117"/>
    </row>
    <row r="285" spans="1:20" s="50" customFormat="1">
      <c r="A285" s="255">
        <v>924</v>
      </c>
      <c r="B285" s="255" t="s">
        <v>293</v>
      </c>
      <c r="C285" s="363">
        <v>-3004</v>
      </c>
      <c r="D285" s="126">
        <v>-5437.24</v>
      </c>
      <c r="E285" s="126">
        <v>-3004</v>
      </c>
      <c r="F285" s="126">
        <v>-17963.920000000002</v>
      </c>
      <c r="G285" s="126">
        <v>-5437.24</v>
      </c>
      <c r="H285" s="126">
        <v>-60.08</v>
      </c>
      <c r="I285" s="126">
        <v>-58878.65</v>
      </c>
      <c r="J285" s="126">
        <v>-40554</v>
      </c>
      <c r="K285" s="126">
        <v>-11499.224149232654</v>
      </c>
      <c r="L285" s="126">
        <v>-33631.434999999998</v>
      </c>
      <c r="M285" s="126">
        <v>-540.72</v>
      </c>
      <c r="N285" s="275">
        <f>SUM(LisäyksetVähennykset[[#This Row],[Kuntien yhdistymisavustus (-1,00 €/as)]:[Eläketukivähennys (-0,18 €/as)]])</f>
        <v>-180010.50914923265</v>
      </c>
      <c r="O285" s="262">
        <v>47201.451951424686</v>
      </c>
      <c r="P285" s="37">
        <v>-369151.36498249811</v>
      </c>
      <c r="Q285" s="126">
        <v>-206122.41685213419</v>
      </c>
      <c r="R285" s="276">
        <f t="shared" si="6"/>
        <v>-528072.32988320757</v>
      </c>
      <c r="S285" s="274">
        <f>LisäyksetVähennykset[[#This Row],[Lisäykset yhteensä ]]+LisäyksetVähennykset[[#This Row],[Vähennykset yhteensä ]]</f>
        <v>-708082.83903244021</v>
      </c>
      <c r="T285" s="117"/>
    </row>
    <row r="286" spans="1:20" s="50" customFormat="1">
      <c r="A286" s="255">
        <v>925</v>
      </c>
      <c r="B286" s="255" t="s">
        <v>294</v>
      </c>
      <c r="C286" s="363">
        <v>-3490</v>
      </c>
      <c r="D286" s="126">
        <v>-6316.9000000000005</v>
      </c>
      <c r="E286" s="126">
        <v>-3490</v>
      </c>
      <c r="F286" s="126">
        <v>-20870.2</v>
      </c>
      <c r="G286" s="126">
        <v>-6316.9000000000005</v>
      </c>
      <c r="H286" s="126">
        <v>-69.8</v>
      </c>
      <c r="I286" s="126">
        <v>-67657.62000000001</v>
      </c>
      <c r="J286" s="126">
        <v>-47115</v>
      </c>
      <c r="K286" s="126">
        <v>-13359.617936358842</v>
      </c>
      <c r="L286" s="126">
        <v>-64756.847500000003</v>
      </c>
      <c r="M286" s="126">
        <v>-628.19999999999993</v>
      </c>
      <c r="N286" s="275">
        <f>SUM(LisäyksetVähennykset[[#This Row],[Kuntien yhdistymisavustus (-1,00 €/as)]:[Eläketukivähennys (-0,18 €/as)]])</f>
        <v>-234071.08543635887</v>
      </c>
      <c r="O286" s="262">
        <v>54837.90522985092</v>
      </c>
      <c r="P286" s="37">
        <v>756434.14729145542</v>
      </c>
      <c r="Q286" s="126">
        <v>964554.08980234561</v>
      </c>
      <c r="R286" s="276">
        <f t="shared" si="6"/>
        <v>1775826.1423236518</v>
      </c>
      <c r="S286" s="274">
        <f>LisäyksetVähennykset[[#This Row],[Lisäykset yhteensä ]]+LisäyksetVähennykset[[#This Row],[Vähennykset yhteensä ]]</f>
        <v>1541755.056887293</v>
      </c>
      <c r="T286" s="117"/>
    </row>
    <row r="287" spans="1:20" s="50" customFormat="1">
      <c r="A287" s="255">
        <v>927</v>
      </c>
      <c r="B287" s="255" t="s">
        <v>295</v>
      </c>
      <c r="C287" s="363">
        <v>-29239</v>
      </c>
      <c r="D287" s="126">
        <v>-52922.590000000004</v>
      </c>
      <c r="E287" s="126">
        <v>-29239</v>
      </c>
      <c r="F287" s="126">
        <v>-174849.22</v>
      </c>
      <c r="G287" s="126">
        <v>-52922.590000000004</v>
      </c>
      <c r="H287" s="126">
        <v>-584.78</v>
      </c>
      <c r="I287" s="126">
        <v>-560163.6</v>
      </c>
      <c r="J287" s="126">
        <v>-394726.5</v>
      </c>
      <c r="K287" s="126">
        <v>-111926.03691724819</v>
      </c>
      <c r="L287" s="126">
        <v>-1589946.01</v>
      </c>
      <c r="M287" s="126">
        <v>-5263.0199999999995</v>
      </c>
      <c r="N287" s="275">
        <f>SUM(LisäyksetVähennykset[[#This Row],[Kuntien yhdistymisavustus (-1,00 €/as)]:[Eläketukivähennys (-0,18 €/as)]])</f>
        <v>-3001782.3469172483</v>
      </c>
      <c r="O287" s="262">
        <v>459428.51318498881</v>
      </c>
      <c r="P287" s="37">
        <v>103457.98705784844</v>
      </c>
      <c r="Q287" s="126">
        <v>-1183608.67459025</v>
      </c>
      <c r="R287" s="276">
        <f t="shared" si="6"/>
        <v>-620722.17434741277</v>
      </c>
      <c r="S287" s="274">
        <f>LisäyksetVähennykset[[#This Row],[Lisäykset yhteensä ]]+LisäyksetVähennykset[[#This Row],[Vähennykset yhteensä ]]</f>
        <v>-3622504.5212646611</v>
      </c>
      <c r="T287" s="117"/>
    </row>
    <row r="288" spans="1:20" s="50" customFormat="1">
      <c r="A288" s="255">
        <v>931</v>
      </c>
      <c r="B288" s="255" t="s">
        <v>296</v>
      </c>
      <c r="C288" s="363">
        <v>-6070</v>
      </c>
      <c r="D288" s="126">
        <v>-10986.7</v>
      </c>
      <c r="E288" s="126">
        <v>-6070</v>
      </c>
      <c r="F288" s="126">
        <v>-36298.600000000006</v>
      </c>
      <c r="G288" s="126">
        <v>-10986.7</v>
      </c>
      <c r="H288" s="126">
        <v>-121.4</v>
      </c>
      <c r="I288" s="126">
        <v>-117123.37000000001</v>
      </c>
      <c r="J288" s="126">
        <v>-81945</v>
      </c>
      <c r="K288" s="126">
        <v>-23235.782485300337</v>
      </c>
      <c r="L288" s="126">
        <v>-254902.27499999999</v>
      </c>
      <c r="M288" s="126">
        <v>-1092.5999999999999</v>
      </c>
      <c r="N288" s="275">
        <f>SUM(LisäyksetVähennykset[[#This Row],[Kuntien yhdistymisavustus (-1,00 €/as)]:[Eläketukivähennys (-0,18 €/as)]])</f>
        <v>-548832.42748530034</v>
      </c>
      <c r="O288" s="262">
        <v>95377.101646187701</v>
      </c>
      <c r="P288" s="37">
        <v>1716352.4846798589</v>
      </c>
      <c r="Q288" s="126">
        <v>2436275.0793183893</v>
      </c>
      <c r="R288" s="276">
        <f t="shared" si="6"/>
        <v>4248004.6656444361</v>
      </c>
      <c r="S288" s="274">
        <f>LisäyksetVähennykset[[#This Row],[Lisäykset yhteensä ]]+LisäyksetVähennykset[[#This Row],[Vähennykset yhteensä ]]</f>
        <v>3699172.2381591359</v>
      </c>
      <c r="T288" s="117"/>
    </row>
    <row r="289" spans="1:20" s="50" customFormat="1">
      <c r="A289" s="255">
        <v>934</v>
      </c>
      <c r="B289" s="255" t="s">
        <v>297</v>
      </c>
      <c r="C289" s="363">
        <v>-2756</v>
      </c>
      <c r="D289" s="126">
        <v>-4988.3600000000006</v>
      </c>
      <c r="E289" s="126">
        <v>-2756</v>
      </c>
      <c r="F289" s="126">
        <v>-16480.88</v>
      </c>
      <c r="G289" s="126">
        <v>-4988.3600000000006</v>
      </c>
      <c r="H289" s="126">
        <v>-55.120000000000005</v>
      </c>
      <c r="I289" s="126">
        <v>-53480.639999999999</v>
      </c>
      <c r="J289" s="126">
        <v>-37206</v>
      </c>
      <c r="K289" s="126">
        <v>-10549.887401892542</v>
      </c>
      <c r="L289" s="126">
        <v>-48767.154999999999</v>
      </c>
      <c r="M289" s="126">
        <v>-496.08</v>
      </c>
      <c r="N289" s="275">
        <f>SUM(LisäyksetVähennykset[[#This Row],[Kuntien yhdistymisavustus (-1,00 €/as)]:[Eläketukivähennys (-0,18 €/as)]])</f>
        <v>-182524.48240189254</v>
      </c>
      <c r="O289" s="262">
        <v>43304.660978071384</v>
      </c>
      <c r="P289" s="37">
        <v>91106.442690656535</v>
      </c>
      <c r="Q289" s="126">
        <v>409813.59544919158</v>
      </c>
      <c r="R289" s="276">
        <f t="shared" si="6"/>
        <v>544224.69911791943</v>
      </c>
      <c r="S289" s="274">
        <f>LisäyksetVähennykset[[#This Row],[Lisäykset yhteensä ]]+LisäyksetVähennykset[[#This Row],[Vähennykset yhteensä ]]</f>
        <v>361700.21671602689</v>
      </c>
      <c r="T289" s="117"/>
    </row>
    <row r="290" spans="1:20" s="50" customFormat="1">
      <c r="A290" s="255">
        <v>935</v>
      </c>
      <c r="B290" s="255" t="s">
        <v>298</v>
      </c>
      <c r="C290" s="363">
        <v>-3040</v>
      </c>
      <c r="D290" s="126">
        <v>-5502.4000000000005</v>
      </c>
      <c r="E290" s="126">
        <v>-3040</v>
      </c>
      <c r="F290" s="126">
        <v>-18179.2</v>
      </c>
      <c r="G290" s="126">
        <v>-5502.4000000000005</v>
      </c>
      <c r="H290" s="126">
        <v>-60.800000000000004</v>
      </c>
      <c r="I290" s="126">
        <v>-59301.270000000004</v>
      </c>
      <c r="J290" s="126">
        <v>-41040</v>
      </c>
      <c r="K290" s="126">
        <v>-11637.031096427187</v>
      </c>
      <c r="L290" s="126">
        <v>-91534.434999999998</v>
      </c>
      <c r="M290" s="126">
        <v>-547.19999999999993</v>
      </c>
      <c r="N290" s="275">
        <f>SUM(LisäyksetVähennykset[[#This Row],[Kuntien yhdistymisavustus (-1,00 €/as)]:[Eläketukivähennys (-0,18 €/as)]])</f>
        <v>-239384.73609642719</v>
      </c>
      <c r="O290" s="262">
        <v>47767.115157234039</v>
      </c>
      <c r="P290" s="37">
        <v>141505.90552974556</v>
      </c>
      <c r="Q290" s="126">
        <v>-1384.6995544617216</v>
      </c>
      <c r="R290" s="276">
        <f t="shared" si="6"/>
        <v>187888.32113251789</v>
      </c>
      <c r="S290" s="274">
        <f>LisäyksetVähennykset[[#This Row],[Lisäykset yhteensä ]]+LisäyksetVähennykset[[#This Row],[Vähennykset yhteensä ]]</f>
        <v>-51496.414963909308</v>
      </c>
      <c r="T290" s="117"/>
    </row>
    <row r="291" spans="1:20" s="50" customFormat="1">
      <c r="A291" s="255">
        <v>936</v>
      </c>
      <c r="B291" s="255" t="s">
        <v>299</v>
      </c>
      <c r="C291" s="363">
        <v>-6465</v>
      </c>
      <c r="D291" s="126">
        <v>-11701.65</v>
      </c>
      <c r="E291" s="126">
        <v>-6465</v>
      </c>
      <c r="F291" s="126">
        <v>-38660.700000000004</v>
      </c>
      <c r="G291" s="126">
        <v>-11701.65</v>
      </c>
      <c r="H291" s="126">
        <v>-129.30000000000001</v>
      </c>
      <c r="I291" s="126">
        <v>-125057.1</v>
      </c>
      <c r="J291" s="126">
        <v>-87277.5</v>
      </c>
      <c r="K291" s="126">
        <v>-24747.830933684789</v>
      </c>
      <c r="L291" s="126">
        <v>-226054.52</v>
      </c>
      <c r="M291" s="126">
        <v>-1163.7</v>
      </c>
      <c r="N291" s="275">
        <f>SUM(LisäyksetVähennykset[[#This Row],[Kuntien yhdistymisavustus (-1,00 €/as)]:[Eläketukivähennys (-0,18 €/as)]])</f>
        <v>-539423.95093368471</v>
      </c>
      <c r="O291" s="262">
        <v>101583.68404326252</v>
      </c>
      <c r="P291" s="37">
        <v>1345893.1229531642</v>
      </c>
      <c r="Q291" s="126">
        <v>2496536.9565103459</v>
      </c>
      <c r="R291" s="276">
        <f t="shared" si="6"/>
        <v>3944013.7635067729</v>
      </c>
      <c r="S291" s="274">
        <f>LisäyksetVähennykset[[#This Row],[Lisäykset yhteensä ]]+LisäyksetVähennykset[[#This Row],[Vähennykset yhteensä ]]</f>
        <v>3404589.8125730883</v>
      </c>
      <c r="T291" s="117"/>
    </row>
    <row r="292" spans="1:20" s="50" customFormat="1">
      <c r="A292" s="255">
        <v>946</v>
      </c>
      <c r="B292" s="255" t="s">
        <v>300</v>
      </c>
      <c r="C292" s="363">
        <v>-6376</v>
      </c>
      <c r="D292" s="126">
        <v>-11540.56</v>
      </c>
      <c r="E292" s="126">
        <v>-6376</v>
      </c>
      <c r="F292" s="126">
        <v>-38128.480000000003</v>
      </c>
      <c r="G292" s="126">
        <v>-11540.56</v>
      </c>
      <c r="H292" s="126">
        <v>-127.52</v>
      </c>
      <c r="I292" s="126">
        <v>-122713.48000000001</v>
      </c>
      <c r="J292" s="126">
        <v>-86076</v>
      </c>
      <c r="K292" s="126">
        <v>-24407.141536453862</v>
      </c>
      <c r="L292" s="126">
        <v>-78941.63</v>
      </c>
      <c r="M292" s="126">
        <v>-1147.68</v>
      </c>
      <c r="N292" s="275">
        <f>SUM(LisäyksetVähennykset[[#This Row],[Kuntien yhdistymisavustus (-1,00 €/as)]:[Eläketukivähennys (-0,18 €/as)]])</f>
        <v>-387375.05153645389</v>
      </c>
      <c r="O292" s="262">
        <v>100185.23889556718</v>
      </c>
      <c r="P292" s="37">
        <v>248680.01792598719</v>
      </c>
      <c r="Q292" s="126">
        <v>-69238.727095952665</v>
      </c>
      <c r="R292" s="276">
        <f t="shared" si="6"/>
        <v>279626.52972560172</v>
      </c>
      <c r="S292" s="274">
        <f>LisäyksetVähennykset[[#This Row],[Lisäykset yhteensä ]]+LisäyksetVähennykset[[#This Row],[Vähennykset yhteensä ]]</f>
        <v>-107748.52181085217</v>
      </c>
      <c r="T292" s="117"/>
    </row>
    <row r="293" spans="1:20" s="50" customFormat="1">
      <c r="A293" s="255">
        <v>976</v>
      </c>
      <c r="B293" s="255" t="s">
        <v>301</v>
      </c>
      <c r="C293" s="363">
        <v>-3830</v>
      </c>
      <c r="D293" s="126">
        <v>-6932.3</v>
      </c>
      <c r="E293" s="126">
        <v>-3830</v>
      </c>
      <c r="F293" s="126">
        <v>-22903.4</v>
      </c>
      <c r="G293" s="126">
        <v>-6932.3</v>
      </c>
      <c r="H293" s="126">
        <v>-76.600000000000009</v>
      </c>
      <c r="I293" s="126">
        <v>-74726.900000000009</v>
      </c>
      <c r="J293" s="126">
        <v>-51705</v>
      </c>
      <c r="K293" s="126">
        <v>-14661.127993196093</v>
      </c>
      <c r="L293" s="126">
        <v>-89302.116899999994</v>
      </c>
      <c r="M293" s="126">
        <v>-689.4</v>
      </c>
      <c r="N293" s="275">
        <f>SUM(LisäyksetVähennykset[[#This Row],[Kuntien yhdistymisavustus (-1,00 €/as)]:[Eläketukivähennys (-0,18 €/as)]])</f>
        <v>-275589.14489319612</v>
      </c>
      <c r="O293" s="262">
        <v>60180.279951383673</v>
      </c>
      <c r="P293" s="37">
        <v>315883.86778970098</v>
      </c>
      <c r="Q293" s="126">
        <v>609999.86583882815</v>
      </c>
      <c r="R293" s="276">
        <f t="shared" si="6"/>
        <v>986064.01357991272</v>
      </c>
      <c r="S293" s="274">
        <f>LisäyksetVähennykset[[#This Row],[Lisäykset yhteensä ]]+LisäyksetVähennykset[[#This Row],[Vähennykset yhteensä ]]</f>
        <v>710474.86868671654</v>
      </c>
      <c r="T293" s="117"/>
    </row>
    <row r="294" spans="1:20" s="50" customFormat="1">
      <c r="A294" s="255">
        <v>977</v>
      </c>
      <c r="B294" s="255" t="s">
        <v>302</v>
      </c>
      <c r="C294" s="363">
        <v>-15357</v>
      </c>
      <c r="D294" s="126">
        <v>-27796.170000000002</v>
      </c>
      <c r="E294" s="126">
        <v>-15357</v>
      </c>
      <c r="F294" s="126">
        <v>-91834.86</v>
      </c>
      <c r="G294" s="126">
        <v>-27796.170000000002</v>
      </c>
      <c r="H294" s="126">
        <v>-307.14</v>
      </c>
      <c r="I294" s="126">
        <v>-293989.84000000003</v>
      </c>
      <c r="J294" s="126">
        <v>-207319.5</v>
      </c>
      <c r="K294" s="126">
        <v>-58786.146890734308</v>
      </c>
      <c r="L294" s="126">
        <v>-559773.47499999998</v>
      </c>
      <c r="M294" s="126">
        <v>-2764.2599999999998</v>
      </c>
      <c r="N294" s="275">
        <f>SUM(LisäyksetVähennykset[[#This Row],[Kuntien yhdistymisavustus (-1,00 €/as)]:[Eläketukivähennys (-0,18 €/as)]])</f>
        <v>-1301081.5618907344</v>
      </c>
      <c r="O294" s="262">
        <v>241302.49587817208</v>
      </c>
      <c r="P294" s="37">
        <v>-408394.49690884101</v>
      </c>
      <c r="Q294" s="126">
        <v>-60573.918385576966</v>
      </c>
      <c r="R294" s="276">
        <f t="shared" si="6"/>
        <v>-227665.91941624589</v>
      </c>
      <c r="S294" s="274">
        <f>LisäyksetVähennykset[[#This Row],[Lisäykset yhteensä ]]+LisäyksetVähennykset[[#This Row],[Vähennykset yhteensä ]]</f>
        <v>-1528747.4813069804</v>
      </c>
      <c r="T294" s="117"/>
    </row>
    <row r="295" spans="1:20" s="50" customFormat="1">
      <c r="A295" s="255">
        <v>980</v>
      </c>
      <c r="B295" s="255" t="s">
        <v>303</v>
      </c>
      <c r="C295" s="363">
        <v>-33533</v>
      </c>
      <c r="D295" s="126">
        <v>-60694.73</v>
      </c>
      <c r="E295" s="126">
        <v>-33533</v>
      </c>
      <c r="F295" s="126">
        <v>-200527.34000000003</v>
      </c>
      <c r="G295" s="126">
        <v>-60694.73</v>
      </c>
      <c r="H295" s="126">
        <v>-670.66</v>
      </c>
      <c r="I295" s="126">
        <v>-640691.92000000004</v>
      </c>
      <c r="J295" s="126">
        <v>-452695.5</v>
      </c>
      <c r="K295" s="126">
        <v>-128363.34334095159</v>
      </c>
      <c r="L295" s="126">
        <v>-1182568.5123000001</v>
      </c>
      <c r="M295" s="126">
        <v>-6035.94</v>
      </c>
      <c r="N295" s="275">
        <f>SUM(LisäyksetVähennykset[[#This Row],[Kuntien yhdistymisavustus (-1,00 €/as)]:[Eläketukivähennys (-0,18 €/as)]])</f>
        <v>-2800008.6756409514</v>
      </c>
      <c r="O295" s="262">
        <v>526899.56334458187</v>
      </c>
      <c r="P295" s="37">
        <v>-948007.07198615419</v>
      </c>
      <c r="Q295" s="126">
        <v>-62703.91624709098</v>
      </c>
      <c r="R295" s="276">
        <f t="shared" si="6"/>
        <v>-483811.42488866328</v>
      </c>
      <c r="S295" s="274">
        <f>LisäyksetVähennykset[[#This Row],[Lisäykset yhteensä ]]+LisäyksetVähennykset[[#This Row],[Vähennykset yhteensä ]]</f>
        <v>-3283820.1005296148</v>
      </c>
      <c r="T295" s="117"/>
    </row>
    <row r="296" spans="1:20" s="50" customFormat="1">
      <c r="A296" s="255">
        <v>981</v>
      </c>
      <c r="B296" s="255" t="s">
        <v>304</v>
      </c>
      <c r="C296" s="363">
        <v>-2282</v>
      </c>
      <c r="D296" s="126">
        <v>-4130.42</v>
      </c>
      <c r="E296" s="126">
        <v>-2282</v>
      </c>
      <c r="F296" s="126">
        <v>-13646.36</v>
      </c>
      <c r="G296" s="126">
        <v>-4130.42</v>
      </c>
      <c r="H296" s="126">
        <v>-45.64</v>
      </c>
      <c r="I296" s="126">
        <v>-44451.94</v>
      </c>
      <c r="J296" s="126">
        <v>-30807</v>
      </c>
      <c r="K296" s="126">
        <v>-8735.4292638311963</v>
      </c>
      <c r="L296" s="126">
        <v>-47858.57</v>
      </c>
      <c r="M296" s="126">
        <v>-410.76</v>
      </c>
      <c r="N296" s="275">
        <f>SUM(LisäyksetVähennykset[[#This Row],[Kuntien yhdistymisavustus (-1,00 €/as)]:[Eläketukivähennys (-0,18 €/as)]])</f>
        <v>-158780.53926383122</v>
      </c>
      <c r="O296" s="262">
        <v>35856.762101581604</v>
      </c>
      <c r="P296" s="37">
        <v>141844.8768570988</v>
      </c>
      <c r="Q296" s="126">
        <v>320344.08370615816</v>
      </c>
      <c r="R296" s="276">
        <f t="shared" si="6"/>
        <v>498045.72266483854</v>
      </c>
      <c r="S296" s="274">
        <f>LisäyksetVähennykset[[#This Row],[Lisäykset yhteensä ]]+LisäyksetVähennykset[[#This Row],[Vähennykset yhteensä ]]</f>
        <v>339265.18340100732</v>
      </c>
      <c r="T296" s="117"/>
    </row>
    <row r="297" spans="1:20" s="50" customFormat="1">
      <c r="A297" s="255">
        <v>989</v>
      </c>
      <c r="B297" s="255" t="s">
        <v>305</v>
      </c>
      <c r="C297" s="363">
        <v>-5484</v>
      </c>
      <c r="D297" s="126">
        <v>-9926.0400000000009</v>
      </c>
      <c r="E297" s="126">
        <v>-5484</v>
      </c>
      <c r="F297" s="126">
        <v>-32794.32</v>
      </c>
      <c r="G297" s="126">
        <v>-9926.0400000000009</v>
      </c>
      <c r="H297" s="126">
        <v>-109.68</v>
      </c>
      <c r="I297" s="126">
        <v>-106077.62000000001</v>
      </c>
      <c r="J297" s="126">
        <v>-74034</v>
      </c>
      <c r="K297" s="126">
        <v>-20992.591622633779</v>
      </c>
      <c r="L297" s="126">
        <v>-154086.70499999999</v>
      </c>
      <c r="M297" s="126">
        <v>-987.12</v>
      </c>
      <c r="N297" s="275">
        <f>SUM(LisäyksetVähennykset[[#This Row],[Kuntien yhdistymisavustus (-1,00 €/as)]:[Eläketukivähennys (-0,18 €/as)]])</f>
        <v>-419902.11662263377</v>
      </c>
      <c r="O297" s="262">
        <v>86169.361684957723</v>
      </c>
      <c r="P297" s="37">
        <v>-462239.63386356074</v>
      </c>
      <c r="Q297" s="126">
        <v>-779524.71954086318</v>
      </c>
      <c r="R297" s="276">
        <f t="shared" si="6"/>
        <v>-1155594.9917194662</v>
      </c>
      <c r="S297" s="274">
        <f>LisäyksetVähennykset[[#This Row],[Lisäykset yhteensä ]]+LisäyksetVähennykset[[#This Row],[Vähennykset yhteensä ]]</f>
        <v>-1575497.1083420999</v>
      </c>
      <c r="T297" s="117"/>
    </row>
    <row r="298" spans="1:20" s="50" customFormat="1">
      <c r="A298" s="255">
        <v>992</v>
      </c>
      <c r="B298" s="255" t="s">
        <v>306</v>
      </c>
      <c r="C298" s="363">
        <v>-18318</v>
      </c>
      <c r="D298" s="126">
        <v>-33155.58</v>
      </c>
      <c r="E298" s="126">
        <v>-18318</v>
      </c>
      <c r="F298" s="126">
        <v>-109541.64000000001</v>
      </c>
      <c r="G298" s="126">
        <v>-33155.58</v>
      </c>
      <c r="H298" s="126">
        <v>-366.36</v>
      </c>
      <c r="I298" s="126">
        <v>-356864.17000000004</v>
      </c>
      <c r="J298" s="126">
        <v>-247293</v>
      </c>
      <c r="K298" s="126">
        <v>-70120.76829748461</v>
      </c>
      <c r="L298" s="126">
        <v>-903455.64</v>
      </c>
      <c r="M298" s="126">
        <v>-3297.24</v>
      </c>
      <c r="N298" s="275">
        <f>SUM(LisäyksetVähennykset[[#This Row],[Kuntien yhdistymisavustus (-1,00 €/as)]:[Eläketukivähennys (-0,18 €/as)]])</f>
        <v>-1793885.9782974848</v>
      </c>
      <c r="O298" s="262">
        <v>287828.29455599113</v>
      </c>
      <c r="P298" s="37">
        <v>4116799.4274443183</v>
      </c>
      <c r="Q298" s="126">
        <v>4499011.813399097</v>
      </c>
      <c r="R298" s="276">
        <f t="shared" si="6"/>
        <v>8903639.5353994071</v>
      </c>
      <c r="S298" s="274">
        <f>LisäyksetVähennykset[[#This Row],[Lisäykset yhteensä ]]+LisäyksetVähennykset[[#This Row],[Vähennykset yhteensä ]]</f>
        <v>7109753.5571019221</v>
      </c>
      <c r="T298" s="117"/>
    </row>
    <row r="314" spans="1:19">
      <c r="A314" s="263"/>
      <c r="B314" s="264"/>
      <c r="C314" s="264"/>
      <c r="D314" s="46"/>
      <c r="E314" s="46"/>
      <c r="F314" s="46"/>
      <c r="G314" s="46"/>
      <c r="H314" s="46"/>
      <c r="I314" s="43"/>
      <c r="J314" s="43"/>
      <c r="K314" s="43"/>
      <c r="L314" s="43"/>
      <c r="M314" s="43"/>
      <c r="N314" s="259"/>
      <c r="O314" s="142"/>
      <c r="P314" s="46"/>
      <c r="Q314" s="46"/>
      <c r="R314" s="259"/>
      <c r="S314" s="269"/>
    </row>
    <row r="315" spans="1:19">
      <c r="A315" s="263"/>
      <c r="B315" s="264"/>
      <c r="C315" s="264"/>
      <c r="D315" s="46"/>
      <c r="E315" s="46"/>
      <c r="F315" s="46"/>
      <c r="G315" s="46"/>
      <c r="H315" s="46"/>
      <c r="I315" s="43"/>
      <c r="J315" s="43"/>
      <c r="K315" s="43"/>
      <c r="L315" s="43"/>
      <c r="M315" s="43"/>
      <c r="N315" s="259"/>
      <c r="O315" s="142"/>
      <c r="P315" s="46"/>
      <c r="Q315" s="46"/>
      <c r="R315" s="259"/>
      <c r="S315" s="269"/>
    </row>
    <row r="316" spans="1:19">
      <c r="A316" s="263"/>
      <c r="B316" s="264"/>
      <c r="C316" s="264"/>
      <c r="D316" s="46"/>
      <c r="E316" s="46"/>
      <c r="F316" s="46"/>
      <c r="G316" s="46"/>
      <c r="H316" s="46"/>
      <c r="I316" s="43"/>
      <c r="J316" s="43"/>
      <c r="K316" s="43"/>
      <c r="L316" s="43"/>
      <c r="M316" s="43"/>
      <c r="N316" s="259"/>
      <c r="O316" s="142"/>
      <c r="P316" s="46"/>
      <c r="Q316" s="46"/>
      <c r="R316" s="259"/>
      <c r="S316" s="269"/>
    </row>
    <row r="317" spans="1:19">
      <c r="A317" s="263"/>
      <c r="B317" s="264"/>
      <c r="C317" s="264"/>
      <c r="D317" s="46"/>
      <c r="E317" s="46"/>
      <c r="F317" s="46"/>
      <c r="G317" s="46"/>
      <c r="H317" s="46"/>
      <c r="I317" s="43"/>
      <c r="J317" s="43"/>
      <c r="K317" s="43"/>
      <c r="L317" s="43"/>
      <c r="M317" s="43"/>
      <c r="N317" s="259"/>
      <c r="O317" s="142"/>
      <c r="P317" s="46"/>
      <c r="Q317" s="46"/>
      <c r="R317" s="259"/>
      <c r="S317" s="269"/>
    </row>
    <row r="318" spans="1:19">
      <c r="A318" s="263"/>
      <c r="B318" s="264"/>
      <c r="C318" s="264"/>
      <c r="D318" s="46"/>
      <c r="E318" s="46"/>
      <c r="F318" s="46"/>
      <c r="G318" s="46"/>
      <c r="H318" s="46"/>
      <c r="I318" s="43"/>
      <c r="J318" s="43"/>
      <c r="K318" s="43"/>
      <c r="L318" s="43"/>
      <c r="M318" s="43"/>
      <c r="N318" s="259"/>
      <c r="O318" s="142"/>
      <c r="P318" s="46"/>
      <c r="Q318" s="46"/>
      <c r="R318" s="259"/>
      <c r="S318" s="269"/>
    </row>
    <row r="319" spans="1:19">
      <c r="A319" s="263"/>
      <c r="B319" s="264"/>
      <c r="C319" s="264"/>
      <c r="D319" s="46"/>
      <c r="E319" s="46"/>
      <c r="F319" s="46"/>
      <c r="G319" s="46"/>
      <c r="H319" s="46"/>
      <c r="I319" s="43"/>
      <c r="J319" s="43"/>
      <c r="K319" s="43"/>
      <c r="L319" s="43"/>
      <c r="M319" s="43"/>
      <c r="N319" s="259"/>
      <c r="O319" s="142"/>
      <c r="P319" s="46"/>
      <c r="Q319" s="46"/>
      <c r="R319" s="259"/>
      <c r="S319" s="269"/>
    </row>
  </sheetData>
  <pageMargins left="0.31496062992125984" right="0.31496062992125984" top="0.55118110236220474" bottom="0.55118110236220474" header="0.31496062992125984" footer="0.31496062992125984"/>
  <pageSetup paperSize="9" scale="6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4"/>
  <sheetViews>
    <sheetView zoomScale="80" zoomScaleNormal="80" workbookViewId="0">
      <pane xSplit="2" ySplit="11" topLeftCell="C12" activePane="bottomRight" state="frozen"/>
      <selection activeCell="G29" sqref="G29"/>
      <selection pane="topRight" activeCell="G29" sqref="G29"/>
      <selection pane="bottomLeft" activeCell="G29" sqref="G29"/>
      <selection pane="bottomRight"/>
    </sheetView>
  </sheetViews>
  <sheetFormatPr defaultRowHeight="14"/>
  <cols>
    <col min="1" max="1" width="9.58203125" style="21" customWidth="1"/>
    <col min="2" max="2" width="13.5" style="286" customWidth="1"/>
    <col min="3" max="3" width="14.58203125" style="287" customWidth="1"/>
    <col min="4" max="4" width="17.08203125" style="14" customWidth="1"/>
    <col min="5" max="5" width="19.08203125" style="14" customWidth="1"/>
    <col min="6" max="6" width="20.08203125" style="14" bestFit="1" customWidth="1"/>
    <col min="7" max="7" width="18.83203125" style="14" bestFit="1" customWidth="1"/>
    <col min="8" max="8" width="16.33203125" style="301" customWidth="1"/>
    <col min="9" max="9" width="14.08203125" style="15" customWidth="1"/>
    <col min="10" max="10" width="18.58203125" style="15" customWidth="1"/>
    <col min="11" max="11" width="14.58203125" style="15" customWidth="1"/>
    <col min="12" max="12" width="23.5" style="15" customWidth="1"/>
    <col min="13" max="13" width="19.58203125" style="37" customWidth="1"/>
    <col min="14" max="14" width="11.58203125" style="312" bestFit="1" customWidth="1"/>
    <col min="15" max="15" width="13" style="313" bestFit="1" customWidth="1"/>
    <col min="17" max="17" width="11.08203125" style="125" bestFit="1" customWidth="1"/>
    <col min="18" max="18" width="13" style="124" bestFit="1" customWidth="1"/>
    <col min="19" max="19" width="10.83203125" style="124" bestFit="1" customWidth="1"/>
    <col min="20" max="20" width="12" style="124" bestFit="1" customWidth="1"/>
    <col min="21" max="21" width="11.08203125" style="120" bestFit="1" customWidth="1"/>
  </cols>
  <sheetData>
    <row r="1" spans="1:21" ht="22.5">
      <c r="A1" s="351" t="s">
        <v>772</v>
      </c>
      <c r="G1" s="357"/>
      <c r="H1" s="288"/>
      <c r="I1" s="14"/>
      <c r="Q1"/>
      <c r="R1" s="120"/>
      <c r="S1" s="120"/>
      <c r="T1" s="120"/>
    </row>
    <row r="2" spans="1:21">
      <c r="A2" s="285" t="s">
        <v>378</v>
      </c>
      <c r="H2" s="288"/>
      <c r="I2" s="14"/>
      <c r="L2" s="289"/>
      <c r="Q2"/>
      <c r="R2" s="120"/>
      <c r="S2" s="120"/>
      <c r="T2" s="120"/>
    </row>
    <row r="3" spans="1:21">
      <c r="A3" s="21" t="s">
        <v>773</v>
      </c>
      <c r="G3" s="290"/>
      <c r="H3" s="288"/>
      <c r="I3" s="291"/>
      <c r="Q3"/>
      <c r="R3" s="120"/>
      <c r="S3" s="120"/>
      <c r="T3" s="120"/>
    </row>
    <row r="4" spans="1:21">
      <c r="A4" s="21" t="s">
        <v>796</v>
      </c>
      <c r="F4" s="204"/>
      <c r="H4" s="288"/>
      <c r="I4" s="14"/>
      <c r="N4" s="314"/>
      <c r="Q4"/>
      <c r="R4" s="120"/>
      <c r="S4" s="120"/>
      <c r="T4" s="120"/>
    </row>
    <row r="5" spans="1:21">
      <c r="A5" s="304" t="s">
        <v>797</v>
      </c>
      <c r="H5" s="288"/>
      <c r="I5" s="14"/>
      <c r="Q5"/>
      <c r="R5" s="120"/>
      <c r="S5" s="120"/>
      <c r="T5" s="120"/>
    </row>
    <row r="6" spans="1:21">
      <c r="A6" s="21" t="s">
        <v>387</v>
      </c>
      <c r="H6" s="288"/>
      <c r="I6" s="14"/>
      <c r="Q6"/>
      <c r="R6" s="120"/>
      <c r="S6" s="120"/>
      <c r="T6" s="120"/>
    </row>
    <row r="7" spans="1:21">
      <c r="A7" s="21" t="s">
        <v>774</v>
      </c>
      <c r="D7" s="292"/>
      <c r="E7" s="292"/>
      <c r="H7" s="288"/>
      <c r="I7" s="14"/>
      <c r="J7" s="293"/>
      <c r="M7" s="128"/>
      <c r="Q7"/>
      <c r="R7" s="120"/>
      <c r="S7" s="120"/>
      <c r="T7" s="120"/>
    </row>
    <row r="8" spans="1:21">
      <c r="A8" s="21" t="s">
        <v>775</v>
      </c>
      <c r="G8" s="294"/>
      <c r="H8" s="288"/>
      <c r="I8" s="14"/>
      <c r="J8" s="26"/>
      <c r="K8" s="295"/>
      <c r="M8" s="296"/>
      <c r="O8" s="315"/>
      <c r="Q8"/>
      <c r="R8" s="120"/>
      <c r="S8" s="120"/>
      <c r="T8" s="120"/>
    </row>
    <row r="9" spans="1:21" ht="36.65" customHeight="1">
      <c r="A9" s="322"/>
      <c r="B9" s="328">
        <v>293</v>
      </c>
      <c r="C9" s="323" t="s">
        <v>380</v>
      </c>
      <c r="D9" s="324"/>
      <c r="E9" s="324"/>
      <c r="F9" s="324"/>
      <c r="G9" s="324"/>
      <c r="H9" s="325" t="s">
        <v>388</v>
      </c>
      <c r="I9" s="326"/>
      <c r="J9" s="326"/>
      <c r="K9" s="326"/>
      <c r="L9" s="327"/>
      <c r="M9" s="326"/>
      <c r="N9" s="320"/>
      <c r="O9" s="321"/>
      <c r="Q9"/>
      <c r="R9" s="120"/>
      <c r="S9" s="120"/>
      <c r="T9" s="120"/>
    </row>
    <row r="10" spans="1:21" s="310" customFormat="1" ht="42">
      <c r="A10" s="305" t="s">
        <v>680</v>
      </c>
      <c r="B10" s="306" t="s">
        <v>3</v>
      </c>
      <c r="C10" s="307" t="s">
        <v>776</v>
      </c>
      <c r="D10" s="308" t="s">
        <v>777</v>
      </c>
      <c r="E10" s="308" t="s">
        <v>798</v>
      </c>
      <c r="F10" s="309" t="s">
        <v>714</v>
      </c>
      <c r="G10" s="309" t="s">
        <v>715</v>
      </c>
      <c r="H10" s="316" t="s">
        <v>730</v>
      </c>
      <c r="I10" s="317" t="s">
        <v>729</v>
      </c>
      <c r="J10" s="317" t="s">
        <v>731</v>
      </c>
      <c r="K10" s="317" t="s">
        <v>716</v>
      </c>
      <c r="L10" s="318" t="s">
        <v>717</v>
      </c>
      <c r="M10" s="319" t="s">
        <v>718</v>
      </c>
      <c r="N10" s="399" t="s">
        <v>719</v>
      </c>
      <c r="O10" s="400" t="s">
        <v>720</v>
      </c>
      <c r="R10" s="311"/>
      <c r="S10" s="311"/>
      <c r="T10" s="311"/>
      <c r="U10" s="311"/>
    </row>
    <row r="11" spans="1:21">
      <c r="A11" s="285"/>
      <c r="B11" s="286" t="s">
        <v>389</v>
      </c>
      <c r="C11" s="31">
        <f>SUM(C12:C304)</f>
        <v>5503664</v>
      </c>
      <c r="D11" s="29">
        <v>20.02</v>
      </c>
      <c r="E11" s="29">
        <f>Tasaus[[#This Row],[Tuloveroprosentti 2021]]-12.64</f>
        <v>7.379999999999999</v>
      </c>
      <c r="F11" s="31">
        <f t="shared" ref="F11:K11" si="0">SUM(F12:F304)</f>
        <v>20965779769.629974</v>
      </c>
      <c r="G11" s="31">
        <f t="shared" si="0"/>
        <v>104704605186.36298</v>
      </c>
      <c r="H11" s="31">
        <f t="shared" si="0"/>
        <v>7727199862.7535992</v>
      </c>
      <c r="I11" s="31">
        <f t="shared" si="0"/>
        <v>2067987204.8698566</v>
      </c>
      <c r="J11" s="31">
        <f t="shared" si="0"/>
        <v>975467489.74524999</v>
      </c>
      <c r="K11" s="31">
        <f t="shared" si="0"/>
        <v>10770654557.368708</v>
      </c>
      <c r="L11" s="297">
        <f>ROUND(Tasaus[[#This Row],[Laskennallinen verotulo yhteensä, €]]/Tasaus[[#This Row],[Asukasluku 31.12.2020]],2)</f>
        <v>1957</v>
      </c>
      <c r="M11" s="128">
        <v>0</v>
      </c>
      <c r="N11" s="403">
        <v>145</v>
      </c>
      <c r="O11" s="404">
        <f>SUM(O12:O304)</f>
        <v>796305418.49377048</v>
      </c>
      <c r="Q11"/>
      <c r="R11" s="120"/>
      <c r="S11" s="120"/>
      <c r="T11" s="120"/>
    </row>
    <row r="12" spans="1:21">
      <c r="A12" s="298">
        <v>5</v>
      </c>
      <c r="B12" s="13" t="s">
        <v>390</v>
      </c>
      <c r="C12" s="299">
        <v>9419</v>
      </c>
      <c r="D12" s="300">
        <v>21.75</v>
      </c>
      <c r="E12" s="300">
        <f>Tasaus[[#This Row],[Tuloveroprosentti 2021]]-12.64</f>
        <v>9.11</v>
      </c>
      <c r="F12" s="14">
        <v>26814193.600000001</v>
      </c>
      <c r="G12" s="14">
        <f>Tasaus[[#This Row],[Kunnallisvero (maksuunpantu), €]]*100/Tasaus[[#This Row],[Tuloveroprosentti 2021]]</f>
        <v>123283648.73563218</v>
      </c>
      <c r="H12" s="301">
        <f>Tasaus[[#This Row],[Verotettava tulo (kunnallisvero), €]]*($E$11/100)</f>
        <v>9098333.2766896542</v>
      </c>
      <c r="I12" s="14">
        <v>2229083.8217266593</v>
      </c>
      <c r="J12" s="15">
        <v>1210404.6431499999</v>
      </c>
      <c r="K12" s="15">
        <f>SUM(Tasaus[[#This Row],[Laskennallinen kunnallisvero, €]:[Laskennallinen kiinteistövero (ydinv.), €]])</f>
        <v>12537821.741566313</v>
      </c>
      <c r="L12" s="15">
        <f>Tasaus[[#This Row],[Laskennallinen verotulo yhteensä, €]]/Tasaus[[#This Row],[Asukasluku 31.12.2020]]</f>
        <v>1331.1202613405153</v>
      </c>
      <c r="M12" s="37">
        <f>$L$11-Tasaus[[#This Row],[Laskennallinen verotulo yhteensä, €/asukas (=tasausraja)]]</f>
        <v>625.8797386594847</v>
      </c>
      <c r="N12" s="401">
        <v>563.29176479353623</v>
      </c>
      <c r="O12" s="402">
        <v>5305645.1325903181</v>
      </c>
      <c r="Q12" s="121"/>
      <c r="R12" s="122"/>
      <c r="S12" s="123"/>
    </row>
    <row r="13" spans="1:21">
      <c r="A13" s="298">
        <v>9</v>
      </c>
      <c r="B13" s="13" t="s">
        <v>391</v>
      </c>
      <c r="C13" s="299">
        <v>2517</v>
      </c>
      <c r="D13" s="300">
        <v>22</v>
      </c>
      <c r="E13" s="300">
        <f>Tasaus[[#This Row],[Tuloveroprosentti 2021]]-12.64</f>
        <v>9.36</v>
      </c>
      <c r="F13" s="14">
        <v>7184401.9000000004</v>
      </c>
      <c r="G13" s="14">
        <f>Tasaus[[#This Row],[Kunnallisvero (maksuunpantu), €]]*100/Tasaus[[#This Row],[Tuloveroprosentti 2021]]</f>
        <v>32656372.272727273</v>
      </c>
      <c r="H13" s="301">
        <f>Tasaus[[#This Row],[Verotettava tulo (kunnallisvero), €]]*($E$11/100)</f>
        <v>2410040.2737272726</v>
      </c>
      <c r="I13" s="14">
        <v>344893.32246274152</v>
      </c>
      <c r="J13" s="15">
        <v>259886.00980000003</v>
      </c>
      <c r="K13" s="15">
        <f>SUM(Tasaus[[#This Row],[Laskennallinen kunnallisvero, €]:[Laskennallinen kiinteistövero (ydinv.), €]])</f>
        <v>3014819.605990014</v>
      </c>
      <c r="L13" s="15">
        <f>Tasaus[[#This Row],[Laskennallinen verotulo yhteensä, €]]/Tasaus[[#This Row],[Asukasluku 31.12.2020]]</f>
        <v>1197.7829185498665</v>
      </c>
      <c r="M13" s="37">
        <f>$L$11-Tasaus[[#This Row],[Laskennallinen verotulo yhteensä, €/asukas (=tasausraja)]]</f>
        <v>759.21708145013349</v>
      </c>
      <c r="N13" s="401">
        <v>683.29537330512017</v>
      </c>
      <c r="O13" s="402">
        <v>1719854.4546089876</v>
      </c>
      <c r="Q13" s="121"/>
      <c r="R13" s="122"/>
      <c r="S13" s="123"/>
    </row>
    <row r="14" spans="1:21">
      <c r="A14" s="298">
        <v>10</v>
      </c>
      <c r="B14" s="13" t="s">
        <v>392</v>
      </c>
      <c r="C14" s="299">
        <v>11332</v>
      </c>
      <c r="D14" s="300">
        <v>21.25</v>
      </c>
      <c r="E14" s="300">
        <f>Tasaus[[#This Row],[Tuloveroprosentti 2021]]-12.64</f>
        <v>8.61</v>
      </c>
      <c r="F14" s="14">
        <v>31121034.329999901</v>
      </c>
      <c r="G14" s="14">
        <f>Tasaus[[#This Row],[Kunnallisvero (maksuunpantu), €]]*100/Tasaus[[#This Row],[Tuloveroprosentti 2021]]</f>
        <v>146451926.25882307</v>
      </c>
      <c r="H14" s="301">
        <f>Tasaus[[#This Row],[Verotettava tulo (kunnallisvero), €]]*($E$11/100)</f>
        <v>10808152.157901142</v>
      </c>
      <c r="I14" s="14">
        <v>2831762.5028098938</v>
      </c>
      <c r="J14" s="15">
        <v>1659637.2074000002</v>
      </c>
      <c r="K14" s="15">
        <f>SUM(Tasaus[[#This Row],[Laskennallinen kunnallisvero, €]:[Laskennallinen kiinteistövero (ydinv.), €]])</f>
        <v>15299551.868111035</v>
      </c>
      <c r="L14" s="15">
        <f>Tasaus[[#This Row],[Laskennallinen verotulo yhteensä, €]]/Tasaus[[#This Row],[Asukasluku 31.12.2020]]</f>
        <v>1350.1192965152695</v>
      </c>
      <c r="M14" s="37">
        <f>$L$11-Tasaus[[#This Row],[Laskennallinen verotulo yhteensä, €/asukas (=tasausraja)]]</f>
        <v>606.88070348473047</v>
      </c>
      <c r="N14" s="401">
        <v>546.19263313625743</v>
      </c>
      <c r="O14" s="402">
        <v>6189454.9187000692</v>
      </c>
      <c r="Q14" s="121"/>
      <c r="R14" s="122"/>
      <c r="S14" s="123"/>
    </row>
    <row r="15" spans="1:21">
      <c r="A15" s="298">
        <v>16</v>
      </c>
      <c r="B15" s="13" t="s">
        <v>393</v>
      </c>
      <c r="C15" s="299">
        <v>8059</v>
      </c>
      <c r="D15" s="300">
        <v>20.75</v>
      </c>
      <c r="E15" s="300">
        <f>Tasaus[[#This Row],[Tuloveroprosentti 2021]]-12.64</f>
        <v>8.11</v>
      </c>
      <c r="F15" s="14">
        <v>27652907.530000001</v>
      </c>
      <c r="G15" s="14">
        <f>Tasaus[[#This Row],[Kunnallisvero (maksuunpantu), €]]*100/Tasaus[[#This Row],[Tuloveroprosentti 2021]]</f>
        <v>133267024.24096386</v>
      </c>
      <c r="H15" s="301">
        <f>Tasaus[[#This Row],[Verotettava tulo (kunnallisvero), €]]*($E$11/100)</f>
        <v>9835106.3889831323</v>
      </c>
      <c r="I15" s="14">
        <v>1789285.8100618687</v>
      </c>
      <c r="J15" s="15">
        <v>1650321.0088000002</v>
      </c>
      <c r="K15" s="15">
        <f>SUM(Tasaus[[#This Row],[Laskennallinen kunnallisvero, €]:[Laskennallinen kiinteistövero (ydinv.), €]])</f>
        <v>13274713.207845001</v>
      </c>
      <c r="L15" s="15">
        <f>Tasaus[[#This Row],[Laskennallinen verotulo yhteensä, €]]/Tasaus[[#This Row],[Asukasluku 31.12.2020]]</f>
        <v>1647.1911164964636</v>
      </c>
      <c r="M15" s="37">
        <f>$L$11-Tasaus[[#This Row],[Laskennallinen verotulo yhteensä, €/asukas (=tasausraja)]]</f>
        <v>309.80888350353644</v>
      </c>
      <c r="N15" s="401">
        <v>278.82799515318283</v>
      </c>
      <c r="O15" s="402">
        <v>2247074.8129395004</v>
      </c>
      <c r="Q15" s="121"/>
      <c r="R15" s="122"/>
      <c r="S15" s="123"/>
    </row>
    <row r="16" spans="1:21">
      <c r="A16" s="298">
        <v>18</v>
      </c>
      <c r="B16" s="13" t="s">
        <v>394</v>
      </c>
      <c r="C16" s="299">
        <v>4878</v>
      </c>
      <c r="D16" s="300">
        <v>21.5</v>
      </c>
      <c r="E16" s="300">
        <f>Tasaus[[#This Row],[Tuloveroprosentti 2021]]-12.64</f>
        <v>8.86</v>
      </c>
      <c r="F16" s="14">
        <v>19206191.07</v>
      </c>
      <c r="G16" s="14">
        <f>Tasaus[[#This Row],[Kunnallisvero (maksuunpantu), €]]*100/Tasaus[[#This Row],[Tuloveroprosentti 2021]]</f>
        <v>89331121.255813956</v>
      </c>
      <c r="H16" s="301">
        <f>Tasaus[[#This Row],[Verotettava tulo (kunnallisvero), €]]*($E$11/100)</f>
        <v>6592636.7486790689</v>
      </c>
      <c r="I16" s="14">
        <v>1046486.1063408265</v>
      </c>
      <c r="J16" s="15">
        <v>498630.00295000011</v>
      </c>
      <c r="K16" s="15">
        <f>SUM(Tasaus[[#This Row],[Laskennallinen kunnallisvero, €]:[Laskennallinen kiinteistövero (ydinv.), €]])</f>
        <v>8137752.857969895</v>
      </c>
      <c r="L16" s="15">
        <f>Tasaus[[#This Row],[Laskennallinen verotulo yhteensä, €]]/Tasaus[[#This Row],[Asukasluku 31.12.2020]]</f>
        <v>1668.2560184440129</v>
      </c>
      <c r="M16" s="37">
        <f>$L$11-Tasaus[[#This Row],[Laskennallinen verotulo yhteensä, €/asukas (=tasausraja)]]</f>
        <v>288.74398155598715</v>
      </c>
      <c r="N16" s="401">
        <v>259.86958340038842</v>
      </c>
      <c r="O16" s="402">
        <v>1267643.8278270948</v>
      </c>
      <c r="Q16" s="121"/>
      <c r="R16" s="122"/>
      <c r="S16" s="123"/>
    </row>
    <row r="17" spans="1:19">
      <c r="A17" s="298">
        <v>19</v>
      </c>
      <c r="B17" s="13" t="s">
        <v>395</v>
      </c>
      <c r="C17" s="299">
        <v>3959</v>
      </c>
      <c r="D17" s="300">
        <v>21.5</v>
      </c>
      <c r="E17" s="300">
        <f>Tasaus[[#This Row],[Tuloveroprosentti 2021]]-12.64</f>
        <v>8.86</v>
      </c>
      <c r="F17" s="14">
        <v>14688496.720000001</v>
      </c>
      <c r="G17" s="14">
        <f>Tasaus[[#This Row],[Kunnallisvero (maksuunpantu), €]]*100/Tasaus[[#This Row],[Tuloveroprosentti 2021]]</f>
        <v>68318589.395348832</v>
      </c>
      <c r="H17" s="301">
        <f>Tasaus[[#This Row],[Verotettava tulo (kunnallisvero), €]]*($E$11/100)</f>
        <v>5041911.8973767431</v>
      </c>
      <c r="I17" s="14">
        <v>532149.77066242741</v>
      </c>
      <c r="J17" s="15">
        <v>375903.77215000003</v>
      </c>
      <c r="K17" s="15">
        <f>SUM(Tasaus[[#This Row],[Laskennallinen kunnallisvero, €]:[Laskennallinen kiinteistövero (ydinv.), €]])</f>
        <v>5949965.4401891707</v>
      </c>
      <c r="L17" s="15">
        <f>Tasaus[[#This Row],[Laskennallinen verotulo yhteensä, €]]/Tasaus[[#This Row],[Asukasluku 31.12.2020]]</f>
        <v>1502.8960445034531</v>
      </c>
      <c r="M17" s="37">
        <f>$L$11-Tasaus[[#This Row],[Laskennallinen verotulo yhteensä, €/asukas (=tasausraja)]]</f>
        <v>454.10395549654686</v>
      </c>
      <c r="N17" s="401">
        <v>408.69355994689221</v>
      </c>
      <c r="O17" s="402">
        <v>1618017.8038297463</v>
      </c>
      <c r="Q17" s="121"/>
      <c r="R17" s="122"/>
      <c r="S17" s="123"/>
    </row>
    <row r="18" spans="1:19">
      <c r="A18" s="298">
        <v>20</v>
      </c>
      <c r="B18" s="13" t="s">
        <v>20</v>
      </c>
      <c r="C18" s="299">
        <v>16391</v>
      </c>
      <c r="D18" s="300">
        <v>22.25</v>
      </c>
      <c r="E18" s="300">
        <f>Tasaus[[#This Row],[Tuloveroprosentti 2021]]-12.64</f>
        <v>9.61</v>
      </c>
      <c r="F18" s="14">
        <v>61885683.579999901</v>
      </c>
      <c r="G18" s="14">
        <f>Tasaus[[#This Row],[Kunnallisvero (maksuunpantu), €]]*100/Tasaus[[#This Row],[Tuloveroprosentti 2021]]</f>
        <v>278137903.73033667</v>
      </c>
      <c r="H18" s="301">
        <f>Tasaus[[#This Row],[Verotettava tulo (kunnallisvero), €]]*($E$11/100)</f>
        <v>20526577.295298845</v>
      </c>
      <c r="I18" s="14">
        <v>1748290.0317125288</v>
      </c>
      <c r="J18" s="15">
        <v>1578331.2063000002</v>
      </c>
      <c r="K18" s="15">
        <f>SUM(Tasaus[[#This Row],[Laskennallinen kunnallisvero, €]:[Laskennallinen kiinteistövero (ydinv.), €]])</f>
        <v>23853198.533311374</v>
      </c>
      <c r="L18" s="15">
        <f>Tasaus[[#This Row],[Laskennallinen verotulo yhteensä, €]]/Tasaus[[#This Row],[Asukasluku 31.12.2020]]</f>
        <v>1455.2619445617336</v>
      </c>
      <c r="M18" s="37">
        <f>$L$11-Tasaus[[#This Row],[Laskennallinen verotulo yhteensä, €/asukas (=tasausraja)]]</f>
        <v>501.73805543826643</v>
      </c>
      <c r="N18" s="401">
        <v>451.5642498944398</v>
      </c>
      <c r="O18" s="402">
        <v>7401589.6200197628</v>
      </c>
      <c r="Q18" s="121"/>
      <c r="R18" s="122"/>
      <c r="S18" s="123"/>
    </row>
    <row r="19" spans="1:19">
      <c r="A19" s="298">
        <v>46</v>
      </c>
      <c r="B19" s="13" t="s">
        <v>396</v>
      </c>
      <c r="C19" s="299">
        <v>1369</v>
      </c>
      <c r="D19" s="300">
        <v>21</v>
      </c>
      <c r="E19" s="300">
        <f>Tasaus[[#This Row],[Tuloveroprosentti 2021]]-12.64</f>
        <v>8.36</v>
      </c>
      <c r="F19" s="14">
        <v>3600339.6299999901</v>
      </c>
      <c r="G19" s="14">
        <f>Tasaus[[#This Row],[Kunnallisvero (maksuunpantu), €]]*100/Tasaus[[#This Row],[Tuloveroprosentti 2021]]</f>
        <v>17144474.428571381</v>
      </c>
      <c r="H19" s="301">
        <f>Tasaus[[#This Row],[Verotettava tulo (kunnallisvero), €]]*($E$11/100)</f>
        <v>1265262.2128285677</v>
      </c>
      <c r="I19" s="14">
        <v>703778.64635363244</v>
      </c>
      <c r="J19" s="15">
        <v>247491.65665000005</v>
      </c>
      <c r="K19" s="15">
        <f>SUM(Tasaus[[#This Row],[Laskennallinen kunnallisvero, €]:[Laskennallinen kiinteistövero (ydinv.), €]])</f>
        <v>2216532.5158322002</v>
      </c>
      <c r="L19" s="15">
        <f>Tasaus[[#This Row],[Laskennallinen verotulo yhteensä, €]]/Tasaus[[#This Row],[Asukasluku 31.12.2020]]</f>
        <v>1619.0887624778672</v>
      </c>
      <c r="M19" s="37">
        <f>$L$11-Tasaus[[#This Row],[Laskennallinen verotulo yhteensä, €/asukas (=tasausraja)]]</f>
        <v>337.91123752213275</v>
      </c>
      <c r="N19" s="401">
        <v>304.1201137699195</v>
      </c>
      <c r="O19" s="402">
        <v>416340.4357510198</v>
      </c>
      <c r="Q19" s="121"/>
      <c r="R19" s="122"/>
      <c r="S19" s="123"/>
    </row>
    <row r="20" spans="1:19">
      <c r="A20" s="298">
        <v>47</v>
      </c>
      <c r="B20" s="13" t="s">
        <v>397</v>
      </c>
      <c r="C20" s="299">
        <v>1808</v>
      </c>
      <c r="D20" s="300">
        <v>21.25</v>
      </c>
      <c r="E20" s="300">
        <f>Tasaus[[#This Row],[Tuloveroprosentti 2021]]-12.64</f>
        <v>8.61</v>
      </c>
      <c r="F20" s="14">
        <v>5395136.0099999905</v>
      </c>
      <c r="G20" s="14">
        <f>Tasaus[[#This Row],[Kunnallisvero (maksuunpantu), €]]*100/Tasaus[[#This Row],[Tuloveroprosentti 2021]]</f>
        <v>25388875.341176424</v>
      </c>
      <c r="H20" s="301">
        <f>Tasaus[[#This Row],[Verotettava tulo (kunnallisvero), €]]*($E$11/100)</f>
        <v>1873699.0001788198</v>
      </c>
      <c r="I20" s="14">
        <v>545683.91972341877</v>
      </c>
      <c r="J20" s="15">
        <v>438261.12825000001</v>
      </c>
      <c r="K20" s="15">
        <f>SUM(Tasaus[[#This Row],[Laskennallinen kunnallisvero, €]:[Laskennallinen kiinteistövero (ydinv.), €]])</f>
        <v>2857644.0481522386</v>
      </c>
      <c r="L20" s="15">
        <f>Tasaus[[#This Row],[Laskennallinen verotulo yhteensä, €]]/Tasaus[[#This Row],[Asukasluku 31.12.2020]]</f>
        <v>1580.5553363673887</v>
      </c>
      <c r="M20" s="37">
        <f>$L$11-Tasaus[[#This Row],[Laskennallinen verotulo yhteensä, €/asukas (=tasausraja)]]</f>
        <v>376.44466363261131</v>
      </c>
      <c r="N20" s="401">
        <v>338.80019726935018</v>
      </c>
      <c r="O20" s="402">
        <v>612550.75666298508</v>
      </c>
      <c r="Q20" s="121"/>
      <c r="R20" s="122"/>
      <c r="S20" s="123"/>
    </row>
    <row r="21" spans="1:19">
      <c r="A21" s="298">
        <v>49</v>
      </c>
      <c r="B21" s="13" t="s">
        <v>398</v>
      </c>
      <c r="C21" s="299">
        <v>292796</v>
      </c>
      <c r="D21" s="300">
        <v>18</v>
      </c>
      <c r="E21" s="300">
        <f>Tasaus[[#This Row],[Tuloveroprosentti 2021]]-12.64</f>
        <v>5.3599999999999994</v>
      </c>
      <c r="F21" s="14">
        <v>1400666513.00999</v>
      </c>
      <c r="G21" s="14">
        <f>Tasaus[[#This Row],[Kunnallisvero (maksuunpantu), €]]*100/Tasaus[[#This Row],[Tuloveroprosentti 2021]]</f>
        <v>7781480627.8332777</v>
      </c>
      <c r="H21" s="301">
        <f>Tasaus[[#This Row],[Verotettava tulo (kunnallisvero), €]]*($E$11/100)</f>
        <v>574273270.33409584</v>
      </c>
      <c r="I21" s="14">
        <v>148338438.22109741</v>
      </c>
      <c r="J21" s="15">
        <v>77337183.779400021</v>
      </c>
      <c r="K21" s="15">
        <f>SUM(Tasaus[[#This Row],[Laskennallinen kunnallisvero, €]:[Laskennallinen kiinteistövero (ydinv.), €]])</f>
        <v>799948892.33459318</v>
      </c>
      <c r="L21" s="15">
        <f>Tasaus[[#This Row],[Laskennallinen verotulo yhteensä, €]]/Tasaus[[#This Row],[Asukasluku 31.12.2020]]</f>
        <v>2732.1032129352625</v>
      </c>
      <c r="M21" s="37">
        <f>$L$11-Tasaus[[#This Row],[Laskennallinen verotulo yhteensä, €/asukas (=tasausraja)]]</f>
        <v>-775.10321293526249</v>
      </c>
      <c r="N21" s="401">
        <v>-77.51032129352626</v>
      </c>
      <c r="O21" s="402">
        <v>-22694712.033459313</v>
      </c>
      <c r="Q21" s="121"/>
      <c r="R21" s="122"/>
      <c r="S21" s="123"/>
    </row>
    <row r="22" spans="1:19">
      <c r="A22" s="298">
        <v>50</v>
      </c>
      <c r="B22" s="13" t="s">
        <v>399</v>
      </c>
      <c r="C22" s="299">
        <v>11483</v>
      </c>
      <c r="D22" s="300">
        <v>21</v>
      </c>
      <c r="E22" s="300">
        <f>Tasaus[[#This Row],[Tuloveroprosentti 2021]]-12.64</f>
        <v>8.36</v>
      </c>
      <c r="F22" s="14">
        <v>42438531.439999901</v>
      </c>
      <c r="G22" s="14">
        <f>Tasaus[[#This Row],[Kunnallisvero (maksuunpantu), €]]*100/Tasaus[[#This Row],[Tuloveroprosentti 2021]]</f>
        <v>202088244.95238048</v>
      </c>
      <c r="H22" s="301">
        <f>Tasaus[[#This Row],[Verotettava tulo (kunnallisvero), €]]*($E$11/100)</f>
        <v>14914112.477485677</v>
      </c>
      <c r="I22" s="14">
        <v>2645452.7791525968</v>
      </c>
      <c r="J22" s="15">
        <v>1496642.1864000002</v>
      </c>
      <c r="K22" s="15">
        <f>SUM(Tasaus[[#This Row],[Laskennallinen kunnallisvero, €]:[Laskennallinen kiinteistövero (ydinv.), €]])</f>
        <v>19056207.443038274</v>
      </c>
      <c r="L22" s="15">
        <f>Tasaus[[#This Row],[Laskennallinen verotulo yhteensä, €]]/Tasaus[[#This Row],[Asukasluku 31.12.2020]]</f>
        <v>1659.5147124478162</v>
      </c>
      <c r="M22" s="37">
        <f>$L$11-Tasaus[[#This Row],[Laskennallinen verotulo yhteensä, €/asukas (=tasausraja)]]</f>
        <v>297.48528755218376</v>
      </c>
      <c r="N22" s="401">
        <v>267.73675879696538</v>
      </c>
      <c r="O22" s="402">
        <v>3074421.2012655535</v>
      </c>
      <c r="Q22" s="121"/>
      <c r="R22" s="122"/>
      <c r="S22" s="123"/>
    </row>
    <row r="23" spans="1:19">
      <c r="A23" s="298">
        <v>51</v>
      </c>
      <c r="B23" s="13" t="s">
        <v>400</v>
      </c>
      <c r="C23" s="299">
        <v>9452</v>
      </c>
      <c r="D23" s="300">
        <v>18</v>
      </c>
      <c r="E23" s="300">
        <f>Tasaus[[#This Row],[Tuloveroprosentti 2021]]-12.64</f>
        <v>5.3599999999999994</v>
      </c>
      <c r="F23" s="14">
        <v>30945937.699999899</v>
      </c>
      <c r="G23" s="14">
        <f>Tasaus[[#This Row],[Kunnallisvero (maksuunpantu), €]]*100/Tasaus[[#This Row],[Tuloveroprosentti 2021]]</f>
        <v>171921876.11111057</v>
      </c>
      <c r="H23" s="301">
        <f>Tasaus[[#This Row],[Verotettava tulo (kunnallisvero), €]]*($E$11/100)</f>
        <v>12687834.456999958</v>
      </c>
      <c r="I23" s="14">
        <v>2477165.9775831825</v>
      </c>
      <c r="J23" s="15">
        <v>4887550.2488000011</v>
      </c>
      <c r="K23" s="15">
        <f>SUM(Tasaus[[#This Row],[Laskennallinen kunnallisvero, €]:[Laskennallinen kiinteistövero (ydinv.), €]])</f>
        <v>20052550.683383141</v>
      </c>
      <c r="L23" s="15">
        <f>Tasaus[[#This Row],[Laskennallinen verotulo yhteensä, €]]/Tasaus[[#This Row],[Asukasluku 31.12.2020]]</f>
        <v>2121.5140375987244</v>
      </c>
      <c r="M23" s="37">
        <f>$L$11-Tasaus[[#This Row],[Laskennallinen verotulo yhteensä, €/asukas (=tasausraja)]]</f>
        <v>-164.51403759872437</v>
      </c>
      <c r="N23" s="401">
        <v>-16.451403759872438</v>
      </c>
      <c r="O23" s="402">
        <v>-155498.66833831428</v>
      </c>
      <c r="Q23" s="121"/>
      <c r="R23" s="122"/>
      <c r="S23" s="123"/>
    </row>
    <row r="24" spans="1:19">
      <c r="A24" s="298">
        <v>52</v>
      </c>
      <c r="B24" s="13" t="s">
        <v>401</v>
      </c>
      <c r="C24" s="299">
        <v>2408</v>
      </c>
      <c r="D24" s="300">
        <v>22.5</v>
      </c>
      <c r="E24" s="300">
        <f>Tasaus[[#This Row],[Tuloveroprosentti 2021]]-12.64</f>
        <v>9.86</v>
      </c>
      <c r="F24" s="14">
        <v>7361997.7800000003</v>
      </c>
      <c r="G24" s="14">
        <f>Tasaus[[#This Row],[Kunnallisvero (maksuunpantu), €]]*100/Tasaus[[#This Row],[Tuloveroprosentti 2021]]</f>
        <v>32719990.133333333</v>
      </c>
      <c r="H24" s="301">
        <f>Tasaus[[#This Row],[Verotettava tulo (kunnallisvero), €]]*($E$11/100)</f>
        <v>2414735.2718399996</v>
      </c>
      <c r="I24" s="14">
        <v>708162.1588317951</v>
      </c>
      <c r="J24" s="15">
        <v>363257.91005000001</v>
      </c>
      <c r="K24" s="15">
        <f>SUM(Tasaus[[#This Row],[Laskennallinen kunnallisvero, €]:[Laskennallinen kiinteistövero (ydinv.), €]])</f>
        <v>3486155.3407217949</v>
      </c>
      <c r="L24" s="15">
        <f>Tasaus[[#This Row],[Laskennallinen verotulo yhteensä, €]]/Tasaus[[#This Row],[Asukasluku 31.12.2020]]</f>
        <v>1447.7389288711772</v>
      </c>
      <c r="M24" s="37">
        <f>$L$11-Tasaus[[#This Row],[Laskennallinen verotulo yhteensä, €/asukas (=tasausraja)]]</f>
        <v>509.26107112882278</v>
      </c>
      <c r="N24" s="401">
        <v>458.3349640159405</v>
      </c>
      <c r="O24" s="402">
        <v>1103670.5933503846</v>
      </c>
      <c r="Q24" s="121"/>
      <c r="R24" s="122"/>
      <c r="S24" s="123"/>
    </row>
    <row r="25" spans="1:19">
      <c r="A25" s="298">
        <v>61</v>
      </c>
      <c r="B25" s="13" t="s">
        <v>402</v>
      </c>
      <c r="C25" s="299">
        <v>16800</v>
      </c>
      <c r="D25" s="300">
        <v>20.5</v>
      </c>
      <c r="E25" s="300">
        <f>Tasaus[[#This Row],[Tuloveroprosentti 2021]]-12.64</f>
        <v>7.8599999999999994</v>
      </c>
      <c r="F25" s="14">
        <v>54921535.170000002</v>
      </c>
      <c r="G25" s="14">
        <f>Tasaus[[#This Row],[Kunnallisvero (maksuunpantu), €]]*100/Tasaus[[#This Row],[Tuloveroprosentti 2021]]</f>
        <v>267909927.65853658</v>
      </c>
      <c r="H25" s="301">
        <f>Tasaus[[#This Row],[Verotettava tulo (kunnallisvero), €]]*($E$11/100)</f>
        <v>19771752.661199998</v>
      </c>
      <c r="I25" s="14">
        <v>4255826.4693864295</v>
      </c>
      <c r="J25" s="15">
        <v>2388543.6127500003</v>
      </c>
      <c r="K25" s="15">
        <f>SUM(Tasaus[[#This Row],[Laskennallinen kunnallisvero, €]:[Laskennallinen kiinteistövero (ydinv.), €]])</f>
        <v>26416122.743336428</v>
      </c>
      <c r="L25" s="15">
        <f>Tasaus[[#This Row],[Laskennallinen verotulo yhteensä, €]]/Tasaus[[#This Row],[Asukasluku 31.12.2020]]</f>
        <v>1572.3882585319302</v>
      </c>
      <c r="M25" s="37">
        <f>$L$11-Tasaus[[#This Row],[Laskennallinen verotulo yhteensä, €/asukas (=tasausraja)]]</f>
        <v>384.61174146806979</v>
      </c>
      <c r="N25" s="401">
        <v>346.15056732126283</v>
      </c>
      <c r="O25" s="402">
        <v>5815329.5309972158</v>
      </c>
      <c r="Q25" s="121"/>
      <c r="R25" s="122"/>
      <c r="S25" s="123"/>
    </row>
    <row r="26" spans="1:19">
      <c r="A26" s="298">
        <v>69</v>
      </c>
      <c r="B26" s="13" t="s">
        <v>403</v>
      </c>
      <c r="C26" s="299">
        <v>6896</v>
      </c>
      <c r="D26" s="300">
        <v>22.5</v>
      </c>
      <c r="E26" s="300">
        <f>Tasaus[[#This Row],[Tuloveroprosentti 2021]]-12.64</f>
        <v>9.86</v>
      </c>
      <c r="F26" s="14">
        <v>21576671.269999899</v>
      </c>
      <c r="G26" s="14">
        <f>Tasaus[[#This Row],[Kunnallisvero (maksuunpantu), €]]*100/Tasaus[[#This Row],[Tuloveroprosentti 2021]]</f>
        <v>95896316.755555108</v>
      </c>
      <c r="H26" s="301">
        <f>Tasaus[[#This Row],[Verotettava tulo (kunnallisvero), €]]*($E$11/100)</f>
        <v>7077148.1765599661</v>
      </c>
      <c r="I26" s="14">
        <v>1545869.6537356935</v>
      </c>
      <c r="J26" s="15">
        <v>794289.28790000011</v>
      </c>
      <c r="K26" s="15">
        <f>SUM(Tasaus[[#This Row],[Laskennallinen kunnallisvero, €]:[Laskennallinen kiinteistövero (ydinv.), €]])</f>
        <v>9417307.1181956604</v>
      </c>
      <c r="L26" s="15">
        <f>Tasaus[[#This Row],[Laskennallinen verotulo yhteensä, €]]/Tasaus[[#This Row],[Asukasluku 31.12.2020]]</f>
        <v>1365.6187816409019</v>
      </c>
      <c r="M26" s="37">
        <f>$L$11-Tasaus[[#This Row],[Laskennallinen verotulo yhteensä, €/asukas (=tasausraja)]]</f>
        <v>591.38121835909806</v>
      </c>
      <c r="N26" s="401">
        <v>532.24309652318823</v>
      </c>
      <c r="O26" s="402">
        <v>3670348.3936239062</v>
      </c>
      <c r="Q26" s="121"/>
      <c r="R26" s="122"/>
      <c r="S26" s="123"/>
    </row>
    <row r="27" spans="1:19">
      <c r="A27" s="298">
        <v>71</v>
      </c>
      <c r="B27" s="13" t="s">
        <v>404</v>
      </c>
      <c r="C27" s="299">
        <v>6667</v>
      </c>
      <c r="D27" s="300">
        <v>22</v>
      </c>
      <c r="E27" s="300">
        <f>Tasaus[[#This Row],[Tuloveroprosentti 2021]]-12.64</f>
        <v>9.36</v>
      </c>
      <c r="F27" s="14">
        <v>19540165.48</v>
      </c>
      <c r="G27" s="14">
        <f>Tasaus[[#This Row],[Kunnallisvero (maksuunpantu), €]]*100/Tasaus[[#This Row],[Tuloveroprosentti 2021]]</f>
        <v>88818934</v>
      </c>
      <c r="H27" s="301">
        <f>Tasaus[[#This Row],[Verotettava tulo (kunnallisvero), €]]*($E$11/100)</f>
        <v>6554837.3291999996</v>
      </c>
      <c r="I27" s="14">
        <v>1405287.8835486406</v>
      </c>
      <c r="J27" s="15">
        <v>793872.48255000007</v>
      </c>
      <c r="K27" s="15">
        <f>SUM(Tasaus[[#This Row],[Laskennallinen kunnallisvero, €]:[Laskennallinen kiinteistövero (ydinv.), €]])</f>
        <v>8753997.6952986401</v>
      </c>
      <c r="L27" s="15">
        <f>Tasaus[[#This Row],[Laskennallinen verotulo yhteensä, €]]/Tasaus[[#This Row],[Asukasluku 31.12.2020]]</f>
        <v>1313.0340025946662</v>
      </c>
      <c r="M27" s="37">
        <f>$L$11-Tasaus[[#This Row],[Laskennallinen verotulo yhteensä, €/asukas (=tasausraja)]]</f>
        <v>643.96599740533384</v>
      </c>
      <c r="N27" s="401">
        <v>579.56939766480048</v>
      </c>
      <c r="O27" s="402">
        <v>3863989.1742312247</v>
      </c>
      <c r="Q27" s="121"/>
      <c r="R27" s="122"/>
      <c r="S27" s="123"/>
    </row>
    <row r="28" spans="1:19">
      <c r="A28" s="298">
        <v>72</v>
      </c>
      <c r="B28" s="13" t="s">
        <v>405</v>
      </c>
      <c r="C28" s="299">
        <v>949</v>
      </c>
      <c r="D28" s="300">
        <v>20.5</v>
      </c>
      <c r="E28" s="300">
        <f>Tasaus[[#This Row],[Tuloveroprosentti 2021]]-12.64</f>
        <v>7.8599999999999994</v>
      </c>
      <c r="F28" s="14">
        <v>3310282.4599999902</v>
      </c>
      <c r="G28" s="14">
        <f>Tasaus[[#This Row],[Kunnallisvero (maksuunpantu), €]]*100/Tasaus[[#This Row],[Tuloveroprosentti 2021]]</f>
        <v>16147719.317073124</v>
      </c>
      <c r="H28" s="301">
        <f>Tasaus[[#This Row],[Verotettava tulo (kunnallisvero), €]]*($E$11/100)</f>
        <v>1191701.6855999965</v>
      </c>
      <c r="I28" s="14">
        <v>137440.91122029649</v>
      </c>
      <c r="J28" s="15">
        <v>169383.06665000002</v>
      </c>
      <c r="K28" s="15">
        <f>SUM(Tasaus[[#This Row],[Laskennallinen kunnallisvero, €]:[Laskennallinen kiinteistövero (ydinv.), €]])</f>
        <v>1498525.6634702929</v>
      </c>
      <c r="L28" s="15">
        <f>Tasaus[[#This Row],[Laskennallinen verotulo yhteensä, €]]/Tasaus[[#This Row],[Asukasluku 31.12.2020]]</f>
        <v>1579.0576011278113</v>
      </c>
      <c r="M28" s="37">
        <f>$L$11-Tasaus[[#This Row],[Laskennallinen verotulo yhteensä, €/asukas (=tasausraja)]]</f>
        <v>377.94239887218873</v>
      </c>
      <c r="N28" s="401">
        <v>340.14815898496988</v>
      </c>
      <c r="O28" s="402">
        <v>322800.60287673643</v>
      </c>
      <c r="Q28" s="121"/>
      <c r="R28" s="122"/>
      <c r="S28" s="123"/>
    </row>
    <row r="29" spans="1:19">
      <c r="A29" s="298">
        <v>74</v>
      </c>
      <c r="B29" s="13" t="s">
        <v>406</v>
      </c>
      <c r="C29" s="299">
        <v>1103</v>
      </c>
      <c r="D29" s="300">
        <v>23.5</v>
      </c>
      <c r="E29" s="300">
        <f>Tasaus[[#This Row],[Tuloveroprosentti 2021]]-12.64</f>
        <v>10.86</v>
      </c>
      <c r="F29" s="14">
        <v>3243469.02999999</v>
      </c>
      <c r="G29" s="14">
        <f>Tasaus[[#This Row],[Kunnallisvero (maksuunpantu), €]]*100/Tasaus[[#This Row],[Tuloveroprosentti 2021]]</f>
        <v>13801995.872340383</v>
      </c>
      <c r="H29" s="301">
        <f>Tasaus[[#This Row],[Verotettava tulo (kunnallisvero), €]]*($E$11/100)</f>
        <v>1018587.2953787202</v>
      </c>
      <c r="I29" s="14">
        <v>459671.57550231018</v>
      </c>
      <c r="J29" s="15">
        <v>168134.21490000002</v>
      </c>
      <c r="K29" s="15">
        <f>SUM(Tasaus[[#This Row],[Laskennallinen kunnallisvero, €]:[Laskennallinen kiinteistövero (ydinv.), €]])</f>
        <v>1646393.0857810304</v>
      </c>
      <c r="L29" s="15">
        <f>Tasaus[[#This Row],[Laskennallinen verotulo yhteensä, €]]/Tasaus[[#This Row],[Asukasluku 31.12.2020]]</f>
        <v>1492.6501231015689</v>
      </c>
      <c r="M29" s="37">
        <f>$L$11-Tasaus[[#This Row],[Laskennallinen verotulo yhteensä, €/asukas (=tasausraja)]]</f>
        <v>464.34987689843115</v>
      </c>
      <c r="N29" s="401">
        <v>417.91488920858802</v>
      </c>
      <c r="O29" s="402">
        <v>460960.12279707257</v>
      </c>
      <c r="Q29" s="121"/>
      <c r="R29" s="122"/>
      <c r="S29" s="123"/>
    </row>
    <row r="30" spans="1:19">
      <c r="A30" s="298">
        <v>75</v>
      </c>
      <c r="B30" s="13" t="s">
        <v>407</v>
      </c>
      <c r="C30" s="299">
        <v>19877</v>
      </c>
      <c r="D30" s="300">
        <v>21</v>
      </c>
      <c r="E30" s="300">
        <f>Tasaus[[#This Row],[Tuloveroprosentti 2021]]-12.64</f>
        <v>8.36</v>
      </c>
      <c r="F30" s="14">
        <v>77925966.340000004</v>
      </c>
      <c r="G30" s="14">
        <f>Tasaus[[#This Row],[Kunnallisvero (maksuunpantu), €]]*100/Tasaus[[#This Row],[Tuloveroprosentti 2021]]</f>
        <v>371076030.19047618</v>
      </c>
      <c r="H30" s="301">
        <f>Tasaus[[#This Row],[Verotettava tulo (kunnallisvero), €]]*($E$11/100)</f>
        <v>27385411.028057139</v>
      </c>
      <c r="I30" s="14">
        <v>10825009.513883891</v>
      </c>
      <c r="J30" s="15">
        <v>3241707.0465000006</v>
      </c>
      <c r="K30" s="15">
        <f>SUM(Tasaus[[#This Row],[Laskennallinen kunnallisvero, €]:[Laskennallinen kiinteistövero (ydinv.), €]])</f>
        <v>41452127.588441029</v>
      </c>
      <c r="L30" s="15">
        <f>Tasaus[[#This Row],[Laskennallinen verotulo yhteensä, €]]/Tasaus[[#This Row],[Asukasluku 31.12.2020]]</f>
        <v>2085.4317848991814</v>
      </c>
      <c r="M30" s="37">
        <f>$L$11-Tasaus[[#This Row],[Laskennallinen verotulo yhteensä, €/asukas (=tasausraja)]]</f>
        <v>-128.43178489918137</v>
      </c>
      <c r="N30" s="401">
        <v>-12.843178489918138</v>
      </c>
      <c r="O30" s="402">
        <v>-255283.85884410283</v>
      </c>
      <c r="Q30" s="121"/>
      <c r="R30" s="122"/>
      <c r="S30" s="123"/>
    </row>
    <row r="31" spans="1:19">
      <c r="A31" s="298">
        <v>77</v>
      </c>
      <c r="B31" s="13" t="s">
        <v>408</v>
      </c>
      <c r="C31" s="299">
        <v>4782</v>
      </c>
      <c r="D31" s="300">
        <v>22</v>
      </c>
      <c r="E31" s="300">
        <f>Tasaus[[#This Row],[Tuloveroprosentti 2021]]-12.64</f>
        <v>9.36</v>
      </c>
      <c r="F31" s="14">
        <v>13953320.949999901</v>
      </c>
      <c r="G31" s="14">
        <f>Tasaus[[#This Row],[Kunnallisvero (maksuunpantu), €]]*100/Tasaus[[#This Row],[Tuloveroprosentti 2021]]</f>
        <v>63424186.136363178</v>
      </c>
      <c r="H31" s="301">
        <f>Tasaus[[#This Row],[Verotettava tulo (kunnallisvero), €]]*($E$11/100)</f>
        <v>4680704.9368636021</v>
      </c>
      <c r="I31" s="14">
        <v>1113448.3592293942</v>
      </c>
      <c r="J31" s="15">
        <v>656317.24750000006</v>
      </c>
      <c r="K31" s="15">
        <f>SUM(Tasaus[[#This Row],[Laskennallinen kunnallisvero, €]:[Laskennallinen kiinteistövero (ydinv.), €]])</f>
        <v>6450470.5435929969</v>
      </c>
      <c r="L31" s="15">
        <f>Tasaus[[#This Row],[Laskennallinen verotulo yhteensä, €]]/Tasaus[[#This Row],[Asukasluku 31.12.2020]]</f>
        <v>1348.9064290240478</v>
      </c>
      <c r="M31" s="37">
        <f>$L$11-Tasaus[[#This Row],[Laskennallinen verotulo yhteensä, €/asukas (=tasausraja)]]</f>
        <v>608.09357097595216</v>
      </c>
      <c r="N31" s="401">
        <v>547.28421387835692</v>
      </c>
      <c r="O31" s="402">
        <v>2617113.1107663028</v>
      </c>
      <c r="Q31" s="121"/>
      <c r="R31" s="122"/>
      <c r="S31" s="123"/>
    </row>
    <row r="32" spans="1:19">
      <c r="A32" s="298">
        <v>78</v>
      </c>
      <c r="B32" s="13" t="s">
        <v>409</v>
      </c>
      <c r="C32" s="299">
        <v>8042</v>
      </c>
      <c r="D32" s="300">
        <v>21.75</v>
      </c>
      <c r="E32" s="300">
        <f>Tasaus[[#This Row],[Tuloveroprosentti 2021]]-12.64</f>
        <v>9.11</v>
      </c>
      <c r="F32" s="14">
        <v>35157603.710000001</v>
      </c>
      <c r="G32" s="14">
        <f>Tasaus[[#This Row],[Kunnallisvero (maksuunpantu), €]]*100/Tasaus[[#This Row],[Tuloveroprosentti 2021]]</f>
        <v>161644154.98850575</v>
      </c>
      <c r="H32" s="301">
        <f>Tasaus[[#This Row],[Verotettava tulo (kunnallisvero), €]]*($E$11/100)</f>
        <v>11929338.638151722</v>
      </c>
      <c r="I32" s="14">
        <v>3154052.5183246871</v>
      </c>
      <c r="J32" s="15">
        <v>1337250.6579000002</v>
      </c>
      <c r="K32" s="15">
        <f>SUM(Tasaus[[#This Row],[Laskennallinen kunnallisvero, €]:[Laskennallinen kiinteistövero (ydinv.), €]])</f>
        <v>16420641.814376408</v>
      </c>
      <c r="L32" s="15">
        <f>Tasaus[[#This Row],[Laskennallinen verotulo yhteensä, €]]/Tasaus[[#This Row],[Asukasluku 31.12.2020]]</f>
        <v>2041.8604593852783</v>
      </c>
      <c r="M32" s="37">
        <f>$L$11-Tasaus[[#This Row],[Laskennallinen verotulo yhteensä, €/asukas (=tasausraja)]]</f>
        <v>-84.860459385278318</v>
      </c>
      <c r="N32" s="401">
        <v>-8.4860459385278322</v>
      </c>
      <c r="O32" s="402">
        <v>-68244.781437640821</v>
      </c>
      <c r="Q32" s="121"/>
      <c r="R32" s="122"/>
      <c r="S32" s="123"/>
    </row>
    <row r="33" spans="1:19">
      <c r="A33" s="298">
        <v>79</v>
      </c>
      <c r="B33" s="13" t="s">
        <v>410</v>
      </c>
      <c r="C33" s="299">
        <v>6869</v>
      </c>
      <c r="D33" s="300">
        <v>21.5</v>
      </c>
      <c r="E33" s="300">
        <f>Tasaus[[#This Row],[Tuloveroprosentti 2021]]-12.64</f>
        <v>8.86</v>
      </c>
      <c r="F33" s="14">
        <v>26109393.629999898</v>
      </c>
      <c r="G33" s="14">
        <f>Tasaus[[#This Row],[Kunnallisvero (maksuunpantu), €]]*100/Tasaus[[#This Row],[Tuloveroprosentti 2021]]</f>
        <v>121439040.13953441</v>
      </c>
      <c r="H33" s="301">
        <f>Tasaus[[#This Row],[Verotettava tulo (kunnallisvero), €]]*($E$11/100)</f>
        <v>8962201.1622976381</v>
      </c>
      <c r="I33" s="14">
        <v>7986307.6732093347</v>
      </c>
      <c r="J33" s="15">
        <v>1190905.6199000003</v>
      </c>
      <c r="K33" s="15">
        <f>SUM(Tasaus[[#This Row],[Laskennallinen kunnallisvero, €]:[Laskennallinen kiinteistövero (ydinv.), €]])</f>
        <v>18139414.455406971</v>
      </c>
      <c r="L33" s="15">
        <f>Tasaus[[#This Row],[Laskennallinen verotulo yhteensä, €]]/Tasaus[[#This Row],[Asukasluku 31.12.2020]]</f>
        <v>2640.76495201732</v>
      </c>
      <c r="M33" s="37">
        <f>$L$11-Tasaus[[#This Row],[Laskennallinen verotulo yhteensä, €/asukas (=tasausraja)]]</f>
        <v>-683.76495201731996</v>
      </c>
      <c r="N33" s="401">
        <v>-68.376495201731998</v>
      </c>
      <c r="O33" s="402">
        <v>-469678.14554069709</v>
      </c>
      <c r="Q33" s="121"/>
      <c r="R33" s="122"/>
      <c r="S33" s="123"/>
    </row>
    <row r="34" spans="1:19">
      <c r="A34" s="298">
        <v>81</v>
      </c>
      <c r="B34" s="13" t="s">
        <v>411</v>
      </c>
      <c r="C34" s="299">
        <v>2655</v>
      </c>
      <c r="D34" s="300">
        <v>21.5</v>
      </c>
      <c r="E34" s="300">
        <f>Tasaus[[#This Row],[Tuloveroprosentti 2021]]-12.64</f>
        <v>8.86</v>
      </c>
      <c r="F34" s="14">
        <v>7516247.1200000001</v>
      </c>
      <c r="G34" s="14">
        <f>Tasaus[[#This Row],[Kunnallisvero (maksuunpantu), €]]*100/Tasaus[[#This Row],[Tuloveroprosentti 2021]]</f>
        <v>34959288.930232555</v>
      </c>
      <c r="H34" s="301">
        <f>Tasaus[[#This Row],[Verotettava tulo (kunnallisvero), €]]*($E$11/100)</f>
        <v>2579995.5230511623</v>
      </c>
      <c r="I34" s="14">
        <v>1534483.5229844006</v>
      </c>
      <c r="J34" s="15">
        <v>733718.50514999998</v>
      </c>
      <c r="K34" s="15">
        <f>SUM(Tasaus[[#This Row],[Laskennallinen kunnallisvero, €]:[Laskennallinen kiinteistövero (ydinv.), €]])</f>
        <v>4848197.5511855623</v>
      </c>
      <c r="L34" s="15">
        <f>Tasaus[[#This Row],[Laskennallinen verotulo yhteensä, €]]/Tasaus[[#This Row],[Asukasluku 31.12.2020]]</f>
        <v>1826.0631077911723</v>
      </c>
      <c r="M34" s="37">
        <f>$L$11-Tasaus[[#This Row],[Laskennallinen verotulo yhteensä, €/asukas (=tasausraja)]]</f>
        <v>130.93689220882766</v>
      </c>
      <c r="N34" s="401">
        <v>117.84320298794489</v>
      </c>
      <c r="O34" s="402">
        <v>312873.7039329937</v>
      </c>
      <c r="Q34" s="121"/>
      <c r="R34" s="122"/>
      <c r="S34" s="123"/>
    </row>
    <row r="35" spans="1:19">
      <c r="A35" s="298">
        <v>82</v>
      </c>
      <c r="B35" s="13" t="s">
        <v>412</v>
      </c>
      <c r="C35" s="299">
        <v>9389</v>
      </c>
      <c r="D35" s="300">
        <v>20.75</v>
      </c>
      <c r="E35" s="300">
        <f>Tasaus[[#This Row],[Tuloveroprosentti 2021]]-12.64</f>
        <v>8.11</v>
      </c>
      <c r="F35" s="14">
        <v>36978322.75</v>
      </c>
      <c r="G35" s="14">
        <f>Tasaus[[#This Row],[Kunnallisvero (maksuunpantu), €]]*100/Tasaus[[#This Row],[Tuloveroprosentti 2021]]</f>
        <v>178208784.33734939</v>
      </c>
      <c r="H35" s="301">
        <f>Tasaus[[#This Row],[Verotettava tulo (kunnallisvero), €]]*($E$11/100)</f>
        <v>13151808.284096383</v>
      </c>
      <c r="I35" s="14">
        <v>1406526.1942869169</v>
      </c>
      <c r="J35" s="15">
        <v>1327787.0459</v>
      </c>
      <c r="K35" s="15">
        <f>SUM(Tasaus[[#This Row],[Laskennallinen kunnallisvero, €]:[Laskennallinen kiinteistövero (ydinv.), €]])</f>
        <v>15886121.524283299</v>
      </c>
      <c r="L35" s="15">
        <f>Tasaus[[#This Row],[Laskennallinen verotulo yhteensä, €]]/Tasaus[[#This Row],[Asukasluku 31.12.2020]]</f>
        <v>1691.9929198299392</v>
      </c>
      <c r="M35" s="37">
        <f>$L$11-Tasaus[[#This Row],[Laskennallinen verotulo yhteensä, €/asukas (=tasausraja)]]</f>
        <v>265.00708017006082</v>
      </c>
      <c r="N35" s="401">
        <v>238.50637215305474</v>
      </c>
      <c r="O35" s="402">
        <v>2239336.3281450309</v>
      </c>
      <c r="Q35" s="121"/>
      <c r="R35" s="122"/>
      <c r="S35" s="123"/>
    </row>
    <row r="36" spans="1:19">
      <c r="A36" s="298">
        <v>86</v>
      </c>
      <c r="B36" s="13" t="s">
        <v>413</v>
      </c>
      <c r="C36" s="299">
        <v>8175</v>
      </c>
      <c r="D36" s="300">
        <v>21.5</v>
      </c>
      <c r="E36" s="300">
        <f>Tasaus[[#This Row],[Tuloveroprosentti 2021]]-12.64</f>
        <v>8.86</v>
      </c>
      <c r="F36" s="14">
        <v>31830844.66</v>
      </c>
      <c r="G36" s="14">
        <f>Tasaus[[#This Row],[Kunnallisvero (maksuunpantu), €]]*100/Tasaus[[#This Row],[Tuloveroprosentti 2021]]</f>
        <v>148050440.27906978</v>
      </c>
      <c r="H36" s="301">
        <f>Tasaus[[#This Row],[Verotettava tulo (kunnallisvero), €]]*($E$11/100)</f>
        <v>10926122.492595349</v>
      </c>
      <c r="I36" s="14">
        <v>1197871.2484848399</v>
      </c>
      <c r="J36" s="15">
        <v>863637.71850000019</v>
      </c>
      <c r="K36" s="15">
        <f>SUM(Tasaus[[#This Row],[Laskennallinen kunnallisvero, €]:[Laskennallinen kiinteistövero (ydinv.), €]])</f>
        <v>12987631.459580189</v>
      </c>
      <c r="L36" s="15">
        <f>Tasaus[[#This Row],[Laskennallinen verotulo yhteensä, €]]/Tasaus[[#This Row],[Asukasluku 31.12.2020]]</f>
        <v>1588.7010959731117</v>
      </c>
      <c r="M36" s="37">
        <f>$L$11-Tasaus[[#This Row],[Laskennallinen verotulo yhteensä, €/asukas (=tasausraja)]]</f>
        <v>368.29890402688829</v>
      </c>
      <c r="N36" s="401">
        <v>331.46901362419948</v>
      </c>
      <c r="O36" s="402">
        <v>2709759.1863778308</v>
      </c>
      <c r="Q36" s="121"/>
      <c r="R36" s="122"/>
      <c r="S36" s="123"/>
    </row>
    <row r="37" spans="1:19">
      <c r="A37" s="298">
        <v>90</v>
      </c>
      <c r="B37" s="13" t="s">
        <v>414</v>
      </c>
      <c r="C37" s="299">
        <v>3196</v>
      </c>
      <c r="D37" s="300">
        <v>21</v>
      </c>
      <c r="E37" s="300">
        <f>Tasaus[[#This Row],[Tuloveroprosentti 2021]]-12.64</f>
        <v>8.36</v>
      </c>
      <c r="F37" s="14">
        <v>8932537.1400000006</v>
      </c>
      <c r="G37" s="14">
        <f>Tasaus[[#This Row],[Kunnallisvero (maksuunpantu), €]]*100/Tasaus[[#This Row],[Tuloveroprosentti 2021]]</f>
        <v>42535891.142857142</v>
      </c>
      <c r="H37" s="301">
        <f>Tasaus[[#This Row],[Verotettava tulo (kunnallisvero), €]]*($E$11/100)</f>
        <v>3139148.7663428565</v>
      </c>
      <c r="I37" s="14">
        <v>2570066.9939824329</v>
      </c>
      <c r="J37" s="15">
        <v>612606.93129999994</v>
      </c>
      <c r="K37" s="15">
        <f>SUM(Tasaus[[#This Row],[Laskennallinen kunnallisvero, €]:[Laskennallinen kiinteistövero (ydinv.), €]])</f>
        <v>6321822.6916252896</v>
      </c>
      <c r="L37" s="15">
        <f>Tasaus[[#This Row],[Laskennallinen verotulo yhteensä, €]]/Tasaus[[#This Row],[Asukasluku 31.12.2020]]</f>
        <v>1978.0421438126689</v>
      </c>
      <c r="M37" s="37">
        <f>$L$11-Tasaus[[#This Row],[Laskennallinen verotulo yhteensä, €/asukas (=tasausraja)]]</f>
        <v>-21.042143812668883</v>
      </c>
      <c r="N37" s="401">
        <v>-2.1042143812668885</v>
      </c>
      <c r="O37" s="402">
        <v>-6725.0691625289755</v>
      </c>
      <c r="Q37" s="121"/>
      <c r="R37" s="122"/>
      <c r="S37" s="123"/>
    </row>
    <row r="38" spans="1:19">
      <c r="A38" s="298">
        <v>91</v>
      </c>
      <c r="B38" s="13" t="s">
        <v>415</v>
      </c>
      <c r="C38" s="299">
        <v>656920</v>
      </c>
      <c r="D38" s="300">
        <v>18</v>
      </c>
      <c r="E38" s="300">
        <f>Tasaus[[#This Row],[Tuloveroprosentti 2021]]-12.64</f>
        <v>5.3599999999999994</v>
      </c>
      <c r="F38" s="14">
        <v>2898060348.0300002</v>
      </c>
      <c r="G38" s="14">
        <f>Tasaus[[#This Row],[Kunnallisvero (maksuunpantu), €]]*100/Tasaus[[#This Row],[Tuloveroprosentti 2021]]</f>
        <v>16100335266.833334</v>
      </c>
      <c r="H38" s="301">
        <f>Tasaus[[#This Row],[Verotettava tulo (kunnallisvero), €]]*($E$11/100)</f>
        <v>1188204742.6922998</v>
      </c>
      <c r="I38" s="14">
        <v>524200948.56608593</v>
      </c>
      <c r="J38" s="15">
        <v>170806566.78825003</v>
      </c>
      <c r="K38" s="15">
        <f>SUM(Tasaus[[#This Row],[Laskennallinen kunnallisvero, €]:[Laskennallinen kiinteistövero (ydinv.), €]])</f>
        <v>1883212258.0466356</v>
      </c>
      <c r="L38" s="15">
        <f>Tasaus[[#This Row],[Laskennallinen verotulo yhteensä, €]]/Tasaus[[#This Row],[Asukasluku 31.12.2020]]</f>
        <v>2866.7299793683183</v>
      </c>
      <c r="M38" s="37">
        <f>$L$11-Tasaus[[#This Row],[Laskennallinen verotulo yhteensä, €/asukas (=tasausraja)]]</f>
        <v>-909.72997936831825</v>
      </c>
      <c r="N38" s="401">
        <v>-90.972997936831831</v>
      </c>
      <c r="O38" s="402">
        <v>-59761981.804663569</v>
      </c>
      <c r="Q38" s="121"/>
      <c r="R38" s="122"/>
      <c r="S38" s="123"/>
    </row>
    <row r="39" spans="1:19">
      <c r="A39" s="298">
        <v>92</v>
      </c>
      <c r="B39" s="13" t="s">
        <v>416</v>
      </c>
      <c r="C39" s="299">
        <v>237231</v>
      </c>
      <c r="D39" s="300">
        <v>19</v>
      </c>
      <c r="E39" s="300">
        <f>Tasaus[[#This Row],[Tuloveroprosentti 2021]]-12.64</f>
        <v>6.3599999999999994</v>
      </c>
      <c r="F39" s="14">
        <v>933128271.37</v>
      </c>
      <c r="G39" s="14">
        <f>Tasaus[[#This Row],[Kunnallisvero (maksuunpantu), €]]*100/Tasaus[[#This Row],[Tuloveroprosentti 2021]]</f>
        <v>4911201428.2631578</v>
      </c>
      <c r="H39" s="301">
        <f>Tasaus[[#This Row],[Verotettava tulo (kunnallisvero), €]]*($E$11/100)</f>
        <v>362446665.40582103</v>
      </c>
      <c r="I39" s="14">
        <v>90449162.791853651</v>
      </c>
      <c r="J39" s="15">
        <v>48569653.706749998</v>
      </c>
      <c r="K39" s="15">
        <f>SUM(Tasaus[[#This Row],[Laskennallinen kunnallisvero, €]:[Laskennallinen kiinteistövero (ydinv.), €]])</f>
        <v>501465481.90442467</v>
      </c>
      <c r="L39" s="15">
        <f>Tasaus[[#This Row],[Laskennallinen verotulo yhteensä, €]]/Tasaus[[#This Row],[Asukasluku 31.12.2020]]</f>
        <v>2113.8277961329873</v>
      </c>
      <c r="M39" s="37">
        <f>$L$11-Tasaus[[#This Row],[Laskennallinen verotulo yhteensä, €/asukas (=tasausraja)]]</f>
        <v>-156.82779613298726</v>
      </c>
      <c r="N39" s="401">
        <v>-15.682779613298727</v>
      </c>
      <c r="O39" s="402">
        <v>-3720441.4904424702</v>
      </c>
      <c r="Q39" s="121"/>
      <c r="R39" s="122"/>
      <c r="S39" s="123"/>
    </row>
    <row r="40" spans="1:19">
      <c r="A40" s="298">
        <v>97</v>
      </c>
      <c r="B40" s="13" t="s">
        <v>417</v>
      </c>
      <c r="C40" s="299">
        <v>2156</v>
      </c>
      <c r="D40" s="300">
        <v>20</v>
      </c>
      <c r="E40" s="300">
        <f>Tasaus[[#This Row],[Tuloveroprosentti 2021]]-12.64</f>
        <v>7.3599999999999994</v>
      </c>
      <c r="F40" s="14">
        <v>5882975.7699999902</v>
      </c>
      <c r="G40" s="14">
        <f>Tasaus[[#This Row],[Kunnallisvero (maksuunpantu), €]]*100/Tasaus[[#This Row],[Tuloveroprosentti 2021]]</f>
        <v>29414878.849999953</v>
      </c>
      <c r="H40" s="301">
        <f>Tasaus[[#This Row],[Verotettava tulo (kunnallisvero), €]]*($E$11/100)</f>
        <v>2170818.0591299962</v>
      </c>
      <c r="I40" s="14">
        <v>1078649.7181368878</v>
      </c>
      <c r="J40" s="15">
        <v>751414.33695000003</v>
      </c>
      <c r="K40" s="15">
        <f>SUM(Tasaus[[#This Row],[Laskennallinen kunnallisvero, €]:[Laskennallinen kiinteistövero (ydinv.), €]])</f>
        <v>4000882.1142168841</v>
      </c>
      <c r="L40" s="15">
        <f>Tasaus[[#This Row],[Laskennallinen verotulo yhteensä, €]]/Tasaus[[#This Row],[Asukasluku 31.12.2020]]</f>
        <v>1855.6967134586662</v>
      </c>
      <c r="M40" s="37">
        <f>$L$11-Tasaus[[#This Row],[Laskennallinen verotulo yhteensä, €/asukas (=tasausraja)]]</f>
        <v>101.30328654133382</v>
      </c>
      <c r="N40" s="401">
        <v>91.17295788720044</v>
      </c>
      <c r="O40" s="402">
        <v>196568.89720480415</v>
      </c>
      <c r="Q40" s="121"/>
      <c r="R40" s="122"/>
      <c r="S40" s="123"/>
    </row>
    <row r="41" spans="1:19">
      <c r="A41" s="298">
        <v>98</v>
      </c>
      <c r="B41" s="13" t="s">
        <v>418</v>
      </c>
      <c r="C41" s="299">
        <v>23251</v>
      </c>
      <c r="D41" s="300">
        <v>21</v>
      </c>
      <c r="E41" s="300">
        <f>Tasaus[[#This Row],[Tuloveroprosentti 2021]]-12.64</f>
        <v>8.36</v>
      </c>
      <c r="F41" s="14">
        <v>91109861.329999894</v>
      </c>
      <c r="G41" s="14">
        <f>Tasaus[[#This Row],[Kunnallisvero (maksuunpantu), €]]*100/Tasaus[[#This Row],[Tuloveroprosentti 2021]]</f>
        <v>433856482.52380896</v>
      </c>
      <c r="H41" s="301">
        <f>Tasaus[[#This Row],[Verotettava tulo (kunnallisvero), €]]*($E$11/100)</f>
        <v>32018608.410257097</v>
      </c>
      <c r="I41" s="14">
        <v>3735960.129123488</v>
      </c>
      <c r="J41" s="15">
        <v>2770537.2297500004</v>
      </c>
      <c r="K41" s="15">
        <f>SUM(Tasaus[[#This Row],[Laskennallinen kunnallisvero, €]:[Laskennallinen kiinteistövero (ydinv.), €]])</f>
        <v>38525105.769130588</v>
      </c>
      <c r="L41" s="15">
        <f>Tasaus[[#This Row],[Laskennallinen verotulo yhteensä, €]]/Tasaus[[#This Row],[Asukasluku 31.12.2020]]</f>
        <v>1656.9225310365398</v>
      </c>
      <c r="M41" s="37">
        <f>$L$11-Tasaus[[#This Row],[Laskennallinen verotulo yhteensä, €/asukas (=tasausraja)]]</f>
        <v>300.07746896346021</v>
      </c>
      <c r="N41" s="401">
        <v>270.06972206711418</v>
      </c>
      <c r="O41" s="402">
        <v>6279391.1077824719</v>
      </c>
      <c r="Q41" s="121"/>
      <c r="R41" s="122"/>
      <c r="S41" s="123"/>
    </row>
    <row r="42" spans="1:19">
      <c r="A42" s="298">
        <v>102</v>
      </c>
      <c r="B42" s="13" t="s">
        <v>419</v>
      </c>
      <c r="C42" s="299">
        <v>9937</v>
      </c>
      <c r="D42" s="300">
        <v>21</v>
      </c>
      <c r="E42" s="300">
        <f>Tasaus[[#This Row],[Tuloveroprosentti 2021]]-12.64</f>
        <v>8.36</v>
      </c>
      <c r="F42" s="14">
        <v>32098720.929999899</v>
      </c>
      <c r="G42" s="14">
        <f>Tasaus[[#This Row],[Kunnallisvero (maksuunpantu), €]]*100/Tasaus[[#This Row],[Tuloveroprosentti 2021]]</f>
        <v>152851052.04761857</v>
      </c>
      <c r="H42" s="301">
        <f>Tasaus[[#This Row],[Verotettava tulo (kunnallisvero), €]]*($E$11/100)</f>
        <v>11280407.641114248</v>
      </c>
      <c r="I42" s="14">
        <v>2467266.3160347496</v>
      </c>
      <c r="J42" s="15">
        <v>1447565.7444500003</v>
      </c>
      <c r="K42" s="15">
        <f>SUM(Tasaus[[#This Row],[Laskennallinen kunnallisvero, €]:[Laskennallinen kiinteistövero (ydinv.), €]])</f>
        <v>15195239.701598998</v>
      </c>
      <c r="L42" s="15">
        <f>Tasaus[[#This Row],[Laskennallinen verotulo yhteensä, €]]/Tasaus[[#This Row],[Asukasluku 31.12.2020]]</f>
        <v>1529.1576634395692</v>
      </c>
      <c r="M42" s="37">
        <f>$L$11-Tasaus[[#This Row],[Laskennallinen verotulo yhteensä, €/asukas (=tasausraja)]]</f>
        <v>427.84233656043079</v>
      </c>
      <c r="N42" s="401">
        <v>385.05810290438774</v>
      </c>
      <c r="O42" s="402">
        <v>3826322.3685609009</v>
      </c>
      <c r="Q42" s="121"/>
      <c r="R42" s="122"/>
      <c r="S42" s="123"/>
    </row>
    <row r="43" spans="1:19">
      <c r="A43" s="298">
        <v>103</v>
      </c>
      <c r="B43" s="13" t="s">
        <v>420</v>
      </c>
      <c r="C43" s="299">
        <v>2174</v>
      </c>
      <c r="D43" s="300">
        <v>22</v>
      </c>
      <c r="E43" s="300">
        <f>Tasaus[[#This Row],[Tuloveroprosentti 2021]]-12.64</f>
        <v>9.36</v>
      </c>
      <c r="F43" s="14">
        <v>7039154.4199999897</v>
      </c>
      <c r="G43" s="14">
        <f>Tasaus[[#This Row],[Kunnallisvero (maksuunpantu), €]]*100/Tasaus[[#This Row],[Tuloveroprosentti 2021]]</f>
        <v>31996156.454545405</v>
      </c>
      <c r="H43" s="301">
        <f>Tasaus[[#This Row],[Verotettava tulo (kunnallisvero), €]]*($E$11/100)</f>
        <v>2361316.3463454507</v>
      </c>
      <c r="I43" s="14">
        <v>461396.89722733316</v>
      </c>
      <c r="J43" s="15">
        <v>264105.12544999999</v>
      </c>
      <c r="K43" s="15">
        <f>SUM(Tasaus[[#This Row],[Laskennallinen kunnallisvero, €]:[Laskennallinen kiinteistövero (ydinv.), €]])</f>
        <v>3086818.3690227838</v>
      </c>
      <c r="L43" s="15">
        <f>Tasaus[[#This Row],[Laskennallinen verotulo yhteensä, €]]/Tasaus[[#This Row],[Asukasluku 31.12.2020]]</f>
        <v>1419.8796545642979</v>
      </c>
      <c r="M43" s="37">
        <f>$L$11-Tasaus[[#This Row],[Laskennallinen verotulo yhteensä, €/asukas (=tasausraja)]]</f>
        <v>537.12034543570212</v>
      </c>
      <c r="N43" s="401">
        <v>483.40831089213191</v>
      </c>
      <c r="O43" s="402">
        <v>1050929.6678794948</v>
      </c>
      <c r="Q43" s="121"/>
      <c r="R43" s="122"/>
      <c r="S43" s="123"/>
    </row>
    <row r="44" spans="1:19">
      <c r="A44" s="298">
        <v>105</v>
      </c>
      <c r="B44" s="13" t="s">
        <v>421</v>
      </c>
      <c r="C44" s="299">
        <v>2199</v>
      </c>
      <c r="D44" s="300">
        <v>21.75</v>
      </c>
      <c r="E44" s="300">
        <f>Tasaus[[#This Row],[Tuloveroprosentti 2021]]-12.64</f>
        <v>9.11</v>
      </c>
      <c r="F44" s="14">
        <v>6440071.4599999897</v>
      </c>
      <c r="G44" s="14">
        <f>Tasaus[[#This Row],[Kunnallisvero (maksuunpantu), €]]*100/Tasaus[[#This Row],[Tuloveroprosentti 2021]]</f>
        <v>29609523.95402294</v>
      </c>
      <c r="H44" s="301">
        <f>Tasaus[[#This Row],[Verotettava tulo (kunnallisvero), €]]*($E$11/100)</f>
        <v>2185182.8678068928</v>
      </c>
      <c r="I44" s="14">
        <v>917429.22884651343</v>
      </c>
      <c r="J44" s="15">
        <v>434285.79535000009</v>
      </c>
      <c r="K44" s="15">
        <f>SUM(Tasaus[[#This Row],[Laskennallinen kunnallisvero, €]:[Laskennallinen kiinteistövero (ydinv.), €]])</f>
        <v>3536897.8920034068</v>
      </c>
      <c r="L44" s="15">
        <f>Tasaus[[#This Row],[Laskennallinen verotulo yhteensä, €]]/Tasaus[[#This Row],[Asukasluku 31.12.2020]]</f>
        <v>1608.4119563453419</v>
      </c>
      <c r="M44" s="37">
        <f>$L$11-Tasaus[[#This Row],[Laskennallinen verotulo yhteensä, €/asukas (=tasausraja)]]</f>
        <v>348.58804365465812</v>
      </c>
      <c r="N44" s="401">
        <v>313.72923928919232</v>
      </c>
      <c r="O44" s="402">
        <v>689890.59719693393</v>
      </c>
      <c r="Q44" s="121"/>
      <c r="R44" s="122"/>
      <c r="S44" s="123"/>
    </row>
    <row r="45" spans="1:19">
      <c r="A45" s="298">
        <v>106</v>
      </c>
      <c r="B45" s="13" t="s">
        <v>422</v>
      </c>
      <c r="C45" s="299">
        <v>46576</v>
      </c>
      <c r="D45" s="300">
        <v>20.25</v>
      </c>
      <c r="E45" s="300">
        <f>Tasaus[[#This Row],[Tuloveroprosentti 2021]]-12.64</f>
        <v>7.6099999999999994</v>
      </c>
      <c r="F45" s="14">
        <v>195793825.18000001</v>
      </c>
      <c r="G45" s="14">
        <f>Tasaus[[#This Row],[Kunnallisvero (maksuunpantu), €]]*100/Tasaus[[#This Row],[Tuloveroprosentti 2021]]</f>
        <v>966883087.30864203</v>
      </c>
      <c r="H45" s="301">
        <f>Tasaus[[#This Row],[Verotettava tulo (kunnallisvero), €]]*($E$11/100)</f>
        <v>71355971.843377769</v>
      </c>
      <c r="I45" s="14">
        <v>15277641.982784653</v>
      </c>
      <c r="J45" s="15">
        <v>6583237.2632000009</v>
      </c>
      <c r="K45" s="15">
        <f>SUM(Tasaus[[#This Row],[Laskennallinen kunnallisvero, €]:[Laskennallinen kiinteistövero (ydinv.), €]])</f>
        <v>93216851.089362428</v>
      </c>
      <c r="L45" s="15">
        <f>Tasaus[[#This Row],[Laskennallinen verotulo yhteensä, €]]/Tasaus[[#This Row],[Asukasluku 31.12.2020]]</f>
        <v>2001.3923713793033</v>
      </c>
      <c r="M45" s="37">
        <f>$L$11-Tasaus[[#This Row],[Laskennallinen verotulo yhteensä, €/asukas (=tasausraja)]]</f>
        <v>-44.392371379303313</v>
      </c>
      <c r="N45" s="401">
        <v>-4.4392371379303315</v>
      </c>
      <c r="O45" s="402">
        <v>-206761.90893624313</v>
      </c>
      <c r="Q45" s="121"/>
      <c r="R45" s="122"/>
      <c r="S45" s="123"/>
    </row>
    <row r="46" spans="1:19">
      <c r="A46" s="298">
        <v>108</v>
      </c>
      <c r="B46" s="13" t="s">
        <v>423</v>
      </c>
      <c r="C46" s="299">
        <v>10344</v>
      </c>
      <c r="D46" s="300">
        <v>22</v>
      </c>
      <c r="E46" s="300">
        <f>Tasaus[[#This Row],[Tuloveroprosentti 2021]]-12.64</f>
        <v>9.36</v>
      </c>
      <c r="F46" s="14">
        <v>36834067.780000001</v>
      </c>
      <c r="G46" s="14">
        <f>Tasaus[[#This Row],[Kunnallisvero (maksuunpantu), €]]*100/Tasaus[[#This Row],[Tuloveroprosentti 2021]]</f>
        <v>167427580.81818181</v>
      </c>
      <c r="H46" s="301">
        <f>Tasaus[[#This Row],[Verotettava tulo (kunnallisvero), €]]*($E$11/100)</f>
        <v>12356155.464381816</v>
      </c>
      <c r="I46" s="14">
        <v>1833705.1412288707</v>
      </c>
      <c r="J46" s="15">
        <v>1122591.2168000001</v>
      </c>
      <c r="K46" s="15">
        <f>SUM(Tasaus[[#This Row],[Laskennallinen kunnallisvero, €]:[Laskennallinen kiinteistövero (ydinv.), €]])</f>
        <v>15312451.822410688</v>
      </c>
      <c r="L46" s="15">
        <f>Tasaus[[#This Row],[Laskennallinen verotulo yhteensä, €]]/Tasaus[[#This Row],[Asukasluku 31.12.2020]]</f>
        <v>1480.3221019345212</v>
      </c>
      <c r="M46" s="37">
        <f>$L$11-Tasaus[[#This Row],[Laskennallinen verotulo yhteensä, €/asukas (=tasausraja)]]</f>
        <v>476.67789806547876</v>
      </c>
      <c r="N46" s="401">
        <v>429.01010825893087</v>
      </c>
      <c r="O46" s="402">
        <v>4437680.5598303806</v>
      </c>
      <c r="Q46" s="121"/>
      <c r="R46" s="122"/>
      <c r="S46" s="123"/>
    </row>
    <row r="47" spans="1:19">
      <c r="A47" s="298">
        <v>109</v>
      </c>
      <c r="B47" s="13" t="s">
        <v>424</v>
      </c>
      <c r="C47" s="299">
        <v>67848</v>
      </c>
      <c r="D47" s="300">
        <v>21</v>
      </c>
      <c r="E47" s="300">
        <f>Tasaus[[#This Row],[Tuloveroprosentti 2021]]-12.64</f>
        <v>8.36</v>
      </c>
      <c r="F47" s="14">
        <v>264866535.30000001</v>
      </c>
      <c r="G47" s="14">
        <f>Tasaus[[#This Row],[Kunnallisvero (maksuunpantu), €]]*100/Tasaus[[#This Row],[Tuloveroprosentti 2021]]</f>
        <v>1261269215.7142856</v>
      </c>
      <c r="H47" s="301">
        <f>Tasaus[[#This Row],[Verotettava tulo (kunnallisvero), €]]*($E$11/100)</f>
        <v>93081668.11971426</v>
      </c>
      <c r="I47" s="14">
        <v>19752531.991172712</v>
      </c>
      <c r="J47" s="15">
        <v>12010245.012800001</v>
      </c>
      <c r="K47" s="15">
        <f>SUM(Tasaus[[#This Row],[Laskennallinen kunnallisvero, €]:[Laskennallinen kiinteistövero (ydinv.), €]])</f>
        <v>124844445.12368697</v>
      </c>
      <c r="L47" s="15">
        <f>Tasaus[[#This Row],[Laskennallinen verotulo yhteensä, €]]/Tasaus[[#This Row],[Asukasluku 31.12.2020]]</f>
        <v>1840.0607994883705</v>
      </c>
      <c r="M47" s="37">
        <f>$L$11-Tasaus[[#This Row],[Laskennallinen verotulo yhteensä, €/asukas (=tasausraja)]]</f>
        <v>116.93920051162945</v>
      </c>
      <c r="N47" s="401">
        <v>105.2452804604665</v>
      </c>
      <c r="O47" s="402">
        <v>7140681.7886817316</v>
      </c>
      <c r="Q47" s="121"/>
      <c r="R47" s="122"/>
      <c r="S47" s="123"/>
    </row>
    <row r="48" spans="1:19">
      <c r="A48" s="298">
        <v>111</v>
      </c>
      <c r="B48" s="13" t="s">
        <v>425</v>
      </c>
      <c r="C48" s="299">
        <v>18497</v>
      </c>
      <c r="D48" s="300">
        <v>20.5</v>
      </c>
      <c r="E48" s="300">
        <f>Tasaus[[#This Row],[Tuloveroprosentti 2021]]-12.64</f>
        <v>7.8599999999999994</v>
      </c>
      <c r="F48" s="14">
        <v>63751365.310000002</v>
      </c>
      <c r="G48" s="14">
        <f>Tasaus[[#This Row],[Kunnallisvero (maksuunpantu), €]]*100/Tasaus[[#This Row],[Tuloveroprosentti 2021]]</f>
        <v>310982269.80487806</v>
      </c>
      <c r="H48" s="301">
        <f>Tasaus[[#This Row],[Verotettava tulo (kunnallisvero), €]]*($E$11/100)</f>
        <v>22950491.511599999</v>
      </c>
      <c r="I48" s="14">
        <v>3714387.093401006</v>
      </c>
      <c r="J48" s="15">
        <v>3468689.0322500002</v>
      </c>
      <c r="K48" s="15">
        <f>SUM(Tasaus[[#This Row],[Laskennallinen kunnallisvero, €]:[Laskennallinen kiinteistövero (ydinv.), €]])</f>
        <v>30133567.637251005</v>
      </c>
      <c r="L48" s="15">
        <f>Tasaus[[#This Row],[Laskennallinen verotulo yhteensä, €]]/Tasaus[[#This Row],[Asukasluku 31.12.2020]]</f>
        <v>1629.1056732038171</v>
      </c>
      <c r="M48" s="37">
        <f>$L$11-Tasaus[[#This Row],[Laskennallinen verotulo yhteensä, €/asukas (=tasausraja)]]</f>
        <v>327.8943267961829</v>
      </c>
      <c r="N48" s="401">
        <v>295.10489411656459</v>
      </c>
      <c r="O48" s="402">
        <v>5458555.2264740951</v>
      </c>
      <c r="Q48" s="121"/>
      <c r="R48" s="122"/>
      <c r="S48" s="123"/>
    </row>
    <row r="49" spans="1:19">
      <c r="A49" s="298">
        <v>139</v>
      </c>
      <c r="B49" s="13" t="s">
        <v>426</v>
      </c>
      <c r="C49" s="299">
        <v>9848</v>
      </c>
      <c r="D49" s="300">
        <v>21.5</v>
      </c>
      <c r="E49" s="300">
        <f>Tasaus[[#This Row],[Tuloveroprosentti 2021]]-12.64</f>
        <v>8.86</v>
      </c>
      <c r="F49" s="14">
        <v>31104118.969999898</v>
      </c>
      <c r="G49" s="14">
        <f>Tasaus[[#This Row],[Kunnallisvero (maksuunpantu), €]]*100/Tasaus[[#This Row],[Tuloveroprosentti 2021]]</f>
        <v>144670320.79069722</v>
      </c>
      <c r="H49" s="301">
        <f>Tasaus[[#This Row],[Verotettava tulo (kunnallisvero), €]]*($E$11/100)</f>
        <v>10676669.674353452</v>
      </c>
      <c r="I49" s="14">
        <v>1461992.7131023335</v>
      </c>
      <c r="J49" s="15">
        <v>1373671.7261500002</v>
      </c>
      <c r="K49" s="15">
        <f>SUM(Tasaus[[#This Row],[Laskennallinen kunnallisvero, €]:[Laskennallinen kiinteistövero (ydinv.), €]])</f>
        <v>13512334.113605786</v>
      </c>
      <c r="L49" s="15">
        <f>Tasaus[[#This Row],[Laskennallinen verotulo yhteensä, €]]/Tasaus[[#This Row],[Asukasluku 31.12.2020]]</f>
        <v>1372.0891666943326</v>
      </c>
      <c r="M49" s="37">
        <f>$L$11-Tasaus[[#This Row],[Laskennallinen verotulo yhteensä, €/asukas (=tasausraja)]]</f>
        <v>584.91083330566744</v>
      </c>
      <c r="N49" s="401">
        <v>526.41974997510067</v>
      </c>
      <c r="O49" s="402">
        <v>5184181.697754791</v>
      </c>
      <c r="Q49" s="121"/>
      <c r="R49" s="122"/>
      <c r="S49" s="123"/>
    </row>
    <row r="50" spans="1:19">
      <c r="A50" s="298">
        <v>140</v>
      </c>
      <c r="B50" s="13" t="s">
        <v>427</v>
      </c>
      <c r="C50" s="299">
        <v>21124</v>
      </c>
      <c r="D50" s="300">
        <v>20.5</v>
      </c>
      <c r="E50" s="300">
        <f>Tasaus[[#This Row],[Tuloveroprosentti 2021]]-12.64</f>
        <v>7.8599999999999994</v>
      </c>
      <c r="F50" s="14">
        <v>69135242.909999907</v>
      </c>
      <c r="G50" s="14">
        <f>Tasaus[[#This Row],[Kunnallisvero (maksuunpantu), €]]*100/Tasaus[[#This Row],[Tuloveroprosentti 2021]]</f>
        <v>337245087.36585319</v>
      </c>
      <c r="H50" s="301">
        <f>Tasaus[[#This Row],[Verotettava tulo (kunnallisvero), €]]*($E$11/100)</f>
        <v>24888687.447599962</v>
      </c>
      <c r="I50" s="14">
        <v>5485800.5308435084</v>
      </c>
      <c r="J50" s="15">
        <v>2903715.9710999997</v>
      </c>
      <c r="K50" s="15">
        <f>SUM(Tasaus[[#This Row],[Laskennallinen kunnallisvero, €]:[Laskennallinen kiinteistövero (ydinv.), €]])</f>
        <v>33278203.949543469</v>
      </c>
      <c r="L50" s="15">
        <f>Tasaus[[#This Row],[Laskennallinen verotulo yhteensä, €]]/Tasaus[[#This Row],[Asukasluku 31.12.2020]]</f>
        <v>1575.374169169829</v>
      </c>
      <c r="M50" s="37">
        <f>$L$11-Tasaus[[#This Row],[Laskennallinen verotulo yhteensä, €/asukas (=tasausraja)]]</f>
        <v>381.62583083017103</v>
      </c>
      <c r="N50" s="401">
        <v>343.46324774715396</v>
      </c>
      <c r="O50" s="402">
        <v>7255317.6454108804</v>
      </c>
      <c r="Q50" s="121"/>
      <c r="R50" s="122"/>
      <c r="S50" s="123"/>
    </row>
    <row r="51" spans="1:19">
      <c r="A51" s="298">
        <v>142</v>
      </c>
      <c r="B51" s="13" t="s">
        <v>428</v>
      </c>
      <c r="C51" s="299">
        <v>6625</v>
      </c>
      <c r="D51" s="300">
        <v>21.25</v>
      </c>
      <c r="E51" s="300">
        <f>Tasaus[[#This Row],[Tuloveroprosentti 2021]]-12.64</f>
        <v>8.61</v>
      </c>
      <c r="F51" s="14">
        <v>21883497.379999898</v>
      </c>
      <c r="G51" s="14">
        <f>Tasaus[[#This Row],[Kunnallisvero (maksuunpantu), €]]*100/Tasaus[[#This Row],[Tuloveroprosentti 2021]]</f>
        <v>102981164.141176</v>
      </c>
      <c r="H51" s="301">
        <f>Tasaus[[#This Row],[Verotettava tulo (kunnallisvero), €]]*($E$11/100)</f>
        <v>7600009.9136187881</v>
      </c>
      <c r="I51" s="14">
        <v>1483155.8737608101</v>
      </c>
      <c r="J51" s="15">
        <v>1275397.4361</v>
      </c>
      <c r="K51" s="15">
        <f>SUM(Tasaus[[#This Row],[Laskennallinen kunnallisvero, €]:[Laskennallinen kiinteistövero (ydinv.), €]])</f>
        <v>10358563.223479599</v>
      </c>
      <c r="L51" s="15">
        <f>Tasaus[[#This Row],[Laskennallinen verotulo yhteensä, €]]/Tasaus[[#This Row],[Asukasluku 31.12.2020]]</f>
        <v>1563.5567129780527</v>
      </c>
      <c r="M51" s="37">
        <f>$L$11-Tasaus[[#This Row],[Laskennallinen verotulo yhteensä, €/asukas (=tasausraja)]]</f>
        <v>393.4432870219473</v>
      </c>
      <c r="N51" s="401">
        <v>354.09895831975257</v>
      </c>
      <c r="O51" s="402">
        <v>2345905.5988683607</v>
      </c>
      <c r="Q51" s="121"/>
      <c r="R51" s="122"/>
      <c r="S51" s="123"/>
    </row>
    <row r="52" spans="1:19">
      <c r="A52" s="298">
        <v>143</v>
      </c>
      <c r="B52" s="13" t="s">
        <v>429</v>
      </c>
      <c r="C52" s="299">
        <v>6866</v>
      </c>
      <c r="D52" s="300">
        <v>22</v>
      </c>
      <c r="E52" s="300">
        <f>Tasaus[[#This Row],[Tuloveroprosentti 2021]]-12.64</f>
        <v>9.36</v>
      </c>
      <c r="F52" s="14">
        <v>22109085.079999901</v>
      </c>
      <c r="G52" s="14">
        <f>Tasaus[[#This Row],[Kunnallisvero (maksuunpantu), €]]*100/Tasaus[[#This Row],[Tuloveroprosentti 2021]]</f>
        <v>100495841.27272682</v>
      </c>
      <c r="H52" s="301">
        <f>Tasaus[[#This Row],[Verotettava tulo (kunnallisvero), €]]*($E$11/100)</f>
        <v>7416593.0859272387</v>
      </c>
      <c r="I52" s="14">
        <v>1994783.7665969913</v>
      </c>
      <c r="J52" s="15">
        <v>1326346.8713500001</v>
      </c>
      <c r="K52" s="15">
        <f>SUM(Tasaus[[#This Row],[Laskennallinen kunnallisvero, €]:[Laskennallinen kiinteistövero (ydinv.), €]])</f>
        <v>10737723.72387423</v>
      </c>
      <c r="L52" s="15">
        <f>Tasaus[[#This Row],[Laskennallinen verotulo yhteensä, €]]/Tasaus[[#This Row],[Asukasluku 31.12.2020]]</f>
        <v>1563.8980081378138</v>
      </c>
      <c r="M52" s="37">
        <f>$L$11-Tasaus[[#This Row],[Laskennallinen verotulo yhteensä, €/asukas (=tasausraja)]]</f>
        <v>393.1019918621862</v>
      </c>
      <c r="N52" s="401">
        <v>353.7917926759676</v>
      </c>
      <c r="O52" s="402">
        <v>2429134.4485131935</v>
      </c>
      <c r="Q52" s="121"/>
      <c r="R52" s="122"/>
      <c r="S52" s="123"/>
    </row>
    <row r="53" spans="1:19">
      <c r="A53" s="298">
        <v>145</v>
      </c>
      <c r="B53" s="13" t="s">
        <v>430</v>
      </c>
      <c r="C53" s="299">
        <v>12294</v>
      </c>
      <c r="D53" s="300">
        <v>21</v>
      </c>
      <c r="E53" s="300">
        <f>Tasaus[[#This Row],[Tuloveroprosentti 2021]]-12.64</f>
        <v>8.36</v>
      </c>
      <c r="F53" s="14">
        <v>40928834.310000002</v>
      </c>
      <c r="G53" s="14">
        <f>Tasaus[[#This Row],[Kunnallisvero (maksuunpantu), €]]*100/Tasaus[[#This Row],[Tuloveroprosentti 2021]]</f>
        <v>194899211</v>
      </c>
      <c r="H53" s="301">
        <f>Tasaus[[#This Row],[Verotettava tulo (kunnallisvero), €]]*($E$11/100)</f>
        <v>14383561.771799998</v>
      </c>
      <c r="I53" s="14">
        <v>2146608.7696194807</v>
      </c>
      <c r="J53" s="15">
        <v>1330758.3474999999</v>
      </c>
      <c r="K53" s="15">
        <f>SUM(Tasaus[[#This Row],[Laskennallinen kunnallisvero, €]:[Laskennallinen kiinteistövero (ydinv.), €]])</f>
        <v>17860928.88891948</v>
      </c>
      <c r="L53" s="15">
        <f>Tasaus[[#This Row],[Laskennallinen verotulo yhteensä, €]]/Tasaus[[#This Row],[Asukasluku 31.12.2020]]</f>
        <v>1452.8167308377647</v>
      </c>
      <c r="M53" s="37">
        <f>$L$11-Tasaus[[#This Row],[Laskennallinen verotulo yhteensä, €/asukas (=tasausraja)]]</f>
        <v>504.18326916223532</v>
      </c>
      <c r="N53" s="401">
        <v>453.7649422460118</v>
      </c>
      <c r="O53" s="402">
        <v>5578586.1999724694</v>
      </c>
      <c r="Q53" s="121"/>
      <c r="R53" s="122"/>
      <c r="S53" s="123"/>
    </row>
    <row r="54" spans="1:19">
      <c r="A54" s="298">
        <v>146</v>
      </c>
      <c r="B54" s="13" t="s">
        <v>431</v>
      </c>
      <c r="C54" s="299">
        <v>4749</v>
      </c>
      <c r="D54" s="300">
        <v>21</v>
      </c>
      <c r="E54" s="300">
        <f>Tasaus[[#This Row],[Tuloveroprosentti 2021]]-12.64</f>
        <v>8.36</v>
      </c>
      <c r="F54" s="14">
        <v>13467347.58</v>
      </c>
      <c r="G54" s="14">
        <f>Tasaus[[#This Row],[Kunnallisvero (maksuunpantu), €]]*100/Tasaus[[#This Row],[Tuloveroprosentti 2021]]</f>
        <v>64130226.571428575</v>
      </c>
      <c r="H54" s="301">
        <f>Tasaus[[#This Row],[Verotettava tulo (kunnallisvero), €]]*($E$11/100)</f>
        <v>4732810.7209714279</v>
      </c>
      <c r="I54" s="14">
        <v>3282568.6171649266</v>
      </c>
      <c r="J54" s="15">
        <v>788000.98840000015</v>
      </c>
      <c r="K54" s="15">
        <f>SUM(Tasaus[[#This Row],[Laskennallinen kunnallisvero, €]:[Laskennallinen kiinteistövero (ydinv.), €]])</f>
        <v>8803380.3265363537</v>
      </c>
      <c r="L54" s="15">
        <f>Tasaus[[#This Row],[Laskennallinen verotulo yhteensä, €]]/Tasaus[[#This Row],[Asukasluku 31.12.2020]]</f>
        <v>1853.7334863205631</v>
      </c>
      <c r="M54" s="37">
        <f>$L$11-Tasaus[[#This Row],[Laskennallinen verotulo yhteensä, €/asukas (=tasausraja)]]</f>
        <v>103.26651367943691</v>
      </c>
      <c r="N54" s="401">
        <v>92.939862311493229</v>
      </c>
      <c r="O54" s="402">
        <v>441371.40611728135</v>
      </c>
      <c r="Q54" s="121"/>
      <c r="R54" s="122"/>
      <c r="S54" s="123"/>
    </row>
    <row r="55" spans="1:19">
      <c r="A55" s="298">
        <v>148</v>
      </c>
      <c r="B55" s="13" t="s">
        <v>432</v>
      </c>
      <c r="C55" s="299">
        <v>6862</v>
      </c>
      <c r="D55" s="300">
        <v>19</v>
      </c>
      <c r="E55" s="300">
        <f>Tasaus[[#This Row],[Tuloveroprosentti 2021]]-12.64</f>
        <v>6.3599999999999994</v>
      </c>
      <c r="F55" s="14">
        <v>21696107.239999902</v>
      </c>
      <c r="G55" s="14">
        <f>Tasaus[[#This Row],[Kunnallisvero (maksuunpantu), €]]*100/Tasaus[[#This Row],[Tuloveroprosentti 2021]]</f>
        <v>114190038.10526264</v>
      </c>
      <c r="H55" s="301">
        <f>Tasaus[[#This Row],[Verotettava tulo (kunnallisvero), €]]*($E$11/100)</f>
        <v>8427224.8121683821</v>
      </c>
      <c r="I55" s="14">
        <v>3225358.7851358042</v>
      </c>
      <c r="J55" s="15">
        <v>2122865.2796</v>
      </c>
      <c r="K55" s="15">
        <f>SUM(Tasaus[[#This Row],[Laskennallinen kunnallisvero, €]:[Laskennallinen kiinteistövero (ydinv.), €]])</f>
        <v>13775448.876904186</v>
      </c>
      <c r="L55" s="15">
        <f>Tasaus[[#This Row],[Laskennallinen verotulo yhteensä, €]]/Tasaus[[#This Row],[Asukasluku 31.12.2020]]</f>
        <v>2007.4976503795083</v>
      </c>
      <c r="M55" s="37">
        <f>$L$11-Tasaus[[#This Row],[Laskennallinen verotulo yhteensä, €/asukas (=tasausraja)]]</f>
        <v>-50.497650379508286</v>
      </c>
      <c r="N55" s="401">
        <v>-5.049765037950829</v>
      </c>
      <c r="O55" s="402">
        <v>-34651.487690418588</v>
      </c>
      <c r="Q55" s="121"/>
      <c r="R55" s="122"/>
      <c r="S55" s="123"/>
    </row>
    <row r="56" spans="1:19">
      <c r="A56" s="298">
        <v>149</v>
      </c>
      <c r="B56" s="13" t="s">
        <v>433</v>
      </c>
      <c r="C56" s="299">
        <v>5321</v>
      </c>
      <c r="D56" s="300">
        <v>20.75</v>
      </c>
      <c r="E56" s="300">
        <f>Tasaus[[#This Row],[Tuloveroprosentti 2021]]-12.64</f>
        <v>8.11</v>
      </c>
      <c r="F56" s="14">
        <v>23540443.679999899</v>
      </c>
      <c r="G56" s="14">
        <f>Tasaus[[#This Row],[Kunnallisvero (maksuunpantu), €]]*100/Tasaus[[#This Row],[Tuloveroprosentti 2021]]</f>
        <v>113447921.34939711</v>
      </c>
      <c r="H56" s="301">
        <f>Tasaus[[#This Row],[Verotettava tulo (kunnallisvero), €]]*($E$11/100)</f>
        <v>8372456.5955855055</v>
      </c>
      <c r="I56" s="14">
        <v>1465502.5009864387</v>
      </c>
      <c r="J56" s="15">
        <v>1302149.7978500004</v>
      </c>
      <c r="K56" s="15">
        <f>SUM(Tasaus[[#This Row],[Laskennallinen kunnallisvero, €]:[Laskennallinen kiinteistövero (ydinv.), €]])</f>
        <v>11140108.894421944</v>
      </c>
      <c r="L56" s="15">
        <f>Tasaus[[#This Row],[Laskennallinen verotulo yhteensä, €]]/Tasaus[[#This Row],[Asukasluku 31.12.2020]]</f>
        <v>2093.6118952117918</v>
      </c>
      <c r="M56" s="37">
        <f>$L$11-Tasaus[[#This Row],[Laskennallinen verotulo yhteensä, €/asukas (=tasausraja)]]</f>
        <v>-136.61189521179176</v>
      </c>
      <c r="N56" s="401">
        <v>-13.661189521179177</v>
      </c>
      <c r="O56" s="402">
        <v>-72691.189442194402</v>
      </c>
      <c r="Q56" s="121"/>
      <c r="R56" s="122"/>
      <c r="S56" s="123"/>
    </row>
    <row r="57" spans="1:19">
      <c r="A57" s="298">
        <v>151</v>
      </c>
      <c r="B57" s="13" t="s">
        <v>434</v>
      </c>
      <c r="C57" s="299">
        <v>1925</v>
      </c>
      <c r="D57" s="300">
        <v>22.5</v>
      </c>
      <c r="E57" s="300">
        <f>Tasaus[[#This Row],[Tuloveroprosentti 2021]]-12.64</f>
        <v>9.86</v>
      </c>
      <c r="F57" s="14">
        <v>5632346.7400000002</v>
      </c>
      <c r="G57" s="14">
        <f>Tasaus[[#This Row],[Kunnallisvero (maksuunpantu), €]]*100/Tasaus[[#This Row],[Tuloveroprosentti 2021]]</f>
        <v>25032652.177777778</v>
      </c>
      <c r="H57" s="301">
        <f>Tasaus[[#This Row],[Verotettava tulo (kunnallisvero), €]]*($E$11/100)</f>
        <v>1847409.7307199999</v>
      </c>
      <c r="I57" s="14">
        <v>920680.72512873018</v>
      </c>
      <c r="J57" s="15">
        <v>297603.9940500001</v>
      </c>
      <c r="K57" s="15">
        <f>SUM(Tasaus[[#This Row],[Laskennallinen kunnallisvero, €]:[Laskennallinen kiinteistövero (ydinv.), €]])</f>
        <v>3065694.44989873</v>
      </c>
      <c r="L57" s="15">
        <f>Tasaus[[#This Row],[Laskennallinen verotulo yhteensä, €]]/Tasaus[[#This Row],[Asukasluku 31.12.2020]]</f>
        <v>1592.5685454019376</v>
      </c>
      <c r="M57" s="37">
        <f>$L$11-Tasaus[[#This Row],[Laskennallinen verotulo yhteensä, €/asukas (=tasausraja)]]</f>
        <v>364.43145459806237</v>
      </c>
      <c r="N57" s="401">
        <v>327.98830913825617</v>
      </c>
      <c r="O57" s="402">
        <v>631377.49509114318</v>
      </c>
      <c r="Q57" s="121"/>
      <c r="R57" s="122"/>
      <c r="S57" s="123"/>
    </row>
    <row r="58" spans="1:19">
      <c r="A58" s="298">
        <v>152</v>
      </c>
      <c r="B58" s="13" t="s">
        <v>435</v>
      </c>
      <c r="C58" s="299">
        <v>4471</v>
      </c>
      <c r="D58" s="300">
        <v>21.5</v>
      </c>
      <c r="E58" s="300">
        <f>Tasaus[[#This Row],[Tuloveroprosentti 2021]]-12.64</f>
        <v>8.86</v>
      </c>
      <c r="F58" s="14">
        <v>14443064.099999901</v>
      </c>
      <c r="G58" s="14">
        <f>Tasaus[[#This Row],[Kunnallisvero (maksuunpantu), €]]*100/Tasaus[[#This Row],[Tuloveroprosentti 2021]]</f>
        <v>67177042.325580925</v>
      </c>
      <c r="H58" s="301">
        <f>Tasaus[[#This Row],[Verotettava tulo (kunnallisvero), €]]*($E$11/100)</f>
        <v>4957665.7236278718</v>
      </c>
      <c r="I58" s="14">
        <v>793444.50356958446</v>
      </c>
      <c r="J58" s="15">
        <v>439654.50205000001</v>
      </c>
      <c r="K58" s="15">
        <f>SUM(Tasaus[[#This Row],[Laskennallinen kunnallisvero, €]:[Laskennallinen kiinteistövero (ydinv.), €]])</f>
        <v>6190764.7292474564</v>
      </c>
      <c r="L58" s="15">
        <f>Tasaus[[#This Row],[Laskennallinen verotulo yhteensä, €]]/Tasaus[[#This Row],[Asukasluku 31.12.2020]]</f>
        <v>1384.6487875749176</v>
      </c>
      <c r="M58" s="37">
        <f>$L$11-Tasaus[[#This Row],[Laskennallinen verotulo yhteensä, €/asukas (=tasausraja)]]</f>
        <v>572.35121242508239</v>
      </c>
      <c r="N58" s="401">
        <v>515.11609118257422</v>
      </c>
      <c r="O58" s="402">
        <v>2303084.0436772895</v>
      </c>
      <c r="Q58" s="121"/>
      <c r="R58" s="122"/>
      <c r="S58" s="123"/>
    </row>
    <row r="59" spans="1:19">
      <c r="A59" s="298">
        <v>153</v>
      </c>
      <c r="B59" s="13" t="s">
        <v>436</v>
      </c>
      <c r="C59" s="299">
        <v>26075</v>
      </c>
      <c r="D59" s="300">
        <v>20</v>
      </c>
      <c r="E59" s="300">
        <f>Tasaus[[#This Row],[Tuloveroprosentti 2021]]-12.64</f>
        <v>7.3599999999999994</v>
      </c>
      <c r="F59" s="14">
        <v>94770574.969999894</v>
      </c>
      <c r="G59" s="14">
        <f>Tasaus[[#This Row],[Kunnallisvero (maksuunpantu), €]]*100/Tasaus[[#This Row],[Tuloveroprosentti 2021]]</f>
        <v>473852874.84999943</v>
      </c>
      <c r="H59" s="301">
        <f>Tasaus[[#This Row],[Verotettava tulo (kunnallisvero), €]]*($E$11/100)</f>
        <v>34970342.163929954</v>
      </c>
      <c r="I59" s="14">
        <v>3880829.250383677</v>
      </c>
      <c r="J59" s="15">
        <v>4151847.3006000011</v>
      </c>
      <c r="K59" s="15">
        <f>SUM(Tasaus[[#This Row],[Laskennallinen kunnallisvero, €]:[Laskennallinen kiinteistövero (ydinv.), €]])</f>
        <v>43003018.714913629</v>
      </c>
      <c r="L59" s="15">
        <f>Tasaus[[#This Row],[Laskennallinen verotulo yhteensä, €]]/Tasaus[[#This Row],[Asukasluku 31.12.2020]]</f>
        <v>1649.2049363341755</v>
      </c>
      <c r="M59" s="37">
        <f>$L$11-Tasaus[[#This Row],[Laskennallinen verotulo yhteensä, €/asukas (=tasausraja)]]</f>
        <v>307.7950636658245</v>
      </c>
      <c r="N59" s="401">
        <v>277.01555729924206</v>
      </c>
      <c r="O59" s="402">
        <v>7223180.6565777371</v>
      </c>
      <c r="Q59" s="121"/>
      <c r="R59" s="122"/>
      <c r="S59" s="123"/>
    </row>
    <row r="60" spans="1:19">
      <c r="A60" s="298">
        <v>165</v>
      </c>
      <c r="B60" s="13" t="s">
        <v>437</v>
      </c>
      <c r="C60" s="299">
        <v>16237</v>
      </c>
      <c r="D60" s="300">
        <v>21</v>
      </c>
      <c r="E60" s="300">
        <f>Tasaus[[#This Row],[Tuloveroprosentti 2021]]-12.64</f>
        <v>8.36</v>
      </c>
      <c r="F60" s="14">
        <v>62669353.020000003</v>
      </c>
      <c r="G60" s="14">
        <f>Tasaus[[#This Row],[Kunnallisvero (maksuunpantu), €]]*100/Tasaus[[#This Row],[Tuloveroprosentti 2021]]</f>
        <v>298425490.5714286</v>
      </c>
      <c r="H60" s="301">
        <f>Tasaus[[#This Row],[Verotettava tulo (kunnallisvero), €]]*($E$11/100)</f>
        <v>22023801.204171427</v>
      </c>
      <c r="I60" s="14">
        <v>2660061.6611639592</v>
      </c>
      <c r="J60" s="15">
        <v>2025336.7008000002</v>
      </c>
      <c r="K60" s="15">
        <f>SUM(Tasaus[[#This Row],[Laskennallinen kunnallisvero, €]:[Laskennallinen kiinteistövero (ydinv.), €]])</f>
        <v>26709199.566135388</v>
      </c>
      <c r="L60" s="15">
        <f>Tasaus[[#This Row],[Laskennallinen verotulo yhteensä, €]]/Tasaus[[#This Row],[Asukasluku 31.12.2020]]</f>
        <v>1644.9590174376663</v>
      </c>
      <c r="M60" s="37">
        <f>$L$11-Tasaus[[#This Row],[Laskennallinen verotulo yhteensä, €/asukas (=tasausraja)]]</f>
        <v>312.04098256233374</v>
      </c>
      <c r="N60" s="401">
        <v>280.83688430610039</v>
      </c>
      <c r="O60" s="402">
        <v>4559948.4904781524</v>
      </c>
      <c r="Q60" s="121"/>
      <c r="R60" s="122"/>
      <c r="S60" s="123"/>
    </row>
    <row r="61" spans="1:19">
      <c r="A61" s="298">
        <v>167</v>
      </c>
      <c r="B61" s="13" t="s">
        <v>438</v>
      </c>
      <c r="C61" s="299">
        <v>76935</v>
      </c>
      <c r="D61" s="300">
        <v>20.5</v>
      </c>
      <c r="E61" s="300">
        <f>Tasaus[[#This Row],[Tuloveroprosentti 2021]]-12.64</f>
        <v>7.8599999999999994</v>
      </c>
      <c r="F61" s="14">
        <v>243819082.46999899</v>
      </c>
      <c r="G61" s="14">
        <f>Tasaus[[#This Row],[Kunnallisvero (maksuunpantu), €]]*100/Tasaus[[#This Row],[Tuloveroprosentti 2021]]</f>
        <v>1189361377.9024341</v>
      </c>
      <c r="H61" s="301">
        <f>Tasaus[[#This Row],[Verotettava tulo (kunnallisvero), €]]*($E$11/100)</f>
        <v>87774869.689199626</v>
      </c>
      <c r="I61" s="14">
        <v>23626949.240428969</v>
      </c>
      <c r="J61" s="15">
        <v>11421976.287750002</v>
      </c>
      <c r="K61" s="15">
        <f>SUM(Tasaus[[#This Row],[Laskennallinen kunnallisvero, €]:[Laskennallinen kiinteistövero (ydinv.), €]])</f>
        <v>122823795.2173786</v>
      </c>
      <c r="L61" s="15">
        <f>Tasaus[[#This Row],[Laskennallinen verotulo yhteensä, €]]/Tasaus[[#This Row],[Asukasluku 31.12.2020]]</f>
        <v>1596.4618862335556</v>
      </c>
      <c r="M61" s="37">
        <f>$L$11-Tasaus[[#This Row],[Laskennallinen verotulo yhteensä, €/asukas (=tasausraja)]]</f>
        <v>360.53811376644444</v>
      </c>
      <c r="N61" s="401">
        <v>324.48430238980001</v>
      </c>
      <c r="O61" s="402">
        <v>24964199.804359265</v>
      </c>
      <c r="Q61" s="121"/>
      <c r="R61" s="122"/>
      <c r="S61" s="123"/>
    </row>
    <row r="62" spans="1:19">
      <c r="A62" s="298">
        <v>169</v>
      </c>
      <c r="B62" s="13" t="s">
        <v>439</v>
      </c>
      <c r="C62" s="299">
        <v>5061</v>
      </c>
      <c r="D62" s="300">
        <v>21.25</v>
      </c>
      <c r="E62" s="300">
        <f>Tasaus[[#This Row],[Tuloveroprosentti 2021]]-12.64</f>
        <v>8.61</v>
      </c>
      <c r="F62" s="14">
        <v>18525071.519999899</v>
      </c>
      <c r="G62" s="14">
        <f>Tasaus[[#This Row],[Kunnallisvero (maksuunpantu), €]]*100/Tasaus[[#This Row],[Tuloveroprosentti 2021]]</f>
        <v>87176807.152940705</v>
      </c>
      <c r="H62" s="301">
        <f>Tasaus[[#This Row],[Verotettava tulo (kunnallisvero), €]]*($E$11/100)</f>
        <v>6433648.3678870229</v>
      </c>
      <c r="I62" s="14">
        <v>1484200.827695431</v>
      </c>
      <c r="J62" s="15">
        <v>544653.84720000008</v>
      </c>
      <c r="K62" s="15">
        <f>SUM(Tasaus[[#This Row],[Laskennallinen kunnallisvero, €]:[Laskennallinen kiinteistövero (ydinv.), €]])</f>
        <v>8462503.0427824538</v>
      </c>
      <c r="L62" s="15">
        <f>Tasaus[[#This Row],[Laskennallinen verotulo yhteensä, €]]/Tasaus[[#This Row],[Asukasluku 31.12.2020]]</f>
        <v>1672.100976641465</v>
      </c>
      <c r="M62" s="37">
        <f>$L$11-Tasaus[[#This Row],[Laskennallinen verotulo yhteensä, €/asukas (=tasausraja)]]</f>
        <v>284.89902335853503</v>
      </c>
      <c r="N62" s="401">
        <v>256.40912102268152</v>
      </c>
      <c r="O62" s="402">
        <v>1297686.5614957912</v>
      </c>
      <c r="Q62" s="121"/>
      <c r="R62" s="122"/>
      <c r="S62" s="123"/>
    </row>
    <row r="63" spans="1:19">
      <c r="A63" s="298">
        <v>171</v>
      </c>
      <c r="B63" s="13" t="s">
        <v>440</v>
      </c>
      <c r="C63" s="299">
        <v>4689</v>
      </c>
      <c r="D63" s="300">
        <v>21.25</v>
      </c>
      <c r="E63" s="300">
        <f>Tasaus[[#This Row],[Tuloveroprosentti 2021]]-12.64</f>
        <v>8.61</v>
      </c>
      <c r="F63" s="14">
        <v>15606903.279999901</v>
      </c>
      <c r="G63" s="14">
        <f>Tasaus[[#This Row],[Kunnallisvero (maksuunpantu), €]]*100/Tasaus[[#This Row],[Tuloveroprosentti 2021]]</f>
        <v>73444250.729411289</v>
      </c>
      <c r="H63" s="301">
        <f>Tasaus[[#This Row],[Verotettava tulo (kunnallisvero), €]]*($E$11/100)</f>
        <v>5420185.7038305523</v>
      </c>
      <c r="I63" s="14">
        <v>1738021.8548441886</v>
      </c>
      <c r="J63" s="15">
        <v>594025.20425000007</v>
      </c>
      <c r="K63" s="15">
        <f>SUM(Tasaus[[#This Row],[Laskennallinen kunnallisvero, €]:[Laskennallinen kiinteistövero (ydinv.), €]])</f>
        <v>7752232.762924741</v>
      </c>
      <c r="L63" s="15">
        <f>Tasaus[[#This Row],[Laskennallinen verotulo yhteensä, €]]/Tasaus[[#This Row],[Asukasluku 31.12.2020]]</f>
        <v>1653.2806062965965</v>
      </c>
      <c r="M63" s="37">
        <f>$L$11-Tasaus[[#This Row],[Laskennallinen verotulo yhteensä, €/asukas (=tasausraja)]]</f>
        <v>303.71939370340351</v>
      </c>
      <c r="N63" s="401">
        <v>273.34745433306318</v>
      </c>
      <c r="O63" s="402">
        <v>1281726.2133677332</v>
      </c>
      <c r="Q63" s="121"/>
      <c r="R63" s="122"/>
      <c r="S63" s="123"/>
    </row>
    <row r="64" spans="1:19">
      <c r="A64" s="298">
        <v>172</v>
      </c>
      <c r="B64" s="13" t="s">
        <v>441</v>
      </c>
      <c r="C64" s="299">
        <v>4297</v>
      </c>
      <c r="D64" s="300">
        <v>21</v>
      </c>
      <c r="E64" s="300">
        <f>Tasaus[[#This Row],[Tuloveroprosentti 2021]]-12.64</f>
        <v>8.36</v>
      </c>
      <c r="F64" s="14">
        <v>12290268.919999899</v>
      </c>
      <c r="G64" s="14">
        <f>Tasaus[[#This Row],[Kunnallisvero (maksuunpantu), €]]*100/Tasaus[[#This Row],[Tuloveroprosentti 2021]]</f>
        <v>58525090.09523762</v>
      </c>
      <c r="H64" s="301">
        <f>Tasaus[[#This Row],[Verotettava tulo (kunnallisvero), €]]*($E$11/100)</f>
        <v>4319151.6490285359</v>
      </c>
      <c r="I64" s="14">
        <v>1756101.0261840427</v>
      </c>
      <c r="J64" s="15">
        <v>841762.27044999995</v>
      </c>
      <c r="K64" s="15">
        <f>SUM(Tasaus[[#This Row],[Laskennallinen kunnallisvero, €]:[Laskennallinen kiinteistövero (ydinv.), €]])</f>
        <v>6917014.9456625786</v>
      </c>
      <c r="L64" s="15">
        <f>Tasaus[[#This Row],[Laskennallinen verotulo yhteensä, €]]/Tasaus[[#This Row],[Asukasluku 31.12.2020]]</f>
        <v>1609.7311951739769</v>
      </c>
      <c r="M64" s="37">
        <f>$L$11-Tasaus[[#This Row],[Laskennallinen verotulo yhteensä, €/asukas (=tasausraja)]]</f>
        <v>347.26880482602314</v>
      </c>
      <c r="N64" s="401">
        <v>312.54192434342082</v>
      </c>
      <c r="O64" s="402">
        <v>1342992.6489036793</v>
      </c>
      <c r="Q64" s="121"/>
      <c r="R64" s="122"/>
      <c r="S64" s="123"/>
    </row>
    <row r="65" spans="1:19">
      <c r="A65" s="298">
        <v>176</v>
      </c>
      <c r="B65" s="13" t="s">
        <v>442</v>
      </c>
      <c r="C65" s="299">
        <v>4527</v>
      </c>
      <c r="D65" s="300">
        <v>20.75</v>
      </c>
      <c r="E65" s="300">
        <f>Tasaus[[#This Row],[Tuloveroprosentti 2021]]-12.64</f>
        <v>8.11</v>
      </c>
      <c r="F65" s="14">
        <v>11544323.949999901</v>
      </c>
      <c r="G65" s="14">
        <f>Tasaus[[#This Row],[Kunnallisvero (maksuunpantu), €]]*100/Tasaus[[#This Row],[Tuloveroprosentti 2021]]</f>
        <v>55635296.144577831</v>
      </c>
      <c r="H65" s="301">
        <f>Tasaus[[#This Row],[Verotettava tulo (kunnallisvero), €]]*($E$11/100)</f>
        <v>4105884.8554698434</v>
      </c>
      <c r="I65" s="14">
        <v>2046440.8461823172</v>
      </c>
      <c r="J65" s="15">
        <v>716097.52830000001</v>
      </c>
      <c r="K65" s="15">
        <f>SUM(Tasaus[[#This Row],[Laskennallinen kunnallisvero, €]:[Laskennallinen kiinteistövero (ydinv.), €]])</f>
        <v>6868423.2299521612</v>
      </c>
      <c r="L65" s="15">
        <f>Tasaus[[#This Row],[Laskennallinen verotulo yhteensä, €]]/Tasaus[[#This Row],[Asukasluku 31.12.2020]]</f>
        <v>1517.2129953505989</v>
      </c>
      <c r="M65" s="37">
        <f>$L$11-Tasaus[[#This Row],[Laskennallinen verotulo yhteensä, €/asukas (=tasausraja)]]</f>
        <v>439.78700464940107</v>
      </c>
      <c r="N65" s="401">
        <v>395.80830418446095</v>
      </c>
      <c r="O65" s="402">
        <v>1791824.1930430548</v>
      </c>
      <c r="Q65" s="121"/>
      <c r="R65" s="122"/>
      <c r="S65" s="123"/>
    </row>
    <row r="66" spans="1:19">
      <c r="A66" s="298">
        <v>177</v>
      </c>
      <c r="B66" s="13" t="s">
        <v>443</v>
      </c>
      <c r="C66" s="299">
        <v>1800</v>
      </c>
      <c r="D66" s="300">
        <v>21</v>
      </c>
      <c r="E66" s="300">
        <f>Tasaus[[#This Row],[Tuloveroprosentti 2021]]-12.64</f>
        <v>8.36</v>
      </c>
      <c r="F66" s="14">
        <v>5886176.8300000001</v>
      </c>
      <c r="G66" s="14">
        <f>Tasaus[[#This Row],[Kunnallisvero (maksuunpantu), €]]*100/Tasaus[[#This Row],[Tuloveroprosentti 2021]]</f>
        <v>28029413.476190478</v>
      </c>
      <c r="H66" s="301">
        <f>Tasaus[[#This Row],[Verotettava tulo (kunnallisvero), €]]*($E$11/100)</f>
        <v>2068570.7145428569</v>
      </c>
      <c r="I66" s="14">
        <v>1223471.2756913649</v>
      </c>
      <c r="J66" s="15">
        <v>282424.36880000005</v>
      </c>
      <c r="K66" s="15">
        <f>SUM(Tasaus[[#This Row],[Laskennallinen kunnallisvero, €]:[Laskennallinen kiinteistövero (ydinv.), €]])</f>
        <v>3574466.3590342216</v>
      </c>
      <c r="L66" s="15">
        <f>Tasaus[[#This Row],[Laskennallinen verotulo yhteensä, €]]/Tasaus[[#This Row],[Asukasluku 31.12.2020]]</f>
        <v>1985.814643907901</v>
      </c>
      <c r="M66" s="37">
        <f>$L$11-Tasaus[[#This Row],[Laskennallinen verotulo yhteensä, €/asukas (=tasausraja)]]</f>
        <v>-28.814643907900972</v>
      </c>
      <c r="N66" s="401">
        <v>-2.8814643907900974</v>
      </c>
      <c r="O66" s="402">
        <v>-5186.635903422175</v>
      </c>
      <c r="Q66" s="121"/>
      <c r="R66" s="122"/>
      <c r="S66" s="123"/>
    </row>
    <row r="67" spans="1:19">
      <c r="A67" s="298">
        <v>178</v>
      </c>
      <c r="B67" s="13" t="s">
        <v>444</v>
      </c>
      <c r="C67" s="299">
        <v>5932</v>
      </c>
      <c r="D67" s="300">
        <v>20.75</v>
      </c>
      <c r="E67" s="300">
        <f>Tasaus[[#This Row],[Tuloveroprosentti 2021]]-12.64</f>
        <v>8.11</v>
      </c>
      <c r="F67" s="14">
        <v>16910023.710000001</v>
      </c>
      <c r="G67" s="14">
        <f>Tasaus[[#This Row],[Kunnallisvero (maksuunpantu), €]]*100/Tasaus[[#This Row],[Tuloveroprosentti 2021]]</f>
        <v>81494090.168674693</v>
      </c>
      <c r="H67" s="301">
        <f>Tasaus[[#This Row],[Verotettava tulo (kunnallisvero), €]]*($E$11/100)</f>
        <v>6014263.8544481918</v>
      </c>
      <c r="I67" s="14">
        <v>2984770.601312289</v>
      </c>
      <c r="J67" s="15">
        <v>956042.02600000007</v>
      </c>
      <c r="K67" s="15">
        <f>SUM(Tasaus[[#This Row],[Laskennallinen kunnallisvero, €]:[Laskennallinen kiinteistövero (ydinv.), €]])</f>
        <v>9955076.4817604814</v>
      </c>
      <c r="L67" s="15">
        <f>Tasaus[[#This Row],[Laskennallinen verotulo yhteensä, €]]/Tasaus[[#This Row],[Asukasluku 31.12.2020]]</f>
        <v>1678.1990023197036</v>
      </c>
      <c r="M67" s="37">
        <f>$L$11-Tasaus[[#This Row],[Laskennallinen verotulo yhteensä, €/asukas (=tasausraja)]]</f>
        <v>278.8009976802964</v>
      </c>
      <c r="N67" s="401">
        <v>250.92089791226678</v>
      </c>
      <c r="O67" s="402">
        <v>1488462.7664155664</v>
      </c>
      <c r="Q67" s="121"/>
      <c r="R67" s="122"/>
      <c r="S67" s="123"/>
    </row>
    <row r="68" spans="1:19">
      <c r="A68" s="298">
        <v>179</v>
      </c>
      <c r="B68" s="13" t="s">
        <v>445</v>
      </c>
      <c r="C68" s="299">
        <v>143420</v>
      </c>
      <c r="D68" s="300">
        <v>20</v>
      </c>
      <c r="E68" s="300">
        <f>Tasaus[[#This Row],[Tuloveroprosentti 2021]]-12.64</f>
        <v>7.3599999999999994</v>
      </c>
      <c r="F68" s="14">
        <v>492197062.75</v>
      </c>
      <c r="G68" s="14">
        <f>Tasaus[[#This Row],[Kunnallisvero (maksuunpantu), €]]*100/Tasaus[[#This Row],[Tuloveroprosentti 2021]]</f>
        <v>2460985313.75</v>
      </c>
      <c r="H68" s="301">
        <f>Tasaus[[#This Row],[Verotettava tulo (kunnallisvero), €]]*($E$11/100)</f>
        <v>181620716.15474999</v>
      </c>
      <c r="I68" s="14">
        <v>32444440.942904443</v>
      </c>
      <c r="J68" s="15">
        <v>23295033.239450004</v>
      </c>
      <c r="K68" s="15">
        <f>SUM(Tasaus[[#This Row],[Laskennallinen kunnallisvero, €]:[Laskennallinen kiinteistövero (ydinv.), €]])</f>
        <v>237360190.33710444</v>
      </c>
      <c r="L68" s="15">
        <f>Tasaus[[#This Row],[Laskennallinen verotulo yhteensä, €]]/Tasaus[[#This Row],[Asukasluku 31.12.2020]]</f>
        <v>1655.0006298780118</v>
      </c>
      <c r="M68" s="37">
        <f>$L$11-Tasaus[[#This Row],[Laskennallinen verotulo yhteensä, €/asukas (=tasausraja)]]</f>
        <v>301.99937012198825</v>
      </c>
      <c r="N68" s="401">
        <v>271.79943310978945</v>
      </c>
      <c r="O68" s="402">
        <v>38981474.696606003</v>
      </c>
      <c r="Q68" s="121"/>
      <c r="R68" s="122"/>
      <c r="S68" s="123"/>
    </row>
    <row r="69" spans="1:19">
      <c r="A69" s="298">
        <v>181</v>
      </c>
      <c r="B69" s="13" t="s">
        <v>446</v>
      </c>
      <c r="C69" s="299">
        <v>1707</v>
      </c>
      <c r="D69" s="300">
        <v>22.5</v>
      </c>
      <c r="E69" s="300">
        <f>Tasaus[[#This Row],[Tuloveroprosentti 2021]]-12.64</f>
        <v>9.86</v>
      </c>
      <c r="F69" s="14">
        <v>5294051.9599999897</v>
      </c>
      <c r="G69" s="14">
        <f>Tasaus[[#This Row],[Kunnallisvero (maksuunpantu), €]]*100/Tasaus[[#This Row],[Tuloveroprosentti 2021]]</f>
        <v>23529119.822222177</v>
      </c>
      <c r="H69" s="301">
        <f>Tasaus[[#This Row],[Verotettava tulo (kunnallisvero), €]]*($E$11/100)</f>
        <v>1736449.0428799964</v>
      </c>
      <c r="I69" s="14">
        <v>341087.81240833999</v>
      </c>
      <c r="J69" s="15">
        <v>289412.97625000007</v>
      </c>
      <c r="K69" s="15">
        <f>SUM(Tasaus[[#This Row],[Laskennallinen kunnallisvero, €]:[Laskennallinen kiinteistövero (ydinv.), €]])</f>
        <v>2366949.8315383364</v>
      </c>
      <c r="L69" s="15">
        <f>Tasaus[[#This Row],[Laskennallinen verotulo yhteensä, €]]/Tasaus[[#This Row],[Asukasluku 31.12.2020]]</f>
        <v>1386.6138439006072</v>
      </c>
      <c r="M69" s="37">
        <f>$L$11-Tasaus[[#This Row],[Laskennallinen verotulo yhteensä, €/asukas (=tasausraja)]]</f>
        <v>570.38615609939279</v>
      </c>
      <c r="N69" s="401">
        <v>513.34754048945354</v>
      </c>
      <c r="O69" s="402">
        <v>876284.25161549717</v>
      </c>
      <c r="Q69" s="121"/>
      <c r="R69" s="122"/>
      <c r="S69" s="123"/>
    </row>
    <row r="70" spans="1:19">
      <c r="A70" s="298">
        <v>182</v>
      </c>
      <c r="B70" s="13" t="s">
        <v>72</v>
      </c>
      <c r="C70" s="299">
        <v>19887</v>
      </c>
      <c r="D70" s="300">
        <v>21</v>
      </c>
      <c r="E70" s="300">
        <f>Tasaus[[#This Row],[Tuloveroprosentti 2021]]-12.64</f>
        <v>8.36</v>
      </c>
      <c r="F70" s="14">
        <v>72761546.260000005</v>
      </c>
      <c r="G70" s="14">
        <f>Tasaus[[#This Row],[Kunnallisvero (maksuunpantu), €]]*100/Tasaus[[#This Row],[Tuloveroprosentti 2021]]</f>
        <v>346483553.61904764</v>
      </c>
      <c r="H70" s="301">
        <f>Tasaus[[#This Row],[Verotettava tulo (kunnallisvero), €]]*($E$11/100)</f>
        <v>25570486.257085714</v>
      </c>
      <c r="I70" s="14">
        <v>11141802.199011978</v>
      </c>
      <c r="J70" s="15">
        <v>3305432.30455</v>
      </c>
      <c r="K70" s="15">
        <f>SUM(Tasaus[[#This Row],[Laskennallinen kunnallisvero, €]:[Laskennallinen kiinteistövero (ydinv.), €]])</f>
        <v>40017720.760647692</v>
      </c>
      <c r="L70" s="15">
        <f>Tasaus[[#This Row],[Laskennallinen verotulo yhteensä, €]]/Tasaus[[#This Row],[Asukasluku 31.12.2020]]</f>
        <v>2012.2552803664551</v>
      </c>
      <c r="M70" s="37">
        <f>$L$11-Tasaus[[#This Row],[Laskennallinen verotulo yhteensä, €/asukas (=tasausraja)]]</f>
        <v>-55.255280366455054</v>
      </c>
      <c r="N70" s="401">
        <v>-5.5255280366455057</v>
      </c>
      <c r="O70" s="402">
        <v>-109886.17606476917</v>
      </c>
      <c r="Q70" s="121"/>
      <c r="R70" s="122"/>
      <c r="S70" s="123"/>
    </row>
    <row r="71" spans="1:19">
      <c r="A71" s="298">
        <v>186</v>
      </c>
      <c r="B71" s="13" t="s">
        <v>447</v>
      </c>
      <c r="C71" s="299">
        <v>44455</v>
      </c>
      <c r="D71" s="300">
        <v>20.25</v>
      </c>
      <c r="E71" s="300">
        <f>Tasaus[[#This Row],[Tuloveroprosentti 2021]]-12.64</f>
        <v>7.6099999999999994</v>
      </c>
      <c r="F71" s="14">
        <v>195768375.74000001</v>
      </c>
      <c r="G71" s="14">
        <f>Tasaus[[#This Row],[Kunnallisvero (maksuunpantu), €]]*100/Tasaus[[#This Row],[Tuloveroprosentti 2021]]</f>
        <v>966757411.06172836</v>
      </c>
      <c r="H71" s="301">
        <f>Tasaus[[#This Row],[Verotettava tulo (kunnallisvero), €]]*($E$11/100)</f>
        <v>71346696.936355546</v>
      </c>
      <c r="I71" s="14">
        <v>5246217.59560028</v>
      </c>
      <c r="J71" s="15">
        <v>6547921.4053500006</v>
      </c>
      <c r="K71" s="15">
        <f>SUM(Tasaus[[#This Row],[Laskennallinen kunnallisvero, €]:[Laskennallinen kiinteistövero (ydinv.), €]])</f>
        <v>83140835.937305823</v>
      </c>
      <c r="L71" s="15">
        <f>Tasaus[[#This Row],[Laskennallinen verotulo yhteensä, €]]/Tasaus[[#This Row],[Asukasluku 31.12.2020]]</f>
        <v>1870.2246302396991</v>
      </c>
      <c r="M71" s="37">
        <f>$L$11-Tasaus[[#This Row],[Laskennallinen verotulo yhteensä, €/asukas (=tasausraja)]]</f>
        <v>86.775369760300919</v>
      </c>
      <c r="N71" s="401">
        <v>78.097832784270835</v>
      </c>
      <c r="O71" s="402">
        <v>3471839.1564247599</v>
      </c>
      <c r="Q71" s="121"/>
      <c r="R71" s="122"/>
      <c r="S71" s="123"/>
    </row>
    <row r="72" spans="1:19">
      <c r="A72" s="298">
        <v>202</v>
      </c>
      <c r="B72" s="13" t="s">
        <v>448</v>
      </c>
      <c r="C72" s="299">
        <v>34667</v>
      </c>
      <c r="D72" s="300">
        <v>20.25</v>
      </c>
      <c r="E72" s="300">
        <f>Tasaus[[#This Row],[Tuloveroprosentti 2021]]-12.64</f>
        <v>7.6099999999999994</v>
      </c>
      <c r="F72" s="14">
        <v>147873959.449999</v>
      </c>
      <c r="G72" s="14">
        <f>Tasaus[[#This Row],[Kunnallisvero (maksuunpantu), €]]*100/Tasaus[[#This Row],[Tuloveroprosentti 2021]]</f>
        <v>730241775.06172347</v>
      </c>
      <c r="H72" s="301">
        <f>Tasaus[[#This Row],[Verotettava tulo (kunnallisvero), €]]*($E$11/100)</f>
        <v>53891842.999555185</v>
      </c>
      <c r="I72" s="14">
        <v>6724310.4162874073</v>
      </c>
      <c r="J72" s="15">
        <v>4587974.5503000002</v>
      </c>
      <c r="K72" s="15">
        <f>SUM(Tasaus[[#This Row],[Laskennallinen kunnallisvero, €]:[Laskennallinen kiinteistövero (ydinv.), €]])</f>
        <v>65204127.966142595</v>
      </c>
      <c r="L72" s="15">
        <f>Tasaus[[#This Row],[Laskennallinen verotulo yhteensä, €]]/Tasaus[[#This Row],[Asukasluku 31.12.2020]]</f>
        <v>1880.8702214250611</v>
      </c>
      <c r="M72" s="37">
        <f>$L$11-Tasaus[[#This Row],[Laskennallinen verotulo yhteensä, €/asukas (=tasausraja)]]</f>
        <v>76.129778574938882</v>
      </c>
      <c r="N72" s="401">
        <v>68.516800717444994</v>
      </c>
      <c r="O72" s="402">
        <v>2375271.9304716657</v>
      </c>
      <c r="Q72" s="121"/>
      <c r="R72" s="122"/>
      <c r="S72" s="123"/>
    </row>
    <row r="73" spans="1:19">
      <c r="A73" s="298">
        <v>204</v>
      </c>
      <c r="B73" s="13" t="s">
        <v>449</v>
      </c>
      <c r="C73" s="299">
        <v>2807</v>
      </c>
      <c r="D73" s="300">
        <v>22</v>
      </c>
      <c r="E73" s="300">
        <f>Tasaus[[#This Row],[Tuloveroprosentti 2021]]-12.64</f>
        <v>9.36</v>
      </c>
      <c r="F73" s="14">
        <v>7797940.04</v>
      </c>
      <c r="G73" s="14">
        <f>Tasaus[[#This Row],[Kunnallisvero (maksuunpantu), €]]*100/Tasaus[[#This Row],[Tuloveroprosentti 2021]]</f>
        <v>35445182</v>
      </c>
      <c r="H73" s="301">
        <f>Tasaus[[#This Row],[Verotettava tulo (kunnallisvero), €]]*($E$11/100)</f>
        <v>2615854.4315999998</v>
      </c>
      <c r="I73" s="14">
        <v>1306206.480588916</v>
      </c>
      <c r="J73" s="15">
        <v>440796.80550000002</v>
      </c>
      <c r="K73" s="15">
        <f>SUM(Tasaus[[#This Row],[Laskennallinen kunnallisvero, €]:[Laskennallinen kiinteistövero (ydinv.), €]])</f>
        <v>4362857.7176889153</v>
      </c>
      <c r="L73" s="15">
        <f>Tasaus[[#This Row],[Laskennallinen verotulo yhteensä, €]]/Tasaus[[#This Row],[Asukasluku 31.12.2020]]</f>
        <v>1554.2777761627772</v>
      </c>
      <c r="M73" s="37">
        <f>$L$11-Tasaus[[#This Row],[Laskennallinen verotulo yhteensä, €/asukas (=tasausraja)]]</f>
        <v>402.72222383722283</v>
      </c>
      <c r="N73" s="401">
        <v>362.45000145350053</v>
      </c>
      <c r="O73" s="402">
        <v>1017397.154079976</v>
      </c>
      <c r="Q73" s="121"/>
      <c r="R73" s="122"/>
      <c r="S73" s="123"/>
    </row>
    <row r="74" spans="1:19">
      <c r="A74" s="298">
        <v>205</v>
      </c>
      <c r="B74" s="13" t="s">
        <v>450</v>
      </c>
      <c r="C74" s="299">
        <v>36567</v>
      </c>
      <c r="D74" s="300">
        <v>21</v>
      </c>
      <c r="E74" s="300">
        <f>Tasaus[[#This Row],[Tuloveroprosentti 2021]]-12.64</f>
        <v>8.36</v>
      </c>
      <c r="F74" s="14">
        <v>131882984.829999</v>
      </c>
      <c r="G74" s="14">
        <f>Tasaus[[#This Row],[Kunnallisvero (maksuunpantu), €]]*100/Tasaus[[#This Row],[Tuloveroprosentti 2021]]</f>
        <v>628014213.4761858</v>
      </c>
      <c r="H74" s="301">
        <f>Tasaus[[#This Row],[Verotettava tulo (kunnallisvero), €]]*($E$11/100)</f>
        <v>46347448.954542503</v>
      </c>
      <c r="I74" s="14">
        <v>6290335.0293966476</v>
      </c>
      <c r="J74" s="15">
        <v>5005792.8931500008</v>
      </c>
      <c r="K74" s="15">
        <f>SUM(Tasaus[[#This Row],[Laskennallinen kunnallisvero, €]:[Laskennallinen kiinteistövero (ydinv.), €]])</f>
        <v>57643576.87708915</v>
      </c>
      <c r="L74" s="15">
        <f>Tasaus[[#This Row],[Laskennallinen verotulo yhteensä, €]]/Tasaus[[#This Row],[Asukasluku 31.12.2020]]</f>
        <v>1576.3824452946415</v>
      </c>
      <c r="M74" s="37">
        <f>$L$11-Tasaus[[#This Row],[Laskennallinen verotulo yhteensä, €/asukas (=tasausraja)]]</f>
        <v>380.61755470535854</v>
      </c>
      <c r="N74" s="401">
        <v>342.5557992348227</v>
      </c>
      <c r="O74" s="402">
        <v>12526237.910619762</v>
      </c>
      <c r="Q74" s="121"/>
      <c r="R74" s="122"/>
      <c r="S74" s="123"/>
    </row>
    <row r="75" spans="1:19">
      <c r="A75" s="298">
        <v>208</v>
      </c>
      <c r="B75" s="13" t="s">
        <v>451</v>
      </c>
      <c r="C75" s="299">
        <v>12400</v>
      </c>
      <c r="D75" s="300">
        <v>21</v>
      </c>
      <c r="E75" s="300">
        <f>Tasaus[[#This Row],[Tuloveroprosentti 2021]]-12.64</f>
        <v>8.36</v>
      </c>
      <c r="F75" s="14">
        <v>37638018.899999902</v>
      </c>
      <c r="G75" s="14">
        <f>Tasaus[[#This Row],[Kunnallisvero (maksuunpantu), €]]*100/Tasaus[[#This Row],[Tuloveroprosentti 2021]]</f>
        <v>179228661.42857096</v>
      </c>
      <c r="H75" s="301">
        <f>Tasaus[[#This Row],[Verotettava tulo (kunnallisvero), €]]*($E$11/100)</f>
        <v>13227075.213428535</v>
      </c>
      <c r="I75" s="14">
        <v>2240898.853024242</v>
      </c>
      <c r="J75" s="15">
        <v>2220587.5091000004</v>
      </c>
      <c r="K75" s="15">
        <f>SUM(Tasaus[[#This Row],[Laskennallinen kunnallisvero, €]:[Laskennallinen kiinteistövero (ydinv.), €]])</f>
        <v>17688561.575552776</v>
      </c>
      <c r="L75" s="15">
        <f>Tasaus[[#This Row],[Laskennallinen verotulo yhteensä, €]]/Tasaus[[#This Row],[Asukasluku 31.12.2020]]</f>
        <v>1426.4969012542563</v>
      </c>
      <c r="M75" s="37">
        <f>$L$11-Tasaus[[#This Row],[Laskennallinen verotulo yhteensä, €/asukas (=tasausraja)]]</f>
        <v>530.50309874574373</v>
      </c>
      <c r="N75" s="401">
        <v>477.45278887116939</v>
      </c>
      <c r="O75" s="402">
        <v>5920414.5820025001</v>
      </c>
      <c r="Q75" s="121"/>
      <c r="R75" s="122"/>
      <c r="S75" s="123"/>
    </row>
    <row r="76" spans="1:19">
      <c r="A76" s="298">
        <v>211</v>
      </c>
      <c r="B76" s="13" t="s">
        <v>452</v>
      </c>
      <c r="C76" s="299">
        <v>32214</v>
      </c>
      <c r="D76" s="300">
        <v>21</v>
      </c>
      <c r="E76" s="300">
        <f>Tasaus[[#This Row],[Tuloveroprosentti 2021]]-12.64</f>
        <v>8.36</v>
      </c>
      <c r="F76" s="14">
        <v>130352534.719999</v>
      </c>
      <c r="G76" s="14">
        <f>Tasaus[[#This Row],[Kunnallisvero (maksuunpantu), €]]*100/Tasaus[[#This Row],[Tuloveroprosentti 2021]]</f>
        <v>620726355.80951905</v>
      </c>
      <c r="H76" s="301">
        <f>Tasaus[[#This Row],[Verotettava tulo (kunnallisvero), €]]*($E$11/100)</f>
        <v>45809605.058742501</v>
      </c>
      <c r="I76" s="14">
        <v>5324309.3420280162</v>
      </c>
      <c r="J76" s="15">
        <v>4613000.064650001</v>
      </c>
      <c r="K76" s="15">
        <f>SUM(Tasaus[[#This Row],[Laskennallinen kunnallisvero, €]:[Laskennallinen kiinteistövero (ydinv.), €]])</f>
        <v>55746914.465420514</v>
      </c>
      <c r="L76" s="15">
        <f>Tasaus[[#This Row],[Laskennallinen verotulo yhteensä, €]]/Tasaus[[#This Row],[Asukasluku 31.12.2020]]</f>
        <v>1730.5182363388749</v>
      </c>
      <c r="M76" s="37">
        <f>$L$11-Tasaus[[#This Row],[Laskennallinen verotulo yhteensä, €/asukas (=tasausraja)]]</f>
        <v>226.48176366112511</v>
      </c>
      <c r="N76" s="401">
        <v>203.83358729501262</v>
      </c>
      <c r="O76" s="402">
        <v>6566295.1811215365</v>
      </c>
      <c r="Q76" s="121"/>
      <c r="R76" s="122"/>
      <c r="S76" s="123"/>
    </row>
    <row r="77" spans="1:19">
      <c r="A77" s="298">
        <v>213</v>
      </c>
      <c r="B77" s="13" t="s">
        <v>453</v>
      </c>
      <c r="C77" s="299">
        <v>5312</v>
      </c>
      <c r="D77" s="300">
        <v>21.5</v>
      </c>
      <c r="E77" s="300">
        <f>Tasaus[[#This Row],[Tuloveroprosentti 2021]]-12.64</f>
        <v>8.86</v>
      </c>
      <c r="F77" s="14">
        <v>15537202.5399999</v>
      </c>
      <c r="G77" s="14">
        <f>Tasaus[[#This Row],[Kunnallisvero (maksuunpantu), €]]*100/Tasaus[[#This Row],[Tuloveroprosentti 2021]]</f>
        <v>72266058.325580925</v>
      </c>
      <c r="H77" s="301">
        <f>Tasaus[[#This Row],[Verotettava tulo (kunnallisvero), €]]*($E$11/100)</f>
        <v>5333235.1044278713</v>
      </c>
      <c r="I77" s="14">
        <v>3202540.6143172709</v>
      </c>
      <c r="J77" s="15">
        <v>1076568.5256000001</v>
      </c>
      <c r="K77" s="15">
        <f>SUM(Tasaus[[#This Row],[Laskennallinen kunnallisvero, €]:[Laskennallinen kiinteistövero (ydinv.), €]])</f>
        <v>9612344.2443451416</v>
      </c>
      <c r="L77" s="15">
        <f>Tasaus[[#This Row],[Laskennallinen verotulo yhteensä, €]]/Tasaus[[#This Row],[Asukasluku 31.12.2020]]</f>
        <v>1809.5527568420823</v>
      </c>
      <c r="M77" s="37">
        <f>$L$11-Tasaus[[#This Row],[Laskennallinen verotulo yhteensä, €/asukas (=tasausraja)]]</f>
        <v>147.44724315791768</v>
      </c>
      <c r="N77" s="401">
        <v>132.70251884212593</v>
      </c>
      <c r="O77" s="402">
        <v>704915.78008937289</v>
      </c>
      <c r="Q77" s="121"/>
      <c r="R77" s="122"/>
      <c r="S77" s="123"/>
    </row>
    <row r="78" spans="1:19">
      <c r="A78" s="298">
        <v>214</v>
      </c>
      <c r="B78" s="13" t="s">
        <v>454</v>
      </c>
      <c r="C78" s="299">
        <v>12758</v>
      </c>
      <c r="D78" s="300">
        <v>21.75</v>
      </c>
      <c r="E78" s="300">
        <f>Tasaus[[#This Row],[Tuloveroprosentti 2021]]-12.64</f>
        <v>9.11</v>
      </c>
      <c r="F78" s="14">
        <v>41050161.590000004</v>
      </c>
      <c r="G78" s="14">
        <f>Tasaus[[#This Row],[Kunnallisvero (maksuunpantu), €]]*100/Tasaus[[#This Row],[Tuloveroprosentti 2021]]</f>
        <v>188736375.1264368</v>
      </c>
      <c r="H78" s="301">
        <f>Tasaus[[#This Row],[Verotettava tulo (kunnallisvero), €]]*($E$11/100)</f>
        <v>13928744.484331034</v>
      </c>
      <c r="I78" s="14">
        <v>3660065.619100926</v>
      </c>
      <c r="J78" s="398">
        <v>2003893.6623000002</v>
      </c>
      <c r="K78" s="15">
        <f>SUM(Tasaus[[#This Row],[Laskennallinen kunnallisvero, €]:[Laskennallinen kiinteistövero (ydinv.), €]])</f>
        <v>19592703.765731961</v>
      </c>
      <c r="L78" s="15">
        <f>Tasaus[[#This Row],[Laskennallinen verotulo yhteensä, €]]/Tasaus[[#This Row],[Asukasluku 31.12.2020]]</f>
        <v>1535.7190598629847</v>
      </c>
      <c r="M78" s="37">
        <f>$L$11-Tasaus[[#This Row],[Laskennallinen verotulo yhteensä, €/asukas (=tasausraja)]]</f>
        <v>421.28094013701525</v>
      </c>
      <c r="N78" s="401">
        <v>379.15284612331374</v>
      </c>
      <c r="O78" s="402">
        <v>4837232.0108412364</v>
      </c>
      <c r="Q78" s="121"/>
      <c r="R78" s="122"/>
      <c r="S78" s="123"/>
    </row>
    <row r="79" spans="1:19">
      <c r="A79" s="298">
        <v>216</v>
      </c>
      <c r="B79" s="13" t="s">
        <v>455</v>
      </c>
      <c r="C79" s="299">
        <v>1323</v>
      </c>
      <c r="D79" s="300">
        <v>21.5</v>
      </c>
      <c r="E79" s="300">
        <f>Tasaus[[#This Row],[Tuloveroprosentti 2021]]-12.64</f>
        <v>8.86</v>
      </c>
      <c r="F79" s="14">
        <v>3477848.27</v>
      </c>
      <c r="G79" s="14">
        <f>Tasaus[[#This Row],[Kunnallisvero (maksuunpantu), €]]*100/Tasaus[[#This Row],[Tuloveroprosentti 2021]]</f>
        <v>16176038.465116279</v>
      </c>
      <c r="H79" s="301">
        <f>Tasaus[[#This Row],[Verotettava tulo (kunnallisvero), €]]*($E$11/100)</f>
        <v>1193791.6387255813</v>
      </c>
      <c r="I79" s="14">
        <v>730566.7322093551</v>
      </c>
      <c r="J79" s="15">
        <v>255235.70370000004</v>
      </c>
      <c r="K79" s="15">
        <f>SUM(Tasaus[[#This Row],[Laskennallinen kunnallisvero, €]:[Laskennallinen kiinteistövero (ydinv.), €]])</f>
        <v>2179594.0746349366</v>
      </c>
      <c r="L79" s="15">
        <f>Tasaus[[#This Row],[Laskennallinen verotulo yhteensä, €]]/Tasaus[[#This Row],[Asukasluku 31.12.2020]]</f>
        <v>1647.4633973053187</v>
      </c>
      <c r="M79" s="37">
        <f>$L$11-Tasaus[[#This Row],[Laskennallinen verotulo yhteensä, €/asukas (=tasausraja)]]</f>
        <v>309.53660269468128</v>
      </c>
      <c r="N79" s="401">
        <v>278.58294242521316</v>
      </c>
      <c r="O79" s="402">
        <v>368565.23282855703</v>
      </c>
      <c r="Q79" s="121"/>
      <c r="R79" s="122"/>
      <c r="S79" s="123"/>
    </row>
    <row r="80" spans="1:19">
      <c r="A80" s="298">
        <v>217</v>
      </c>
      <c r="B80" s="13" t="s">
        <v>456</v>
      </c>
      <c r="C80" s="299">
        <v>5426</v>
      </c>
      <c r="D80" s="300">
        <v>21.5</v>
      </c>
      <c r="E80" s="300">
        <f>Tasaus[[#This Row],[Tuloveroprosentti 2021]]-12.64</f>
        <v>8.86</v>
      </c>
      <c r="F80" s="14">
        <v>17045587.370000001</v>
      </c>
      <c r="G80" s="14">
        <f>Tasaus[[#This Row],[Kunnallisvero (maksuunpantu), €]]*100/Tasaus[[#This Row],[Tuloveroprosentti 2021]]</f>
        <v>79281801.720930234</v>
      </c>
      <c r="H80" s="301">
        <f>Tasaus[[#This Row],[Verotettava tulo (kunnallisvero), €]]*($E$11/100)</f>
        <v>5850996.9670046503</v>
      </c>
      <c r="I80" s="14">
        <v>1180421.1588527071</v>
      </c>
      <c r="J80" s="15">
        <v>721450.91835000017</v>
      </c>
      <c r="K80" s="15">
        <f>SUM(Tasaus[[#This Row],[Laskennallinen kunnallisvero, €]:[Laskennallinen kiinteistövero (ydinv.), €]])</f>
        <v>7752869.0442073569</v>
      </c>
      <c r="L80" s="15">
        <f>Tasaus[[#This Row],[Laskennallinen verotulo yhteensä, €]]/Tasaus[[#This Row],[Asukasluku 31.12.2020]]</f>
        <v>1428.8369045719419</v>
      </c>
      <c r="M80" s="37">
        <f>$L$11-Tasaus[[#This Row],[Laskennallinen verotulo yhteensä, €/asukas (=tasausraja)]]</f>
        <v>528.16309542805811</v>
      </c>
      <c r="N80" s="401">
        <v>475.3467858852523</v>
      </c>
      <c r="O80" s="402">
        <v>2579231.6602133792</v>
      </c>
      <c r="Q80" s="121"/>
      <c r="R80" s="122"/>
      <c r="S80" s="123"/>
    </row>
    <row r="81" spans="1:19">
      <c r="A81" s="298">
        <v>218</v>
      </c>
      <c r="B81" s="13" t="s">
        <v>457</v>
      </c>
      <c r="C81" s="299">
        <v>1207</v>
      </c>
      <c r="D81" s="300">
        <v>22.5</v>
      </c>
      <c r="E81" s="300">
        <f>Tasaus[[#This Row],[Tuloveroprosentti 2021]]-12.64</f>
        <v>9.86</v>
      </c>
      <c r="F81" s="14">
        <v>3621560.12</v>
      </c>
      <c r="G81" s="14">
        <f>Tasaus[[#This Row],[Kunnallisvero (maksuunpantu), €]]*100/Tasaus[[#This Row],[Tuloveroprosentti 2021]]</f>
        <v>16095822.755555555</v>
      </c>
      <c r="H81" s="301">
        <f>Tasaus[[#This Row],[Verotettava tulo (kunnallisvero), €]]*($E$11/100)</f>
        <v>1187871.7193599998</v>
      </c>
      <c r="I81" s="14">
        <v>402312.22799827601</v>
      </c>
      <c r="J81" s="15">
        <v>148868.39530000003</v>
      </c>
      <c r="K81" s="15">
        <f>SUM(Tasaus[[#This Row],[Laskennallinen kunnallisvero, €]:[Laskennallinen kiinteistövero (ydinv.), €]])</f>
        <v>1739052.3426582757</v>
      </c>
      <c r="L81" s="15">
        <f>Tasaus[[#This Row],[Laskennallinen verotulo yhteensä, €]]/Tasaus[[#This Row],[Asukasluku 31.12.2020]]</f>
        <v>1440.8055862951746</v>
      </c>
      <c r="M81" s="37">
        <f>$L$11-Tasaus[[#This Row],[Laskennallinen verotulo yhteensä, €/asukas (=tasausraja)]]</f>
        <v>516.19441370482537</v>
      </c>
      <c r="N81" s="401">
        <v>464.57497233434282</v>
      </c>
      <c r="O81" s="402">
        <v>560741.99160755181</v>
      </c>
      <c r="Q81" s="121"/>
      <c r="R81" s="122"/>
      <c r="S81" s="123"/>
    </row>
    <row r="82" spans="1:19">
      <c r="A82" s="298">
        <v>224</v>
      </c>
      <c r="B82" s="13" t="s">
        <v>458</v>
      </c>
      <c r="C82" s="299">
        <v>8696</v>
      </c>
      <c r="D82" s="300">
        <v>21.25</v>
      </c>
      <c r="E82" s="300">
        <f>Tasaus[[#This Row],[Tuloveroprosentti 2021]]-12.64</f>
        <v>8.61</v>
      </c>
      <c r="F82" s="14">
        <v>30651555.760000002</v>
      </c>
      <c r="G82" s="14">
        <f>Tasaus[[#This Row],[Kunnallisvero (maksuunpantu), €]]*100/Tasaus[[#This Row],[Tuloveroprosentti 2021]]</f>
        <v>144242615.34117648</v>
      </c>
      <c r="H82" s="301">
        <f>Tasaus[[#This Row],[Verotettava tulo (kunnallisvero), €]]*($E$11/100)</f>
        <v>10645105.012178823</v>
      </c>
      <c r="I82" s="14">
        <v>1397668.1778935771</v>
      </c>
      <c r="J82" s="15">
        <v>1030024.76705</v>
      </c>
      <c r="K82" s="15">
        <f>SUM(Tasaus[[#This Row],[Laskennallinen kunnallisvero, €]:[Laskennallinen kiinteistövero (ydinv.), €]])</f>
        <v>13072797.9571224</v>
      </c>
      <c r="L82" s="15">
        <f>Tasaus[[#This Row],[Laskennallinen verotulo yhteensä, €]]/Tasaus[[#This Row],[Asukasluku 31.12.2020]]</f>
        <v>1503.3116326037718</v>
      </c>
      <c r="M82" s="37">
        <f>$L$11-Tasaus[[#This Row],[Laskennallinen verotulo yhteensä, €/asukas (=tasausraja)]]</f>
        <v>453.68836739622816</v>
      </c>
      <c r="N82" s="401">
        <v>408.31953065660537</v>
      </c>
      <c r="O82" s="402">
        <v>3550746.6385898404</v>
      </c>
      <c r="Q82" s="121"/>
      <c r="R82" s="122"/>
      <c r="S82" s="123"/>
    </row>
    <row r="83" spans="1:19">
      <c r="A83" s="298">
        <v>226</v>
      </c>
      <c r="B83" s="13" t="s">
        <v>459</v>
      </c>
      <c r="C83" s="299">
        <v>3858</v>
      </c>
      <c r="D83" s="300">
        <v>21.5</v>
      </c>
      <c r="E83" s="300">
        <f>Tasaus[[#This Row],[Tuloveroprosentti 2021]]-12.64</f>
        <v>8.86</v>
      </c>
      <c r="F83" s="14">
        <v>10727161.550000001</v>
      </c>
      <c r="G83" s="14">
        <f>Tasaus[[#This Row],[Kunnallisvero (maksuunpantu), €]]*100/Tasaus[[#This Row],[Tuloveroprosentti 2021]]</f>
        <v>49893774.651162796</v>
      </c>
      <c r="H83" s="301">
        <f>Tasaus[[#This Row],[Verotettava tulo (kunnallisvero), €]]*($E$11/100)</f>
        <v>3682160.569255814</v>
      </c>
      <c r="I83" s="14">
        <v>1648394.8757876877</v>
      </c>
      <c r="J83" s="15">
        <v>588761.33244999999</v>
      </c>
      <c r="K83" s="15">
        <f>SUM(Tasaus[[#This Row],[Laskennallinen kunnallisvero, €]:[Laskennallinen kiinteistövero (ydinv.), €]])</f>
        <v>5919316.7774935011</v>
      </c>
      <c r="L83" s="15">
        <f>Tasaus[[#This Row],[Laskennallinen verotulo yhteensä, €]]/Tasaus[[#This Row],[Asukasluku 31.12.2020]]</f>
        <v>1534.2967282253762</v>
      </c>
      <c r="M83" s="37">
        <f>$L$11-Tasaus[[#This Row],[Laskennallinen verotulo yhteensä, €/asukas (=tasausraja)]]</f>
        <v>422.70327177462377</v>
      </c>
      <c r="N83" s="401">
        <v>380.43294459716139</v>
      </c>
      <c r="O83" s="402">
        <v>1467710.3002558486</v>
      </c>
      <c r="Q83" s="121"/>
      <c r="R83" s="122"/>
      <c r="S83" s="123"/>
    </row>
    <row r="84" spans="1:19">
      <c r="A84" s="298">
        <v>230</v>
      </c>
      <c r="B84" s="13" t="s">
        <v>460</v>
      </c>
      <c r="C84" s="299">
        <v>2322</v>
      </c>
      <c r="D84" s="300">
        <v>20.5</v>
      </c>
      <c r="E84" s="300">
        <f>Tasaus[[#This Row],[Tuloveroprosentti 2021]]-12.64</f>
        <v>7.8599999999999994</v>
      </c>
      <c r="F84" s="14">
        <v>5873412.6600000001</v>
      </c>
      <c r="G84" s="14">
        <f>Tasaus[[#This Row],[Kunnallisvero (maksuunpantu), €]]*100/Tasaus[[#This Row],[Tuloveroprosentti 2021]]</f>
        <v>28650793.463414636</v>
      </c>
      <c r="H84" s="301">
        <f>Tasaus[[#This Row],[Verotettava tulo (kunnallisvero), €]]*($E$11/100)</f>
        <v>2114428.5575999999</v>
      </c>
      <c r="I84" s="14">
        <v>728808.94308521575</v>
      </c>
      <c r="J84" s="15">
        <v>350836.87385000009</v>
      </c>
      <c r="K84" s="15">
        <f>SUM(Tasaus[[#This Row],[Laskennallinen kunnallisvero, €]:[Laskennallinen kiinteistövero (ydinv.), €]])</f>
        <v>3194074.374535216</v>
      </c>
      <c r="L84" s="15">
        <f>Tasaus[[#This Row],[Laskennallinen verotulo yhteensä, €]]/Tasaus[[#This Row],[Asukasluku 31.12.2020]]</f>
        <v>1375.5703594036245</v>
      </c>
      <c r="M84" s="37">
        <f>$L$11-Tasaus[[#This Row],[Laskennallinen verotulo yhteensä, €/asukas (=tasausraja)]]</f>
        <v>581.42964059637552</v>
      </c>
      <c r="N84" s="401">
        <v>523.28667653673801</v>
      </c>
      <c r="O84" s="402">
        <v>1215071.6629183057</v>
      </c>
      <c r="Q84" s="121"/>
      <c r="R84" s="122"/>
      <c r="S84" s="123"/>
    </row>
    <row r="85" spans="1:19">
      <c r="A85" s="298">
        <v>231</v>
      </c>
      <c r="B85" s="13" t="s">
        <v>461</v>
      </c>
      <c r="C85" s="299">
        <v>1278</v>
      </c>
      <c r="D85" s="300">
        <v>22</v>
      </c>
      <c r="E85" s="300">
        <f>Tasaus[[#This Row],[Tuloveroprosentti 2021]]-12.64</f>
        <v>9.36</v>
      </c>
      <c r="F85" s="14">
        <v>5115621.7</v>
      </c>
      <c r="G85" s="14">
        <f>Tasaus[[#This Row],[Kunnallisvero (maksuunpantu), €]]*100/Tasaus[[#This Row],[Tuloveroprosentti 2021]]</f>
        <v>23252825.90909091</v>
      </c>
      <c r="H85" s="301">
        <f>Tasaus[[#This Row],[Verotettava tulo (kunnallisvero), €]]*($E$11/100)</f>
        <v>1716058.5520909089</v>
      </c>
      <c r="I85" s="14">
        <v>911276.76011330506</v>
      </c>
      <c r="J85" s="15">
        <v>256787.58185000008</v>
      </c>
      <c r="K85" s="15">
        <f>SUM(Tasaus[[#This Row],[Laskennallinen kunnallisvero, €]:[Laskennallinen kiinteistövero (ydinv.), €]])</f>
        <v>2884122.894054214</v>
      </c>
      <c r="L85" s="15">
        <f>Tasaus[[#This Row],[Laskennallinen verotulo yhteensä, €]]/Tasaus[[#This Row],[Asukasluku 31.12.2020]]</f>
        <v>2256.7471784461768</v>
      </c>
      <c r="M85" s="37">
        <f>$L$11-Tasaus[[#This Row],[Laskennallinen verotulo yhteensä, €/asukas (=tasausraja)]]</f>
        <v>-299.7471784461768</v>
      </c>
      <c r="N85" s="401">
        <v>-29.974717844617683</v>
      </c>
      <c r="O85" s="402">
        <v>-38307.689405421399</v>
      </c>
      <c r="Q85" s="121"/>
      <c r="R85" s="122"/>
      <c r="S85" s="123"/>
    </row>
    <row r="86" spans="1:19">
      <c r="A86" s="298">
        <v>232</v>
      </c>
      <c r="B86" s="13" t="s">
        <v>462</v>
      </c>
      <c r="C86" s="299">
        <v>13007</v>
      </c>
      <c r="D86" s="300">
        <v>22</v>
      </c>
      <c r="E86" s="300">
        <f>Tasaus[[#This Row],[Tuloveroprosentti 2021]]-12.64</f>
        <v>9.36</v>
      </c>
      <c r="F86" s="14">
        <v>40571567.340000004</v>
      </c>
      <c r="G86" s="14">
        <f>Tasaus[[#This Row],[Kunnallisvero (maksuunpantu), €]]*100/Tasaus[[#This Row],[Tuloveroprosentti 2021]]</f>
        <v>184416215.18181822</v>
      </c>
      <c r="H86" s="301">
        <f>Tasaus[[#This Row],[Verotettava tulo (kunnallisvero), €]]*($E$11/100)</f>
        <v>13609916.680418182</v>
      </c>
      <c r="I86" s="14">
        <v>4496761.8682616437</v>
      </c>
      <c r="J86" s="15">
        <v>1765058.3421000002</v>
      </c>
      <c r="K86" s="15">
        <f>SUM(Tasaus[[#This Row],[Laskennallinen kunnallisvero, €]:[Laskennallinen kiinteistövero (ydinv.), €]])</f>
        <v>19871736.890779827</v>
      </c>
      <c r="L86" s="15">
        <f>Tasaus[[#This Row],[Laskennallinen verotulo yhteensä, €]]/Tasaus[[#This Row],[Asukasluku 31.12.2020]]</f>
        <v>1527.772498714525</v>
      </c>
      <c r="M86" s="37">
        <f>$L$11-Tasaus[[#This Row],[Laskennallinen verotulo yhteensä, €/asukas (=tasausraja)]]</f>
        <v>429.227501285475</v>
      </c>
      <c r="N86" s="401">
        <v>386.30475115692752</v>
      </c>
      <c r="O86" s="402">
        <v>5024665.8982981564</v>
      </c>
      <c r="Q86" s="121"/>
      <c r="R86" s="122"/>
      <c r="S86" s="123"/>
    </row>
    <row r="87" spans="1:19">
      <c r="A87" s="298">
        <v>233</v>
      </c>
      <c r="B87" s="13" t="s">
        <v>463</v>
      </c>
      <c r="C87" s="299">
        <v>15514</v>
      </c>
      <c r="D87" s="300">
        <v>21.75</v>
      </c>
      <c r="E87" s="300">
        <f>Tasaus[[#This Row],[Tuloveroprosentti 2021]]-12.64</f>
        <v>9.11</v>
      </c>
      <c r="F87" s="14">
        <v>49063298.140000001</v>
      </c>
      <c r="G87" s="14">
        <f>Tasaus[[#This Row],[Kunnallisvero (maksuunpantu), €]]*100/Tasaus[[#This Row],[Tuloveroprosentti 2021]]</f>
        <v>225578382.25287357</v>
      </c>
      <c r="H87" s="301">
        <f>Tasaus[[#This Row],[Verotettava tulo (kunnallisvero), €]]*($E$11/100)</f>
        <v>16647684.610262068</v>
      </c>
      <c r="I87" s="14">
        <v>3581739.3629241572</v>
      </c>
      <c r="J87" s="15">
        <v>2188017.4537999998</v>
      </c>
      <c r="K87" s="15">
        <f>SUM(Tasaus[[#This Row],[Laskennallinen kunnallisvero, €]:[Laskennallinen kiinteistövero (ydinv.), €]])</f>
        <v>22417441.426986225</v>
      </c>
      <c r="L87" s="15">
        <f>Tasaus[[#This Row],[Laskennallinen verotulo yhteensä, €]]/Tasaus[[#This Row],[Asukasluku 31.12.2020]]</f>
        <v>1444.9813991869423</v>
      </c>
      <c r="M87" s="37">
        <f>$L$11-Tasaus[[#This Row],[Laskennallinen verotulo yhteensä, €/asukas (=tasausraja)]]</f>
        <v>512.01860081305767</v>
      </c>
      <c r="N87" s="401">
        <v>460.81674073175191</v>
      </c>
      <c r="O87" s="402">
        <v>7149110.9157123994</v>
      </c>
      <c r="Q87" s="121"/>
      <c r="R87" s="122"/>
      <c r="S87" s="123"/>
    </row>
    <row r="88" spans="1:19">
      <c r="A88" s="298">
        <v>235</v>
      </c>
      <c r="B88" s="13" t="s">
        <v>464</v>
      </c>
      <c r="C88" s="299">
        <v>10178</v>
      </c>
      <c r="D88" s="300">
        <v>17</v>
      </c>
      <c r="E88" s="300">
        <f>Tasaus[[#This Row],[Tuloveroprosentti 2021]]-12.64</f>
        <v>4.3599999999999994</v>
      </c>
      <c r="F88" s="14">
        <v>66572977.079999901</v>
      </c>
      <c r="G88" s="14">
        <f>Tasaus[[#This Row],[Kunnallisvero (maksuunpantu), €]]*100/Tasaus[[#This Row],[Tuloveroprosentti 2021]]</f>
        <v>391605747.5294112</v>
      </c>
      <c r="H88" s="301">
        <f>Tasaus[[#This Row],[Verotettava tulo (kunnallisvero), €]]*($E$11/100)</f>
        <v>28900504.167670544</v>
      </c>
      <c r="I88" s="14">
        <v>1492597.8897408051</v>
      </c>
      <c r="J88" s="15">
        <v>2843562.2674500006</v>
      </c>
      <c r="K88" s="15">
        <f>SUM(Tasaus[[#This Row],[Laskennallinen kunnallisvero, €]:[Laskennallinen kiinteistövero (ydinv.), €]])</f>
        <v>33236664.324861351</v>
      </c>
      <c r="L88" s="15">
        <f>Tasaus[[#This Row],[Laskennallinen verotulo yhteensä, €]]/Tasaus[[#This Row],[Asukasluku 31.12.2020]]</f>
        <v>3265.5398236255996</v>
      </c>
      <c r="M88" s="37">
        <f>$L$11-Tasaus[[#This Row],[Laskennallinen verotulo yhteensä, €/asukas (=tasausraja)]]</f>
        <v>-1308.5398236255996</v>
      </c>
      <c r="N88" s="401">
        <v>-130.85398236255998</v>
      </c>
      <c r="O88" s="402">
        <v>-1331831.8324861354</v>
      </c>
      <c r="Q88" s="121"/>
      <c r="R88" s="122"/>
      <c r="S88" s="123"/>
    </row>
    <row r="89" spans="1:19">
      <c r="A89" s="298">
        <v>236</v>
      </c>
      <c r="B89" s="13" t="s">
        <v>465</v>
      </c>
      <c r="C89" s="299">
        <v>4228</v>
      </c>
      <c r="D89" s="300">
        <v>22</v>
      </c>
      <c r="E89" s="300">
        <f>Tasaus[[#This Row],[Tuloveroprosentti 2021]]-12.64</f>
        <v>9.36</v>
      </c>
      <c r="F89" s="14">
        <v>13359378.710000001</v>
      </c>
      <c r="G89" s="14">
        <f>Tasaus[[#This Row],[Kunnallisvero (maksuunpantu), €]]*100/Tasaus[[#This Row],[Tuloveroprosentti 2021]]</f>
        <v>60724448.68181818</v>
      </c>
      <c r="H89" s="301">
        <f>Tasaus[[#This Row],[Verotettava tulo (kunnallisvero), €]]*($E$11/100)</f>
        <v>4481464.3127181809</v>
      </c>
      <c r="I89" s="14">
        <v>780327.88112525654</v>
      </c>
      <c r="J89" s="15">
        <v>510324.81070000015</v>
      </c>
      <c r="K89" s="15">
        <f>SUM(Tasaus[[#This Row],[Laskennallinen kunnallisvero, €]:[Laskennallinen kiinteistövero (ydinv.), €]])</f>
        <v>5772117.0045434376</v>
      </c>
      <c r="L89" s="15">
        <f>Tasaus[[#This Row],[Laskennallinen verotulo yhteensä, €]]/Tasaus[[#This Row],[Asukasluku 31.12.2020]]</f>
        <v>1365.2121581228566</v>
      </c>
      <c r="M89" s="37">
        <f>$L$11-Tasaus[[#This Row],[Laskennallinen verotulo yhteensä, €/asukas (=tasausraja)]]</f>
        <v>591.78784187714336</v>
      </c>
      <c r="N89" s="401">
        <v>532.60905768942905</v>
      </c>
      <c r="O89" s="402">
        <v>2251871.0959109059</v>
      </c>
      <c r="Q89" s="121"/>
      <c r="R89" s="122"/>
      <c r="S89" s="123"/>
    </row>
    <row r="90" spans="1:19">
      <c r="A90" s="298">
        <v>239</v>
      </c>
      <c r="B90" s="13" t="s">
        <v>466</v>
      </c>
      <c r="C90" s="299">
        <v>2155</v>
      </c>
      <c r="D90" s="300">
        <v>20.5</v>
      </c>
      <c r="E90" s="300">
        <f>Tasaus[[#This Row],[Tuloveroprosentti 2021]]-12.64</f>
        <v>7.8599999999999994</v>
      </c>
      <c r="F90" s="14">
        <v>6062481.4199999897</v>
      </c>
      <c r="G90" s="14">
        <f>Tasaus[[#This Row],[Kunnallisvero (maksuunpantu), €]]*100/Tasaus[[#This Row],[Tuloveroprosentti 2021]]</f>
        <v>29573080.097560924</v>
      </c>
      <c r="H90" s="301">
        <f>Tasaus[[#This Row],[Verotettava tulo (kunnallisvero), €]]*($E$11/100)</f>
        <v>2182493.3111999957</v>
      </c>
      <c r="I90" s="14">
        <v>1275262.1540488461</v>
      </c>
      <c r="J90" s="15">
        <v>296467.60735000006</v>
      </c>
      <c r="K90" s="15">
        <f>SUM(Tasaus[[#This Row],[Laskennallinen kunnallisvero, €]:[Laskennallinen kiinteistövero (ydinv.), €]])</f>
        <v>3754223.072598842</v>
      </c>
      <c r="L90" s="15">
        <f>Tasaus[[#This Row],[Laskennallinen verotulo yhteensä, €]]/Tasaus[[#This Row],[Asukasluku 31.12.2020]]</f>
        <v>1742.0988735957503</v>
      </c>
      <c r="M90" s="37">
        <f>$L$11-Tasaus[[#This Row],[Laskennallinen verotulo yhteensä, €/asukas (=tasausraja)]]</f>
        <v>214.90112640424968</v>
      </c>
      <c r="N90" s="401">
        <v>193.41101376382471</v>
      </c>
      <c r="O90" s="402">
        <v>416800.73466104228</v>
      </c>
      <c r="Q90" s="121"/>
      <c r="R90" s="122"/>
      <c r="S90" s="123"/>
    </row>
    <row r="91" spans="1:19">
      <c r="A91" s="298">
        <v>240</v>
      </c>
      <c r="B91" s="13" t="s">
        <v>467</v>
      </c>
      <c r="C91" s="299">
        <v>20437</v>
      </c>
      <c r="D91" s="300">
        <v>21.75</v>
      </c>
      <c r="E91" s="300">
        <f>Tasaus[[#This Row],[Tuloveroprosentti 2021]]-12.64</f>
        <v>9.11</v>
      </c>
      <c r="F91" s="14">
        <v>79104023.75</v>
      </c>
      <c r="G91" s="14">
        <f>Tasaus[[#This Row],[Kunnallisvero (maksuunpantu), €]]*100/Tasaus[[#This Row],[Tuloveroprosentti 2021]]</f>
        <v>363696660.91954023</v>
      </c>
      <c r="H91" s="301">
        <f>Tasaus[[#This Row],[Verotettava tulo (kunnallisvero), €]]*($E$11/100)</f>
        <v>26840813.575862065</v>
      </c>
      <c r="I91" s="14">
        <v>6300948.1465307605</v>
      </c>
      <c r="J91" s="15">
        <v>2884883.5117500005</v>
      </c>
      <c r="K91" s="15">
        <f>SUM(Tasaus[[#This Row],[Laskennallinen kunnallisvero, €]:[Laskennallinen kiinteistövero (ydinv.), €]])</f>
        <v>36026645.234142825</v>
      </c>
      <c r="L91" s="15">
        <f>Tasaus[[#This Row],[Laskennallinen verotulo yhteensä, €]]/Tasaus[[#This Row],[Asukasluku 31.12.2020]]</f>
        <v>1762.8147592182231</v>
      </c>
      <c r="M91" s="37">
        <f>$L$11-Tasaus[[#This Row],[Laskennallinen verotulo yhteensä, €/asukas (=tasausraja)]]</f>
        <v>194.18524078177688</v>
      </c>
      <c r="N91" s="401">
        <v>174.7667167035992</v>
      </c>
      <c r="O91" s="402">
        <v>3571707.3892714567</v>
      </c>
      <c r="Q91" s="121"/>
      <c r="R91" s="122"/>
      <c r="S91" s="123"/>
    </row>
    <row r="92" spans="1:19">
      <c r="A92" s="298">
        <v>241</v>
      </c>
      <c r="B92" s="13" t="s">
        <v>468</v>
      </c>
      <c r="C92" s="299">
        <v>7984</v>
      </c>
      <c r="D92" s="300">
        <v>21.25</v>
      </c>
      <c r="E92" s="300">
        <f>Tasaus[[#This Row],[Tuloveroprosentti 2021]]-12.64</f>
        <v>8.61</v>
      </c>
      <c r="F92" s="14">
        <v>33041219.890000001</v>
      </c>
      <c r="G92" s="14">
        <f>Tasaus[[#This Row],[Kunnallisvero (maksuunpantu), €]]*100/Tasaus[[#This Row],[Tuloveroprosentti 2021]]</f>
        <v>155488093.59999999</v>
      </c>
      <c r="H92" s="301">
        <f>Tasaus[[#This Row],[Verotettava tulo (kunnallisvero), €]]*($E$11/100)</f>
        <v>11475021.307679998</v>
      </c>
      <c r="I92" s="14">
        <v>1581835.2600079081</v>
      </c>
      <c r="J92" s="15">
        <v>1334190.8580000005</v>
      </c>
      <c r="K92" s="15">
        <f>SUM(Tasaus[[#This Row],[Laskennallinen kunnallisvero, €]:[Laskennallinen kiinteistövero (ydinv.), €]])</f>
        <v>14391047.425687907</v>
      </c>
      <c r="L92" s="15">
        <f>Tasaus[[#This Row],[Laskennallinen verotulo yhteensä, €]]/Tasaus[[#This Row],[Asukasluku 31.12.2020]]</f>
        <v>1802.4859000110105</v>
      </c>
      <c r="M92" s="37">
        <f>$L$11-Tasaus[[#This Row],[Laskennallinen verotulo yhteensä, €/asukas (=tasausraja)]]</f>
        <v>154.51409998898953</v>
      </c>
      <c r="N92" s="401">
        <v>139.06268999009058</v>
      </c>
      <c r="O92" s="402">
        <v>1110276.5168808831</v>
      </c>
      <c r="Q92" s="121"/>
      <c r="R92" s="122"/>
      <c r="S92" s="123"/>
    </row>
    <row r="93" spans="1:19">
      <c r="A93" s="298">
        <v>244</v>
      </c>
      <c r="B93" s="13" t="s">
        <v>469</v>
      </c>
      <c r="C93" s="299">
        <v>18796</v>
      </c>
      <c r="D93" s="300">
        <v>20.5</v>
      </c>
      <c r="E93" s="300">
        <f>Tasaus[[#This Row],[Tuloveroprosentti 2021]]-12.64</f>
        <v>7.8599999999999994</v>
      </c>
      <c r="F93" s="14">
        <v>70923713.180000007</v>
      </c>
      <c r="G93" s="14">
        <f>Tasaus[[#This Row],[Kunnallisvero (maksuunpantu), €]]*100/Tasaus[[#This Row],[Tuloveroprosentti 2021]]</f>
        <v>345969332.58536589</v>
      </c>
      <c r="H93" s="301">
        <f>Tasaus[[#This Row],[Verotettava tulo (kunnallisvero), €]]*($E$11/100)</f>
        <v>25532536.744800001</v>
      </c>
      <c r="I93" s="14">
        <v>3832709.462912281</v>
      </c>
      <c r="J93" s="15">
        <v>2219185.06745</v>
      </c>
      <c r="K93" s="15">
        <f>SUM(Tasaus[[#This Row],[Laskennallinen kunnallisvero, €]:[Laskennallinen kiinteistövero (ydinv.), €]])</f>
        <v>31584431.27516228</v>
      </c>
      <c r="L93" s="15">
        <f>Tasaus[[#This Row],[Laskennallinen verotulo yhteensä, €]]/Tasaus[[#This Row],[Asukasluku 31.12.2020]]</f>
        <v>1680.3804679273399</v>
      </c>
      <c r="M93" s="37">
        <f>$L$11-Tasaus[[#This Row],[Laskennallinen verotulo yhteensä, €/asukas (=tasausraja)]]</f>
        <v>276.61953207266015</v>
      </c>
      <c r="N93" s="401">
        <v>248.95757886539414</v>
      </c>
      <c r="O93" s="402">
        <v>4679406.652353948</v>
      </c>
      <c r="Q93" s="121"/>
      <c r="R93" s="122"/>
      <c r="S93" s="123"/>
    </row>
    <row r="94" spans="1:19">
      <c r="A94" s="298">
        <v>245</v>
      </c>
      <c r="B94" s="13" t="s">
        <v>470</v>
      </c>
      <c r="C94" s="299">
        <v>37105</v>
      </c>
      <c r="D94" s="300">
        <v>19.25</v>
      </c>
      <c r="E94" s="300">
        <f>Tasaus[[#This Row],[Tuloveroprosentti 2021]]-12.64</f>
        <v>6.6099999999999994</v>
      </c>
      <c r="F94" s="14">
        <v>149822831.58000001</v>
      </c>
      <c r="G94" s="14">
        <f>Tasaus[[#This Row],[Kunnallisvero (maksuunpantu), €]]*100/Tasaus[[#This Row],[Tuloveroprosentti 2021]]</f>
        <v>778300423.79220784</v>
      </c>
      <c r="H94" s="301">
        <f>Tasaus[[#This Row],[Verotettava tulo (kunnallisvero), €]]*($E$11/100)</f>
        <v>57438571.275864929</v>
      </c>
      <c r="I94" s="14">
        <v>8036278.3092290899</v>
      </c>
      <c r="J94" s="15">
        <v>5427391.2515499992</v>
      </c>
      <c r="K94" s="15">
        <f>SUM(Tasaus[[#This Row],[Laskennallinen kunnallisvero, €]:[Laskennallinen kiinteistövero (ydinv.), €]])</f>
        <v>70902240.836644024</v>
      </c>
      <c r="L94" s="15">
        <f>Tasaus[[#This Row],[Laskennallinen verotulo yhteensä, €]]/Tasaus[[#This Row],[Asukasluku 31.12.2020]]</f>
        <v>1910.8540853427846</v>
      </c>
      <c r="M94" s="37">
        <f>$L$11-Tasaus[[#This Row],[Laskennallinen verotulo yhteensä, €/asukas (=tasausraja)]]</f>
        <v>46.145914657215371</v>
      </c>
      <c r="N94" s="401">
        <v>41.531323191493833</v>
      </c>
      <c r="O94" s="402">
        <v>1541019.7470203787</v>
      </c>
      <c r="Q94" s="121"/>
      <c r="R94" s="122"/>
      <c r="S94" s="123"/>
    </row>
    <row r="95" spans="1:19">
      <c r="A95" s="298">
        <v>249</v>
      </c>
      <c r="B95" s="13" t="s">
        <v>471</v>
      </c>
      <c r="C95" s="299">
        <v>9486</v>
      </c>
      <c r="D95" s="300">
        <v>21.5</v>
      </c>
      <c r="E95" s="300">
        <f>Tasaus[[#This Row],[Tuloveroprosentti 2021]]-12.64</f>
        <v>8.86</v>
      </c>
      <c r="F95" s="14">
        <v>31317920.089999899</v>
      </c>
      <c r="G95" s="14">
        <f>Tasaus[[#This Row],[Kunnallisvero (maksuunpantu), €]]*100/Tasaus[[#This Row],[Tuloveroprosentti 2021]]</f>
        <v>145664744.60465071</v>
      </c>
      <c r="H95" s="301">
        <f>Tasaus[[#This Row],[Verotettava tulo (kunnallisvero), €]]*($E$11/100)</f>
        <v>10750058.151823221</v>
      </c>
      <c r="I95" s="14">
        <v>3203287.5712956698</v>
      </c>
      <c r="J95" s="15">
        <v>1450703.2776500001</v>
      </c>
      <c r="K95" s="15">
        <f>SUM(Tasaus[[#This Row],[Laskennallinen kunnallisvero, €]:[Laskennallinen kiinteistövero (ydinv.), €]])</f>
        <v>15404049.000768891</v>
      </c>
      <c r="L95" s="15">
        <f>Tasaus[[#This Row],[Laskennallinen verotulo yhteensä, €]]/Tasaus[[#This Row],[Asukasluku 31.12.2020]]</f>
        <v>1623.8719165895941</v>
      </c>
      <c r="M95" s="37">
        <f>$L$11-Tasaus[[#This Row],[Laskennallinen verotulo yhteensä, €/asukas (=tasausraja)]]</f>
        <v>333.12808341040591</v>
      </c>
      <c r="N95" s="401">
        <v>299.81527506936533</v>
      </c>
      <c r="O95" s="402">
        <v>2844047.6993079996</v>
      </c>
      <c r="Q95" s="121"/>
      <c r="R95" s="122"/>
      <c r="S95" s="123"/>
    </row>
    <row r="96" spans="1:19">
      <c r="A96" s="298">
        <v>250</v>
      </c>
      <c r="B96" s="13" t="s">
        <v>472</v>
      </c>
      <c r="C96" s="299">
        <v>1822</v>
      </c>
      <c r="D96" s="300">
        <v>21.5</v>
      </c>
      <c r="E96" s="300">
        <f>Tasaus[[#This Row],[Tuloveroprosentti 2021]]-12.64</f>
        <v>8.86</v>
      </c>
      <c r="F96" s="14">
        <v>4910663.0099999905</v>
      </c>
      <c r="G96" s="14">
        <f>Tasaus[[#This Row],[Kunnallisvero (maksuunpantu), €]]*100/Tasaus[[#This Row],[Tuloveroprosentti 2021]]</f>
        <v>22840293.069767397</v>
      </c>
      <c r="H96" s="301">
        <f>Tasaus[[#This Row],[Verotettava tulo (kunnallisvero), €]]*($E$11/100)</f>
        <v>1685613.6285488338</v>
      </c>
      <c r="I96" s="14">
        <v>837874.79506877239</v>
      </c>
      <c r="J96" s="15">
        <v>275066.94450000004</v>
      </c>
      <c r="K96" s="15">
        <f>SUM(Tasaus[[#This Row],[Laskennallinen kunnallisvero, €]:[Laskennallinen kiinteistövero (ydinv.), €]])</f>
        <v>2798555.3681176063</v>
      </c>
      <c r="L96" s="15">
        <f>Tasaus[[#This Row],[Laskennallinen verotulo yhteensä, €]]/Tasaus[[#This Row],[Asukasluku 31.12.2020]]</f>
        <v>1535.9798946858432</v>
      </c>
      <c r="M96" s="37">
        <f>$L$11-Tasaus[[#This Row],[Laskennallinen verotulo yhteensä, €/asukas (=tasausraja)]]</f>
        <v>421.02010531415681</v>
      </c>
      <c r="N96" s="401">
        <v>378.91809478274115</v>
      </c>
      <c r="O96" s="402">
        <v>690388.76869415434</v>
      </c>
      <c r="Q96" s="121"/>
      <c r="R96" s="122"/>
      <c r="S96" s="123"/>
    </row>
    <row r="97" spans="1:19">
      <c r="A97" s="298">
        <v>256</v>
      </c>
      <c r="B97" s="13" t="s">
        <v>473</v>
      </c>
      <c r="C97" s="299">
        <v>1597</v>
      </c>
      <c r="D97" s="300">
        <v>21.5</v>
      </c>
      <c r="E97" s="300">
        <f>Tasaus[[#This Row],[Tuloveroprosentti 2021]]-12.64</f>
        <v>8.86</v>
      </c>
      <c r="F97" s="14">
        <v>4085531.8599999901</v>
      </c>
      <c r="G97" s="14">
        <f>Tasaus[[#This Row],[Kunnallisvero (maksuunpantu), €]]*100/Tasaus[[#This Row],[Tuloveroprosentti 2021]]</f>
        <v>19002473.767441813</v>
      </c>
      <c r="H97" s="301">
        <f>Tasaus[[#This Row],[Verotettava tulo (kunnallisvero), €]]*($E$11/100)</f>
        <v>1402382.5640372057</v>
      </c>
      <c r="I97" s="14">
        <v>761094.77292508481</v>
      </c>
      <c r="J97" s="15">
        <v>200210.10265000002</v>
      </c>
      <c r="K97" s="15">
        <f>SUM(Tasaus[[#This Row],[Laskennallinen kunnallisvero, €]:[Laskennallinen kiinteistövero (ydinv.), €]])</f>
        <v>2363687.4396122908</v>
      </c>
      <c r="L97" s="15">
        <f>Tasaus[[#This Row],[Laskennallinen verotulo yhteensä, €]]/Tasaus[[#This Row],[Asukasluku 31.12.2020]]</f>
        <v>1480.0797993815222</v>
      </c>
      <c r="M97" s="37">
        <f>$L$11-Tasaus[[#This Row],[Laskennallinen verotulo yhteensä, €/asukas (=tasausraja)]]</f>
        <v>476.92020061847779</v>
      </c>
      <c r="N97" s="401">
        <v>429.22818055663004</v>
      </c>
      <c r="O97" s="402">
        <v>685477.40434893814</v>
      </c>
      <c r="Q97" s="121"/>
      <c r="R97" s="122"/>
      <c r="S97" s="123"/>
    </row>
    <row r="98" spans="1:19">
      <c r="A98" s="298">
        <v>257</v>
      </c>
      <c r="B98" s="13" t="s">
        <v>474</v>
      </c>
      <c r="C98" s="299">
        <v>40082</v>
      </c>
      <c r="D98" s="300">
        <v>19.75</v>
      </c>
      <c r="E98" s="300">
        <f>Tasaus[[#This Row],[Tuloveroprosentti 2021]]-12.64</f>
        <v>7.1099999999999994</v>
      </c>
      <c r="F98" s="14">
        <v>190233123.28</v>
      </c>
      <c r="G98" s="14">
        <f>Tasaus[[#This Row],[Kunnallisvero (maksuunpantu), €]]*100/Tasaus[[#This Row],[Tuloveroprosentti 2021]]</f>
        <v>963205687.49367094</v>
      </c>
      <c r="H98" s="301">
        <f>Tasaus[[#This Row],[Verotettava tulo (kunnallisvero), €]]*($E$11/100)</f>
        <v>71084579.737032905</v>
      </c>
      <c r="I98" s="14">
        <v>5895932.0252621174</v>
      </c>
      <c r="J98" s="15">
        <v>7249326.822900001</v>
      </c>
      <c r="K98" s="15">
        <f>SUM(Tasaus[[#This Row],[Laskennallinen kunnallisvero, €]:[Laskennallinen kiinteistövero (ydinv.), €]])</f>
        <v>84229838.58519502</v>
      </c>
      <c r="L98" s="15">
        <f>Tasaus[[#This Row],[Laskennallinen verotulo yhteensä, €]]/Tasaus[[#This Row],[Asukasluku 31.12.2020]]</f>
        <v>2101.4380166956494</v>
      </c>
      <c r="M98" s="37">
        <f>$L$11-Tasaus[[#This Row],[Laskennallinen verotulo yhteensä, €/asukas (=tasausraja)]]</f>
        <v>-144.43801669564937</v>
      </c>
      <c r="N98" s="401">
        <v>-14.443801669564937</v>
      </c>
      <c r="O98" s="402">
        <v>-578936.45851950184</v>
      </c>
      <c r="Q98" s="121"/>
      <c r="R98" s="122"/>
      <c r="S98" s="123"/>
    </row>
    <row r="99" spans="1:19">
      <c r="A99" s="298">
        <v>260</v>
      </c>
      <c r="B99" s="13" t="s">
        <v>475</v>
      </c>
      <c r="C99" s="299">
        <v>9933</v>
      </c>
      <c r="D99" s="300">
        <v>20.75</v>
      </c>
      <c r="E99" s="300">
        <f>Tasaus[[#This Row],[Tuloveroprosentti 2021]]-12.64</f>
        <v>8.11</v>
      </c>
      <c r="F99" s="14">
        <v>27848509.890000001</v>
      </c>
      <c r="G99" s="14">
        <f>Tasaus[[#This Row],[Kunnallisvero (maksuunpantu), €]]*100/Tasaus[[#This Row],[Tuloveroprosentti 2021]]</f>
        <v>134209686.21686748</v>
      </c>
      <c r="H99" s="301">
        <f>Tasaus[[#This Row],[Verotettava tulo (kunnallisvero), €]]*($E$11/100)</f>
        <v>9904674.8428048193</v>
      </c>
      <c r="I99" s="14">
        <v>2633835.2406330793</v>
      </c>
      <c r="J99" s="15">
        <v>1533964.4331000003</v>
      </c>
      <c r="K99" s="15">
        <f>SUM(Tasaus[[#This Row],[Laskennallinen kunnallisvero, €]:[Laskennallinen kiinteistövero (ydinv.), €]])</f>
        <v>14072474.516537899</v>
      </c>
      <c r="L99" s="15">
        <f>Tasaus[[#This Row],[Laskennallinen verotulo yhteensä, €]]/Tasaus[[#This Row],[Asukasluku 31.12.2020]]</f>
        <v>1416.7396070208295</v>
      </c>
      <c r="M99" s="37">
        <f>$L$11-Tasaus[[#This Row],[Laskennallinen verotulo yhteensä, €/asukas (=tasausraja)]]</f>
        <v>540.26039297917055</v>
      </c>
      <c r="N99" s="401">
        <v>486.23435368125348</v>
      </c>
      <c r="O99" s="402">
        <v>4829765.8351158909</v>
      </c>
      <c r="Q99" s="121"/>
      <c r="R99" s="122"/>
      <c r="S99" s="123"/>
    </row>
    <row r="100" spans="1:19">
      <c r="A100" s="298">
        <v>261</v>
      </c>
      <c r="B100" s="13" t="s">
        <v>476</v>
      </c>
      <c r="C100" s="299">
        <v>6436</v>
      </c>
      <c r="D100" s="300">
        <v>20.25</v>
      </c>
      <c r="E100" s="300">
        <f>Tasaus[[#This Row],[Tuloveroprosentti 2021]]-12.64</f>
        <v>7.6099999999999994</v>
      </c>
      <c r="F100" s="14">
        <v>22081621.120000001</v>
      </c>
      <c r="G100" s="14">
        <f>Tasaus[[#This Row],[Kunnallisvero (maksuunpantu), €]]*100/Tasaus[[#This Row],[Tuloveroprosentti 2021]]</f>
        <v>109045042.56790124</v>
      </c>
      <c r="H100" s="301">
        <f>Tasaus[[#This Row],[Verotettava tulo (kunnallisvero), €]]*($E$11/100)</f>
        <v>8047524.1415111106</v>
      </c>
      <c r="I100" s="14">
        <v>2522952.0414938824</v>
      </c>
      <c r="J100" s="15">
        <v>3627259.3480000007</v>
      </c>
      <c r="K100" s="15">
        <f>SUM(Tasaus[[#This Row],[Laskennallinen kunnallisvero, €]:[Laskennallinen kiinteistövero (ydinv.), €]])</f>
        <v>14197735.531004995</v>
      </c>
      <c r="L100" s="15">
        <f>Tasaus[[#This Row],[Laskennallinen verotulo yhteensä, €]]/Tasaus[[#This Row],[Asukasluku 31.12.2020]]</f>
        <v>2205.9874970486321</v>
      </c>
      <c r="M100" s="37">
        <f>$L$11-Tasaus[[#This Row],[Laskennallinen verotulo yhteensä, €/asukas (=tasausraja)]]</f>
        <v>-248.98749704863212</v>
      </c>
      <c r="N100" s="401">
        <v>-24.898749704863214</v>
      </c>
      <c r="O100" s="402">
        <v>-160248.35310049963</v>
      </c>
      <c r="Q100" s="121"/>
      <c r="R100" s="122"/>
      <c r="S100" s="123"/>
    </row>
    <row r="101" spans="1:19">
      <c r="A101" s="298">
        <v>263</v>
      </c>
      <c r="B101" s="13" t="s">
        <v>477</v>
      </c>
      <c r="C101" s="299">
        <v>7854</v>
      </c>
      <c r="D101" s="300">
        <v>21.75</v>
      </c>
      <c r="E101" s="300">
        <f>Tasaus[[#This Row],[Tuloveroprosentti 2021]]-12.64</f>
        <v>9.11</v>
      </c>
      <c r="F101" s="14">
        <v>21996700.350000001</v>
      </c>
      <c r="G101" s="14">
        <f>Tasaus[[#This Row],[Kunnallisvero (maksuunpantu), €]]*100/Tasaus[[#This Row],[Tuloveroprosentti 2021]]</f>
        <v>101134254.48275863</v>
      </c>
      <c r="H101" s="301">
        <f>Tasaus[[#This Row],[Verotettava tulo (kunnallisvero), €]]*($E$11/100)</f>
        <v>7463707.9808275858</v>
      </c>
      <c r="I101" s="14">
        <v>2400298.6863794494</v>
      </c>
      <c r="J101" s="15">
        <v>908231.60340000002</v>
      </c>
      <c r="K101" s="15">
        <f>SUM(Tasaus[[#This Row],[Laskennallinen kunnallisvero, €]:[Laskennallinen kiinteistövero (ydinv.), €]])</f>
        <v>10772238.270607036</v>
      </c>
      <c r="L101" s="15">
        <f>Tasaus[[#This Row],[Laskennallinen verotulo yhteensä, €]]/Tasaus[[#This Row],[Asukasluku 31.12.2020]]</f>
        <v>1371.5607678389401</v>
      </c>
      <c r="M101" s="37">
        <f>$L$11-Tasaus[[#This Row],[Laskennallinen verotulo yhteensä, €/asukas (=tasausraja)]]</f>
        <v>585.43923216105986</v>
      </c>
      <c r="N101" s="401">
        <v>526.89530894495385</v>
      </c>
      <c r="O101" s="402">
        <v>4138235.7564536678</v>
      </c>
      <c r="Q101" s="121"/>
      <c r="R101" s="122"/>
      <c r="S101" s="123"/>
    </row>
    <row r="102" spans="1:19">
      <c r="A102" s="298">
        <v>265</v>
      </c>
      <c r="B102" s="13" t="s">
        <v>478</v>
      </c>
      <c r="C102" s="299">
        <v>1107</v>
      </c>
      <c r="D102" s="300">
        <v>21.75</v>
      </c>
      <c r="E102" s="300">
        <f>Tasaus[[#This Row],[Tuloveroprosentti 2021]]-12.64</f>
        <v>9.11</v>
      </c>
      <c r="F102" s="14">
        <v>2817040.52999999</v>
      </c>
      <c r="G102" s="14">
        <f>Tasaus[[#This Row],[Kunnallisvero (maksuunpantu), €]]*100/Tasaus[[#This Row],[Tuloveroprosentti 2021]]</f>
        <v>12951910.482758574</v>
      </c>
      <c r="H102" s="301">
        <f>Tasaus[[#This Row],[Verotettava tulo (kunnallisvero), €]]*($E$11/100)</f>
        <v>955850.99362758268</v>
      </c>
      <c r="I102" s="14">
        <v>788036.92382757028</v>
      </c>
      <c r="J102" s="15">
        <v>221615.98835000003</v>
      </c>
      <c r="K102" s="15">
        <f>SUM(Tasaus[[#This Row],[Laskennallinen kunnallisvero, €]:[Laskennallinen kiinteistövero (ydinv.), €]])</f>
        <v>1965503.9058051531</v>
      </c>
      <c r="L102" s="15">
        <f>Tasaus[[#This Row],[Laskennallinen verotulo yhteensä, €]]/Tasaus[[#This Row],[Asukasluku 31.12.2020]]</f>
        <v>1775.5229501401564</v>
      </c>
      <c r="M102" s="37">
        <f>$L$11-Tasaus[[#This Row],[Laskennallinen verotulo yhteensä, €/asukas (=tasausraja)]]</f>
        <v>181.47704985984365</v>
      </c>
      <c r="N102" s="401">
        <v>163.3293448738593</v>
      </c>
      <c r="O102" s="402">
        <v>180805.58477536225</v>
      </c>
      <c r="Q102" s="121"/>
      <c r="R102" s="122"/>
      <c r="S102" s="123"/>
    </row>
    <row r="103" spans="1:19">
      <c r="A103" s="298">
        <v>271</v>
      </c>
      <c r="B103" s="13" t="s">
        <v>479</v>
      </c>
      <c r="C103" s="299">
        <v>7013</v>
      </c>
      <c r="D103" s="300">
        <v>21.75</v>
      </c>
      <c r="E103" s="300">
        <f>Tasaus[[#This Row],[Tuloveroprosentti 2021]]-12.64</f>
        <v>9.11</v>
      </c>
      <c r="F103" s="14">
        <v>23592700.300000001</v>
      </c>
      <c r="G103" s="14">
        <f>Tasaus[[#This Row],[Kunnallisvero (maksuunpantu), €]]*100/Tasaus[[#This Row],[Tuloveroprosentti 2021]]</f>
        <v>108472185.28735632</v>
      </c>
      <c r="H103" s="301">
        <f>Tasaus[[#This Row],[Verotettava tulo (kunnallisvero), €]]*($E$11/100)</f>
        <v>8005247.2742068954</v>
      </c>
      <c r="I103" s="14">
        <v>1375701.3974072882</v>
      </c>
      <c r="J103" s="15">
        <v>1101556.2012500002</v>
      </c>
      <c r="K103" s="15">
        <f>SUM(Tasaus[[#This Row],[Laskennallinen kunnallisvero, €]:[Laskennallinen kiinteistövero (ydinv.), €]])</f>
        <v>10482504.872864183</v>
      </c>
      <c r="L103" s="15">
        <f>Tasaus[[#This Row],[Laskennallinen verotulo yhteensä, €]]/Tasaus[[#This Row],[Asukasluku 31.12.2020]]</f>
        <v>1494.7247786773396</v>
      </c>
      <c r="M103" s="37">
        <f>$L$11-Tasaus[[#This Row],[Laskennallinen verotulo yhteensä, €/asukas (=tasausraja)]]</f>
        <v>462.2752213226604</v>
      </c>
      <c r="N103" s="401">
        <v>416.04769919039438</v>
      </c>
      <c r="O103" s="402">
        <v>2917742.514422236</v>
      </c>
      <c r="Q103" s="121"/>
      <c r="R103" s="122"/>
      <c r="S103" s="123"/>
    </row>
    <row r="104" spans="1:19">
      <c r="A104" s="298">
        <v>272</v>
      </c>
      <c r="B104" s="13" t="s">
        <v>480</v>
      </c>
      <c r="C104" s="299">
        <v>47772</v>
      </c>
      <c r="D104" s="300">
        <v>21.5</v>
      </c>
      <c r="E104" s="300">
        <f>Tasaus[[#This Row],[Tuloveroprosentti 2021]]-12.64</f>
        <v>8.86</v>
      </c>
      <c r="F104" s="14">
        <v>174055354.37</v>
      </c>
      <c r="G104" s="14">
        <f>Tasaus[[#This Row],[Kunnallisvero (maksuunpantu), €]]*100/Tasaus[[#This Row],[Tuloveroprosentti 2021]]</f>
        <v>809559787.76744187</v>
      </c>
      <c r="H104" s="301">
        <f>Tasaus[[#This Row],[Verotettava tulo (kunnallisvero), €]]*($E$11/100)</f>
        <v>59745512.337237202</v>
      </c>
      <c r="I104" s="14">
        <v>17383525.88037863</v>
      </c>
      <c r="J104" s="15">
        <v>6641408.9192000004</v>
      </c>
      <c r="K104" s="15">
        <f>SUM(Tasaus[[#This Row],[Laskennallinen kunnallisvero, €]:[Laskennallinen kiinteistövero (ydinv.), €]])</f>
        <v>83770447.136815831</v>
      </c>
      <c r="L104" s="15">
        <f>Tasaus[[#This Row],[Laskennallinen verotulo yhteensä, €]]/Tasaus[[#This Row],[Asukasluku 31.12.2020]]</f>
        <v>1753.5469969190285</v>
      </c>
      <c r="M104" s="37">
        <f>$L$11-Tasaus[[#This Row],[Laskennallinen verotulo yhteensä, €/asukas (=tasausraja)]]</f>
        <v>203.45300308097148</v>
      </c>
      <c r="N104" s="401">
        <v>183.10770277287435</v>
      </c>
      <c r="O104" s="402">
        <v>8747421.1768657528</v>
      </c>
      <c r="Q104" s="121"/>
      <c r="R104" s="122"/>
      <c r="S104" s="123"/>
    </row>
    <row r="105" spans="1:19">
      <c r="A105" s="298">
        <v>273</v>
      </c>
      <c r="B105" s="13" t="s">
        <v>481</v>
      </c>
      <c r="C105" s="299">
        <v>3925</v>
      </c>
      <c r="D105" s="300">
        <v>20</v>
      </c>
      <c r="E105" s="300">
        <f>Tasaus[[#This Row],[Tuloveroprosentti 2021]]-12.64</f>
        <v>7.3599999999999994</v>
      </c>
      <c r="F105" s="14">
        <v>11269166.5399999</v>
      </c>
      <c r="G105" s="14">
        <f>Tasaus[[#This Row],[Kunnallisvero (maksuunpantu), €]]*100/Tasaus[[#This Row],[Tuloveroprosentti 2021]]</f>
        <v>56345832.699999496</v>
      </c>
      <c r="H105" s="301">
        <f>Tasaus[[#This Row],[Verotettava tulo (kunnallisvero), €]]*($E$11/100)</f>
        <v>4158322.4532599621</v>
      </c>
      <c r="I105" s="14">
        <v>1059870.9467256262</v>
      </c>
      <c r="J105" s="15">
        <v>1980515.1351000001</v>
      </c>
      <c r="K105" s="15">
        <f>SUM(Tasaus[[#This Row],[Laskennallinen kunnallisvero, €]:[Laskennallinen kiinteistövero (ydinv.), €]])</f>
        <v>7198708.5350855887</v>
      </c>
      <c r="L105" s="15">
        <f>Tasaus[[#This Row],[Laskennallinen verotulo yhteensä, €]]/Tasaus[[#This Row],[Asukasluku 31.12.2020]]</f>
        <v>1834.065868811615</v>
      </c>
      <c r="M105" s="37">
        <f>$L$11-Tasaus[[#This Row],[Laskennallinen verotulo yhteensä, €/asukas (=tasausraja)]]</f>
        <v>122.93413118838498</v>
      </c>
      <c r="N105" s="401">
        <v>110.64071806954648</v>
      </c>
      <c r="O105" s="402">
        <v>434264.81842296995</v>
      </c>
      <c r="Q105" s="121"/>
      <c r="R105" s="122"/>
      <c r="S105" s="123"/>
    </row>
    <row r="106" spans="1:19">
      <c r="A106" s="298">
        <v>275</v>
      </c>
      <c r="B106" s="13" t="s">
        <v>482</v>
      </c>
      <c r="C106" s="299">
        <v>2593</v>
      </c>
      <c r="D106" s="300">
        <v>22</v>
      </c>
      <c r="E106" s="300">
        <f>Tasaus[[#This Row],[Tuloveroprosentti 2021]]-12.64</f>
        <v>9.36</v>
      </c>
      <c r="F106" s="14">
        <v>7519565.1100000003</v>
      </c>
      <c r="G106" s="14">
        <f>Tasaus[[#This Row],[Kunnallisvero (maksuunpantu), €]]*100/Tasaus[[#This Row],[Tuloveroprosentti 2021]]</f>
        <v>34179841.409090906</v>
      </c>
      <c r="H106" s="301">
        <f>Tasaus[[#This Row],[Verotettava tulo (kunnallisvero), €]]*($E$11/100)</f>
        <v>2522472.2959909085</v>
      </c>
      <c r="I106" s="14">
        <v>956271.61211942241</v>
      </c>
      <c r="J106" s="15">
        <v>394671.41755000001</v>
      </c>
      <c r="K106" s="15">
        <f>SUM(Tasaus[[#This Row],[Laskennallinen kunnallisvero, €]:[Laskennallinen kiinteistövero (ydinv.), €]])</f>
        <v>3873415.3256603307</v>
      </c>
      <c r="L106" s="15">
        <f>Tasaus[[#This Row],[Laskennallinen verotulo yhteensä, €]]/Tasaus[[#This Row],[Asukasluku 31.12.2020]]</f>
        <v>1493.7968861011689</v>
      </c>
      <c r="M106" s="37">
        <f>$L$11-Tasaus[[#This Row],[Laskennallinen verotulo yhteensä, €/asukas (=tasausraja)]]</f>
        <v>463.20311389883113</v>
      </c>
      <c r="N106" s="401">
        <v>416.88280250894803</v>
      </c>
      <c r="O106" s="402">
        <v>1080977.1069057023</v>
      </c>
      <c r="Q106" s="121"/>
      <c r="R106" s="122"/>
      <c r="S106" s="123"/>
    </row>
    <row r="107" spans="1:19">
      <c r="A107" s="298">
        <v>276</v>
      </c>
      <c r="B107" s="13" t="s">
        <v>483</v>
      </c>
      <c r="C107" s="299">
        <v>14857</v>
      </c>
      <c r="D107" s="300">
        <v>20.5</v>
      </c>
      <c r="E107" s="300">
        <f>Tasaus[[#This Row],[Tuloveroprosentti 2021]]-12.64</f>
        <v>7.8599999999999994</v>
      </c>
      <c r="F107" s="14">
        <v>51464524.520000003</v>
      </c>
      <c r="G107" s="14">
        <f>Tasaus[[#This Row],[Kunnallisvero (maksuunpantu), €]]*100/Tasaus[[#This Row],[Tuloveroprosentti 2021]]</f>
        <v>251046461.07317072</v>
      </c>
      <c r="H107" s="301">
        <f>Tasaus[[#This Row],[Verotettava tulo (kunnallisvero), €]]*($E$11/100)</f>
        <v>18527228.827199996</v>
      </c>
      <c r="I107" s="14">
        <v>2371684.3610231061</v>
      </c>
      <c r="J107" s="15">
        <v>1607140.7705999999</v>
      </c>
      <c r="K107" s="15">
        <f>SUM(Tasaus[[#This Row],[Laskennallinen kunnallisvero, €]:[Laskennallinen kiinteistövero (ydinv.), €]])</f>
        <v>22506053.9588231</v>
      </c>
      <c r="L107" s="15">
        <f>Tasaus[[#This Row],[Laskennallinen verotulo yhteensä, €]]/Tasaus[[#This Row],[Asukasluku 31.12.2020]]</f>
        <v>1514.8451207392543</v>
      </c>
      <c r="M107" s="37">
        <f>$L$11-Tasaus[[#This Row],[Laskennallinen verotulo yhteensä, €/asukas (=tasausraja)]]</f>
        <v>442.1548792607457</v>
      </c>
      <c r="N107" s="401">
        <v>397.93939133467114</v>
      </c>
      <c r="O107" s="402">
        <v>5912185.5370592093</v>
      </c>
      <c r="Q107" s="121"/>
      <c r="R107" s="122"/>
      <c r="S107" s="123"/>
    </row>
    <row r="108" spans="1:19">
      <c r="A108" s="298">
        <v>280</v>
      </c>
      <c r="B108" s="13" t="s">
        <v>484</v>
      </c>
      <c r="C108" s="299">
        <v>2068</v>
      </c>
      <c r="D108" s="300">
        <v>21.5</v>
      </c>
      <c r="E108" s="300">
        <f>Tasaus[[#This Row],[Tuloveroprosentti 2021]]-12.64</f>
        <v>8.86</v>
      </c>
      <c r="F108" s="14">
        <v>6026289.1500000004</v>
      </c>
      <c r="G108" s="14">
        <f>Tasaus[[#This Row],[Kunnallisvero (maksuunpantu), €]]*100/Tasaus[[#This Row],[Tuloveroprosentti 2021]]</f>
        <v>28029251.860465117</v>
      </c>
      <c r="H108" s="301">
        <f>Tasaus[[#This Row],[Verotettava tulo (kunnallisvero), €]]*($E$11/100)</f>
        <v>2068558.7873023252</v>
      </c>
      <c r="I108" s="14">
        <v>633934.65329507843</v>
      </c>
      <c r="J108" s="15">
        <v>384086.32885000005</v>
      </c>
      <c r="K108" s="15">
        <f>SUM(Tasaus[[#This Row],[Laskennallinen kunnallisvero, €]:[Laskennallinen kiinteistövero (ydinv.), €]])</f>
        <v>3086579.769447404</v>
      </c>
      <c r="L108" s="15">
        <f>Tasaus[[#This Row],[Laskennallinen verotulo yhteensä, €]]/Tasaus[[#This Row],[Asukasluku 31.12.2020]]</f>
        <v>1492.5434088236964</v>
      </c>
      <c r="M108" s="37">
        <f>$L$11-Tasaus[[#This Row],[Laskennallinen verotulo yhteensä, €/asukas (=tasausraja)]]</f>
        <v>464.45659117630362</v>
      </c>
      <c r="N108" s="401">
        <v>418.01093205867329</v>
      </c>
      <c r="O108" s="402">
        <v>864446.60749733634</v>
      </c>
      <c r="Q108" s="121"/>
      <c r="R108" s="122"/>
      <c r="S108" s="123"/>
    </row>
    <row r="109" spans="1:19">
      <c r="A109" s="298">
        <v>284</v>
      </c>
      <c r="B109" s="13" t="s">
        <v>485</v>
      </c>
      <c r="C109" s="299">
        <v>2292</v>
      </c>
      <c r="D109" s="300">
        <v>20</v>
      </c>
      <c r="E109" s="300">
        <f>Tasaus[[#This Row],[Tuloveroprosentti 2021]]-12.64</f>
        <v>7.3599999999999994</v>
      </c>
      <c r="F109" s="14">
        <v>6591357.0199999902</v>
      </c>
      <c r="G109" s="14">
        <f>Tasaus[[#This Row],[Kunnallisvero (maksuunpantu), €]]*100/Tasaus[[#This Row],[Tuloveroprosentti 2021]]</f>
        <v>32956785.099999953</v>
      </c>
      <c r="H109" s="301">
        <f>Tasaus[[#This Row],[Verotettava tulo (kunnallisvero), €]]*($E$11/100)</f>
        <v>2432210.7403799961</v>
      </c>
      <c r="I109" s="14">
        <v>721864.8488499833</v>
      </c>
      <c r="J109" s="15">
        <v>315369.20095000003</v>
      </c>
      <c r="K109" s="15">
        <f>SUM(Tasaus[[#This Row],[Laskennallinen kunnallisvero, €]:[Laskennallinen kiinteistövero (ydinv.), €]])</f>
        <v>3469444.7901799795</v>
      </c>
      <c r="L109" s="15">
        <f>Tasaus[[#This Row],[Laskennallinen verotulo yhteensä, €]]/Tasaus[[#This Row],[Asukasluku 31.12.2020]]</f>
        <v>1513.7193674432719</v>
      </c>
      <c r="M109" s="37">
        <f>$L$11-Tasaus[[#This Row],[Laskennallinen verotulo yhteensä, €/asukas (=tasausraja)]]</f>
        <v>443.28063255672805</v>
      </c>
      <c r="N109" s="401">
        <v>398.95256930105523</v>
      </c>
      <c r="O109" s="402">
        <v>914399.28883801855</v>
      </c>
      <c r="Q109" s="121"/>
      <c r="R109" s="122"/>
      <c r="S109" s="123"/>
    </row>
    <row r="110" spans="1:19">
      <c r="A110" s="298">
        <v>285</v>
      </c>
      <c r="B110" s="13" t="s">
        <v>486</v>
      </c>
      <c r="C110" s="299">
        <v>51668</v>
      </c>
      <c r="D110" s="300">
        <v>21.5</v>
      </c>
      <c r="E110" s="300">
        <f>Tasaus[[#This Row],[Tuloveroprosentti 2021]]-12.64</f>
        <v>8.86</v>
      </c>
      <c r="F110" s="14">
        <v>206686164.71999899</v>
      </c>
      <c r="G110" s="14">
        <f>Tasaus[[#This Row],[Kunnallisvero (maksuunpantu), €]]*100/Tasaus[[#This Row],[Tuloveroprosentti 2021]]</f>
        <v>961330998.69766963</v>
      </c>
      <c r="H110" s="301">
        <f>Tasaus[[#This Row],[Verotettava tulo (kunnallisvero), €]]*($E$11/100)</f>
        <v>70946227.703888014</v>
      </c>
      <c r="I110" s="14">
        <v>12436990.85737079</v>
      </c>
      <c r="J110" s="15">
        <v>6870486.5031500002</v>
      </c>
      <c r="K110" s="15">
        <f>SUM(Tasaus[[#This Row],[Laskennallinen kunnallisvero, €]:[Laskennallinen kiinteistövero (ydinv.), €]])</f>
        <v>90253705.064408809</v>
      </c>
      <c r="L110" s="15">
        <f>Tasaus[[#This Row],[Laskennallinen verotulo yhteensä, €]]/Tasaus[[#This Row],[Asukasluku 31.12.2020]]</f>
        <v>1746.8008257414417</v>
      </c>
      <c r="M110" s="37">
        <f>$L$11-Tasaus[[#This Row],[Laskennallinen verotulo yhteensä, €/asukas (=tasausraja)]]</f>
        <v>210.19917425855829</v>
      </c>
      <c r="N110" s="401">
        <v>189.17925683270246</v>
      </c>
      <c r="O110" s="402">
        <v>9774513.8420320712</v>
      </c>
      <c r="Q110" s="121"/>
      <c r="R110" s="122"/>
      <c r="S110" s="123"/>
    </row>
    <row r="111" spans="1:19">
      <c r="A111" s="298">
        <v>286</v>
      </c>
      <c r="B111" s="13" t="s">
        <v>487</v>
      </c>
      <c r="C111" s="299">
        <v>81187</v>
      </c>
      <c r="D111" s="300">
        <v>21.25</v>
      </c>
      <c r="E111" s="300">
        <f>Tasaus[[#This Row],[Tuloveroprosentti 2021]]-12.64</f>
        <v>8.61</v>
      </c>
      <c r="F111" s="14">
        <v>313838404.44999897</v>
      </c>
      <c r="G111" s="14">
        <f>Tasaus[[#This Row],[Kunnallisvero (maksuunpantu), €]]*100/Tasaus[[#This Row],[Tuloveroprosentti 2021]]</f>
        <v>1476886609.1764657</v>
      </c>
      <c r="H111" s="301">
        <f>Tasaus[[#This Row],[Verotettava tulo (kunnallisvero), €]]*($E$11/100)</f>
        <v>108994231.75722316</v>
      </c>
      <c r="I111" s="14">
        <v>25698007.613096777</v>
      </c>
      <c r="J111" s="15">
        <v>10989136.734300001</v>
      </c>
      <c r="K111" s="15">
        <f>SUM(Tasaus[[#This Row],[Laskennallinen kunnallisvero, €]:[Laskennallinen kiinteistövero (ydinv.), €]])</f>
        <v>145681376.10461992</v>
      </c>
      <c r="L111" s="15">
        <f>Tasaus[[#This Row],[Laskennallinen verotulo yhteensä, €]]/Tasaus[[#This Row],[Asukasluku 31.12.2020]]</f>
        <v>1794.3928967029194</v>
      </c>
      <c r="M111" s="37">
        <f>$L$11-Tasaus[[#This Row],[Laskennallinen verotulo yhteensä, €/asukas (=tasausraja)]]</f>
        <v>162.60710329708058</v>
      </c>
      <c r="N111" s="401">
        <v>146.34639296737254</v>
      </c>
      <c r="O111" s="402">
        <v>11881424.605842074</v>
      </c>
      <c r="Q111" s="121"/>
      <c r="R111" s="122"/>
      <c r="S111" s="123"/>
    </row>
    <row r="112" spans="1:19">
      <c r="A112" s="298">
        <v>287</v>
      </c>
      <c r="B112" s="13" t="s">
        <v>488</v>
      </c>
      <c r="C112" s="299">
        <v>6404</v>
      </c>
      <c r="D112" s="300">
        <v>21.5</v>
      </c>
      <c r="E112" s="300">
        <f>Tasaus[[#This Row],[Tuloveroprosentti 2021]]-12.64</f>
        <v>8.86</v>
      </c>
      <c r="F112" s="14">
        <v>22062768.109999899</v>
      </c>
      <c r="G112" s="14">
        <f>Tasaus[[#This Row],[Kunnallisvero (maksuunpantu), €]]*100/Tasaus[[#This Row],[Tuloveroprosentti 2021]]</f>
        <v>102617526.09302279</v>
      </c>
      <c r="H112" s="301">
        <f>Tasaus[[#This Row],[Verotettava tulo (kunnallisvero), €]]*($E$11/100)</f>
        <v>7573173.4256650815</v>
      </c>
      <c r="I112" s="14">
        <v>1597020.9036507085</v>
      </c>
      <c r="J112" s="15">
        <v>1210232.2887000002</v>
      </c>
      <c r="K112" s="15">
        <f>SUM(Tasaus[[#This Row],[Laskennallinen kunnallisvero, €]:[Laskennallinen kiinteistövero (ydinv.), €]])</f>
        <v>10380426.618015788</v>
      </c>
      <c r="L112" s="15">
        <f>Tasaus[[#This Row],[Laskennallinen verotulo yhteensä, €]]/Tasaus[[#This Row],[Asukasluku 31.12.2020]]</f>
        <v>1620.9285787032775</v>
      </c>
      <c r="M112" s="37">
        <f>$L$11-Tasaus[[#This Row],[Laskennallinen verotulo yhteensä, €/asukas (=tasausraja)]]</f>
        <v>336.07142129672252</v>
      </c>
      <c r="N112" s="401">
        <v>302.46427916705028</v>
      </c>
      <c r="O112" s="402">
        <v>1936981.2437857899</v>
      </c>
      <c r="Q112" s="121"/>
      <c r="R112" s="122"/>
      <c r="S112" s="123"/>
    </row>
    <row r="113" spans="1:19">
      <c r="A113" s="298">
        <v>288</v>
      </c>
      <c r="B113" s="13" t="s">
        <v>489</v>
      </c>
      <c r="C113" s="299">
        <v>6416</v>
      </c>
      <c r="D113" s="300">
        <v>22</v>
      </c>
      <c r="E113" s="300">
        <f>Tasaus[[#This Row],[Tuloveroprosentti 2021]]-12.64</f>
        <v>9.36</v>
      </c>
      <c r="F113" s="14">
        <v>21710337.710000001</v>
      </c>
      <c r="G113" s="14">
        <f>Tasaus[[#This Row],[Kunnallisvero (maksuunpantu), €]]*100/Tasaus[[#This Row],[Tuloveroprosentti 2021]]</f>
        <v>98683353.227272734</v>
      </c>
      <c r="H113" s="301">
        <f>Tasaus[[#This Row],[Verotettava tulo (kunnallisvero), €]]*($E$11/100)</f>
        <v>7282831.4681727272</v>
      </c>
      <c r="I113" s="14">
        <v>2433037.1986184646</v>
      </c>
      <c r="J113" s="15">
        <v>869284.37085000018</v>
      </c>
      <c r="K113" s="15">
        <f>SUM(Tasaus[[#This Row],[Laskennallinen kunnallisvero, €]:[Laskennallinen kiinteistövero (ydinv.), €]])</f>
        <v>10585153.037641192</v>
      </c>
      <c r="L113" s="15">
        <f>Tasaus[[#This Row],[Laskennallinen verotulo yhteensä, €]]/Tasaus[[#This Row],[Asukasluku 31.12.2020]]</f>
        <v>1649.8056480114078</v>
      </c>
      <c r="M113" s="37">
        <f>$L$11-Tasaus[[#This Row],[Laskennallinen verotulo yhteensä, €/asukas (=tasausraja)]]</f>
        <v>307.19435198859219</v>
      </c>
      <c r="N113" s="401">
        <v>276.47491678973296</v>
      </c>
      <c r="O113" s="402">
        <v>1773863.0661229268</v>
      </c>
      <c r="Q113" s="121"/>
      <c r="R113" s="122"/>
      <c r="S113" s="123"/>
    </row>
    <row r="114" spans="1:19">
      <c r="A114" s="298">
        <v>290</v>
      </c>
      <c r="B114" s="13" t="s">
        <v>490</v>
      </c>
      <c r="C114" s="299">
        <v>8042</v>
      </c>
      <c r="D114" s="300">
        <v>22</v>
      </c>
      <c r="E114" s="300">
        <f>Tasaus[[#This Row],[Tuloveroprosentti 2021]]-12.64</f>
        <v>9.36</v>
      </c>
      <c r="F114" s="14">
        <v>24975717</v>
      </c>
      <c r="G114" s="14">
        <f>Tasaus[[#This Row],[Kunnallisvero (maksuunpantu), €]]*100/Tasaus[[#This Row],[Tuloveroprosentti 2021]]</f>
        <v>113525986.36363636</v>
      </c>
      <c r="H114" s="301">
        <f>Tasaus[[#This Row],[Verotettava tulo (kunnallisvero), €]]*($E$11/100)</f>
        <v>8378217.7936363621</v>
      </c>
      <c r="I114" s="14">
        <v>3707967.8543183696</v>
      </c>
      <c r="J114" s="15">
        <v>1122194.3990499999</v>
      </c>
      <c r="K114" s="15">
        <f>SUM(Tasaus[[#This Row],[Laskennallinen kunnallisvero, €]:[Laskennallinen kiinteistövero (ydinv.), €]])</f>
        <v>13208380.047004731</v>
      </c>
      <c r="L114" s="15">
        <f>Tasaus[[#This Row],[Laskennallinen verotulo yhteensä, €]]/Tasaus[[#This Row],[Asukasluku 31.12.2020]]</f>
        <v>1642.4247758026277</v>
      </c>
      <c r="M114" s="37">
        <f>$L$11-Tasaus[[#This Row],[Laskennallinen verotulo yhteensä, €/asukas (=tasausraja)]]</f>
        <v>314.57522419737234</v>
      </c>
      <c r="N114" s="401">
        <v>283.11770177763509</v>
      </c>
      <c r="O114" s="402">
        <v>2276832.5576957413</v>
      </c>
      <c r="Q114" s="121"/>
      <c r="R114" s="122"/>
      <c r="S114" s="123"/>
    </row>
    <row r="115" spans="1:19">
      <c r="A115" s="298">
        <v>291</v>
      </c>
      <c r="B115" s="13" t="s">
        <v>491</v>
      </c>
      <c r="C115" s="299">
        <v>2161</v>
      </c>
      <c r="D115" s="300">
        <v>21.75</v>
      </c>
      <c r="E115" s="300">
        <f>Tasaus[[#This Row],[Tuloveroprosentti 2021]]-12.64</f>
        <v>9.11</v>
      </c>
      <c r="F115" s="14">
        <v>6472145.79</v>
      </c>
      <c r="G115" s="14">
        <f>Tasaus[[#This Row],[Kunnallisvero (maksuunpantu), €]]*100/Tasaus[[#This Row],[Tuloveroprosentti 2021]]</f>
        <v>29756992.137931034</v>
      </c>
      <c r="H115" s="301">
        <f>Tasaus[[#This Row],[Verotettava tulo (kunnallisvero), €]]*($E$11/100)</f>
        <v>2196066.0197793101</v>
      </c>
      <c r="I115" s="14">
        <v>1245379.3253410356</v>
      </c>
      <c r="J115" s="15">
        <v>755983.97770000005</v>
      </c>
      <c r="K115" s="15">
        <f>SUM(Tasaus[[#This Row],[Laskennallinen kunnallisvero, €]:[Laskennallinen kiinteistövero (ydinv.), €]])</f>
        <v>4197429.3228203459</v>
      </c>
      <c r="L115" s="15">
        <f>Tasaus[[#This Row],[Laskennallinen verotulo yhteensä, €]]/Tasaus[[#This Row],[Asukasluku 31.12.2020]]</f>
        <v>1942.3550776586515</v>
      </c>
      <c r="M115" s="37">
        <f>$L$11-Tasaus[[#This Row],[Laskennallinen verotulo yhteensä, €/asukas (=tasausraja)]]</f>
        <v>14.644922341348547</v>
      </c>
      <c r="N115" s="401">
        <v>13.180430107213693</v>
      </c>
      <c r="O115" s="402">
        <v>28482.909461688792</v>
      </c>
      <c r="Q115" s="121"/>
      <c r="R115" s="122"/>
      <c r="S115" s="123"/>
    </row>
    <row r="116" spans="1:19">
      <c r="A116" s="298">
        <v>297</v>
      </c>
      <c r="B116" s="13" t="s">
        <v>492</v>
      </c>
      <c r="C116" s="299">
        <v>120210</v>
      </c>
      <c r="D116" s="300">
        <v>20.75</v>
      </c>
      <c r="E116" s="300">
        <f>Tasaus[[#This Row],[Tuloveroprosentti 2021]]-12.64</f>
        <v>8.11</v>
      </c>
      <c r="F116" s="14">
        <v>440786924.81</v>
      </c>
      <c r="G116" s="14">
        <f>Tasaus[[#This Row],[Kunnallisvero (maksuunpantu), €]]*100/Tasaus[[#This Row],[Tuloveroprosentti 2021]]</f>
        <v>2124274336.4337349</v>
      </c>
      <c r="H116" s="301">
        <f>Tasaus[[#This Row],[Verotettava tulo (kunnallisvero), €]]*($E$11/100)</f>
        <v>156771446.02880961</v>
      </c>
      <c r="I116" s="14">
        <v>30545604.544658195</v>
      </c>
      <c r="J116" s="15">
        <v>19226479.923450004</v>
      </c>
      <c r="K116" s="15">
        <f>SUM(Tasaus[[#This Row],[Laskennallinen kunnallisvero, €]:[Laskennallinen kiinteistövero (ydinv.), €]])</f>
        <v>206543530.49691778</v>
      </c>
      <c r="L116" s="15">
        <f>Tasaus[[#This Row],[Laskennallinen verotulo yhteensä, €]]/Tasaus[[#This Row],[Asukasluku 31.12.2020]]</f>
        <v>1718.1892562758321</v>
      </c>
      <c r="M116" s="37">
        <f>$L$11-Tasaus[[#This Row],[Laskennallinen verotulo yhteensä, €/asukas (=tasausraja)]]</f>
        <v>238.81074372416788</v>
      </c>
      <c r="N116" s="401">
        <v>214.9296693517511</v>
      </c>
      <c r="O116" s="402">
        <v>25836695.552774001</v>
      </c>
      <c r="Q116" s="121"/>
      <c r="R116" s="122"/>
      <c r="S116" s="123"/>
    </row>
    <row r="117" spans="1:19" ht="14.5">
      <c r="A117" s="258">
        <v>300</v>
      </c>
      <c r="B117" s="39" t="s">
        <v>493</v>
      </c>
      <c r="C117" s="299">
        <v>3534</v>
      </c>
      <c r="D117" s="300">
        <v>21</v>
      </c>
      <c r="E117" s="300">
        <f>Tasaus[[#This Row],[Tuloveroprosentti 2021]]-12.64</f>
        <v>8.36</v>
      </c>
      <c r="F117" s="14">
        <v>10144188.949999901</v>
      </c>
      <c r="G117" s="14">
        <f>Tasaus[[#This Row],[Kunnallisvero (maksuunpantu), €]]*100/Tasaus[[#This Row],[Tuloveroprosentti 2021]]</f>
        <v>48305661.666666195</v>
      </c>
      <c r="H117" s="301">
        <f>Tasaus[[#This Row],[Verotettava tulo (kunnallisvero), €]]*($E$11/100)</f>
        <v>3564957.8309999648</v>
      </c>
      <c r="I117" s="14">
        <v>847086.02367670368</v>
      </c>
      <c r="J117" s="303">
        <v>560683.41504999995</v>
      </c>
      <c r="K117" s="15">
        <f>SUM(Tasaus[[#This Row],[Laskennallinen kunnallisvero, €]:[Laskennallinen kiinteistövero (ydinv.), €]])</f>
        <v>4972727.2697266685</v>
      </c>
      <c r="L117" s="15">
        <f>Tasaus[[#This Row],[Laskennallinen verotulo yhteensä, €]]/Tasaus[[#This Row],[Asukasluku 31.12.2020]]</f>
        <v>1407.1101498943601</v>
      </c>
      <c r="M117" s="37">
        <f>$L$11-Tasaus[[#This Row],[Laskennallinen verotulo yhteensä, €/asukas (=tasausraja)]]</f>
        <v>549.88985010563988</v>
      </c>
      <c r="N117" s="401">
        <v>494.90086509507591</v>
      </c>
      <c r="O117" s="402">
        <v>1748979.6572459983</v>
      </c>
      <c r="Q117" s="121"/>
      <c r="R117" s="122"/>
      <c r="S117" s="123"/>
    </row>
    <row r="118" spans="1:19" ht="14.5">
      <c r="A118" s="298">
        <v>301</v>
      </c>
      <c r="B118" s="13" t="s">
        <v>494</v>
      </c>
      <c r="C118" s="302">
        <v>20456</v>
      </c>
      <c r="D118" s="300">
        <v>21</v>
      </c>
      <c r="E118" s="300">
        <f>Tasaus[[#This Row],[Tuloveroprosentti 2021]]-12.64</f>
        <v>8.36</v>
      </c>
      <c r="F118" s="14">
        <v>61501505.1599999</v>
      </c>
      <c r="G118" s="14">
        <f>Tasaus[[#This Row],[Kunnallisvero (maksuunpantu), €]]*100/Tasaus[[#This Row],[Tuloveroprosentti 2021]]</f>
        <v>292864310.28571379</v>
      </c>
      <c r="H118" s="301">
        <f>Tasaus[[#This Row],[Verotettava tulo (kunnallisvero), €]]*($E$11/100)</f>
        <v>21613386.099085674</v>
      </c>
      <c r="I118" s="14">
        <v>4345801.9042869508</v>
      </c>
      <c r="J118" s="303">
        <v>2412751.6186500005</v>
      </c>
      <c r="K118" s="15">
        <f>SUM(Tasaus[[#This Row],[Laskennallinen kunnallisvero, €]:[Laskennallinen kiinteistövero (ydinv.), €]])</f>
        <v>28371939.622022625</v>
      </c>
      <c r="L118" s="15">
        <f>Tasaus[[#This Row],[Laskennallinen verotulo yhteensä, €]]/Tasaus[[#This Row],[Asukasluku 31.12.2020]]</f>
        <v>1386.9739744829208</v>
      </c>
      <c r="M118" s="37">
        <f>$L$11-Tasaus[[#This Row],[Laskennallinen verotulo yhteensä, €/asukas (=tasausraja)]]</f>
        <v>570.02602551707923</v>
      </c>
      <c r="N118" s="401">
        <v>513.02342296537131</v>
      </c>
      <c r="O118" s="402">
        <v>10494407.140179636</v>
      </c>
      <c r="Q118" s="121"/>
      <c r="R118" s="122"/>
      <c r="S118" s="123"/>
    </row>
    <row r="119" spans="1:19" ht="14.5">
      <c r="A119" s="298">
        <v>304</v>
      </c>
      <c r="B119" s="13" t="s">
        <v>495</v>
      </c>
      <c r="C119" s="302">
        <v>962</v>
      </c>
      <c r="D119" s="300">
        <v>18.25</v>
      </c>
      <c r="E119" s="300">
        <f>Tasaus[[#This Row],[Tuloveroprosentti 2021]]-12.64</f>
        <v>5.6099999999999994</v>
      </c>
      <c r="F119" s="14">
        <v>3169837.77999999</v>
      </c>
      <c r="G119" s="14">
        <f>Tasaus[[#This Row],[Kunnallisvero (maksuunpantu), €]]*100/Tasaus[[#This Row],[Tuloveroprosentti 2021]]</f>
        <v>17368974.136986244</v>
      </c>
      <c r="H119" s="301">
        <f>Tasaus[[#This Row],[Verotettava tulo (kunnallisvero), €]]*($E$11/100)</f>
        <v>1281830.2913095846</v>
      </c>
      <c r="I119" s="14">
        <v>274951.30681067659</v>
      </c>
      <c r="J119" s="15">
        <v>893784.39190000005</v>
      </c>
      <c r="K119" s="15">
        <f>SUM(Tasaus[[#This Row],[Laskennallinen kunnallisvero, €]:[Laskennallinen kiinteistövero (ydinv.), €]])</f>
        <v>2450565.9900202611</v>
      </c>
      <c r="L119" s="15">
        <f>Tasaus[[#This Row],[Laskennallinen verotulo yhteensä, €]]/Tasaus[[#This Row],[Asukasluku 31.12.2020]]</f>
        <v>2547.3658939919555</v>
      </c>
      <c r="M119" s="37">
        <f>$L$11-Tasaus[[#This Row],[Laskennallinen verotulo yhteensä, €/asukas (=tasausraja)]]</f>
        <v>-590.36589399195555</v>
      </c>
      <c r="N119" s="401">
        <v>-59.036589399195556</v>
      </c>
      <c r="O119" s="402">
        <v>-56793.199002026122</v>
      </c>
      <c r="Q119" s="121"/>
      <c r="R119" s="122"/>
      <c r="S119" s="123"/>
    </row>
    <row r="120" spans="1:19">
      <c r="A120" s="298">
        <v>305</v>
      </c>
      <c r="B120" s="13" t="s">
        <v>496</v>
      </c>
      <c r="C120" s="299">
        <v>15213</v>
      </c>
      <c r="D120" s="300">
        <v>20</v>
      </c>
      <c r="E120" s="300">
        <f>Tasaus[[#This Row],[Tuloveroprosentti 2021]]-12.64</f>
        <v>7.3599999999999994</v>
      </c>
      <c r="F120" s="14">
        <v>44405314.030000001</v>
      </c>
      <c r="G120" s="14">
        <f>Tasaus[[#This Row],[Kunnallisvero (maksuunpantu), €]]*100/Tasaus[[#This Row],[Tuloveroprosentti 2021]]</f>
        <v>222026570.15000001</v>
      </c>
      <c r="H120" s="301">
        <f>Tasaus[[#This Row],[Verotettava tulo (kunnallisvero), €]]*($E$11/100)</f>
        <v>16385560.877069999</v>
      </c>
      <c r="I120" s="14">
        <v>4873091.0778230522</v>
      </c>
      <c r="J120" s="15">
        <v>3922087.4983500005</v>
      </c>
      <c r="K120" s="15">
        <f>SUM(Tasaus[[#This Row],[Laskennallinen kunnallisvero, €]:[Laskennallinen kiinteistövero (ydinv.), €]])</f>
        <v>25180739.453243054</v>
      </c>
      <c r="L120" s="15">
        <f>Tasaus[[#This Row],[Laskennallinen verotulo yhteensä, €]]/Tasaus[[#This Row],[Asukasluku 31.12.2020]]</f>
        <v>1655.211953805499</v>
      </c>
      <c r="M120" s="37">
        <f>$L$11-Tasaus[[#This Row],[Laskennallinen verotulo yhteensä, €/asukas (=tasausraja)]]</f>
        <v>301.78804619450102</v>
      </c>
      <c r="N120" s="401">
        <v>271.60924157505093</v>
      </c>
      <c r="O120" s="402">
        <v>4131991.39208125</v>
      </c>
      <c r="Q120" s="121"/>
      <c r="R120" s="122"/>
      <c r="S120" s="123"/>
    </row>
    <row r="121" spans="1:19">
      <c r="A121" s="298">
        <v>309</v>
      </c>
      <c r="B121" s="13" t="s">
        <v>497</v>
      </c>
      <c r="C121" s="299">
        <v>6552</v>
      </c>
      <c r="D121" s="300">
        <v>21.5</v>
      </c>
      <c r="E121" s="300">
        <f>Tasaus[[#This Row],[Tuloveroprosentti 2021]]-12.64</f>
        <v>8.86</v>
      </c>
      <c r="F121" s="14">
        <v>19293182.199999899</v>
      </c>
      <c r="G121" s="14">
        <f>Tasaus[[#This Row],[Kunnallisvero (maksuunpantu), €]]*100/Tasaus[[#This Row],[Tuloveroprosentti 2021]]</f>
        <v>89735731.162790239</v>
      </c>
      <c r="H121" s="301">
        <f>Tasaus[[#This Row],[Verotettava tulo (kunnallisvero), €]]*($E$11/100)</f>
        <v>6622496.9598139189</v>
      </c>
      <c r="I121" s="14">
        <v>1380338.8587142089</v>
      </c>
      <c r="J121" s="15">
        <v>762782.44065000012</v>
      </c>
      <c r="K121" s="15">
        <f>SUM(Tasaus[[#This Row],[Laskennallinen kunnallisvero, €]:[Laskennallinen kiinteistövero (ydinv.), €]])</f>
        <v>8765618.2591781281</v>
      </c>
      <c r="L121" s="15">
        <f>Tasaus[[#This Row],[Laskennallinen verotulo yhteensä, €]]/Tasaus[[#This Row],[Asukasluku 31.12.2020]]</f>
        <v>1337.8538246608864</v>
      </c>
      <c r="M121" s="37">
        <f>$L$11-Tasaus[[#This Row],[Laskennallinen verotulo yhteensä, €/asukas (=tasausraja)]]</f>
        <v>619.1461753391136</v>
      </c>
      <c r="N121" s="401">
        <v>557.23155780520221</v>
      </c>
      <c r="O121" s="402">
        <v>3650981.166739685</v>
      </c>
      <c r="Q121" s="121"/>
      <c r="R121" s="122"/>
      <c r="S121" s="123"/>
    </row>
    <row r="122" spans="1:19">
      <c r="A122" s="298">
        <v>312</v>
      </c>
      <c r="B122" s="13" t="s">
        <v>498</v>
      </c>
      <c r="C122" s="299">
        <v>1288</v>
      </c>
      <c r="D122" s="300">
        <v>22.5</v>
      </c>
      <c r="E122" s="300">
        <f>Tasaus[[#This Row],[Tuloveroprosentti 2021]]-12.64</f>
        <v>9.86</v>
      </c>
      <c r="F122" s="14">
        <v>3438377.37</v>
      </c>
      <c r="G122" s="14">
        <f>Tasaus[[#This Row],[Kunnallisvero (maksuunpantu), €]]*100/Tasaus[[#This Row],[Tuloveroprosentti 2021]]</f>
        <v>15281677.199999999</v>
      </c>
      <c r="H122" s="301">
        <f>Tasaus[[#This Row],[Verotettava tulo (kunnallisvero), €]]*($E$11/100)</f>
        <v>1127787.7773599997</v>
      </c>
      <c r="I122" s="14">
        <v>1091317.7941564796</v>
      </c>
      <c r="J122" s="15">
        <v>173387.80100000004</v>
      </c>
      <c r="K122" s="15">
        <f>SUM(Tasaus[[#This Row],[Laskennallinen kunnallisvero, €]:[Laskennallinen kiinteistövero (ydinv.), €]])</f>
        <v>2392493.3725164793</v>
      </c>
      <c r="L122" s="15">
        <f>Tasaus[[#This Row],[Laskennallinen verotulo yhteensä, €]]/Tasaus[[#This Row],[Asukasluku 31.12.2020]]</f>
        <v>1857.5259103388814</v>
      </c>
      <c r="M122" s="37">
        <f>$L$11-Tasaus[[#This Row],[Laskennallinen verotulo yhteensä, €/asukas (=tasausraja)]]</f>
        <v>99.474089661118569</v>
      </c>
      <c r="N122" s="401">
        <v>89.526680695006718</v>
      </c>
      <c r="O122" s="402">
        <v>115310.36473516865</v>
      </c>
      <c r="Q122" s="121"/>
      <c r="R122" s="122"/>
      <c r="S122" s="123"/>
    </row>
    <row r="123" spans="1:19">
      <c r="A123" s="298">
        <v>316</v>
      </c>
      <c r="B123" s="13" t="s">
        <v>499</v>
      </c>
      <c r="C123" s="299">
        <v>4326</v>
      </c>
      <c r="D123" s="300">
        <v>22</v>
      </c>
      <c r="E123" s="300">
        <f>Tasaus[[#This Row],[Tuloveroprosentti 2021]]-12.64</f>
        <v>9.36</v>
      </c>
      <c r="F123" s="14">
        <v>15357986.300000001</v>
      </c>
      <c r="G123" s="14">
        <f>Tasaus[[#This Row],[Kunnallisvero (maksuunpantu), €]]*100/Tasaus[[#This Row],[Tuloveroprosentti 2021]]</f>
        <v>69809028.63636364</v>
      </c>
      <c r="H123" s="301">
        <f>Tasaus[[#This Row],[Verotettava tulo (kunnallisvero), €]]*($E$11/100)</f>
        <v>5151906.3133636359</v>
      </c>
      <c r="I123" s="14">
        <v>790828.70655414462</v>
      </c>
      <c r="J123" s="15">
        <v>464872.52410000004</v>
      </c>
      <c r="K123" s="15">
        <f>SUM(Tasaus[[#This Row],[Laskennallinen kunnallisvero, €]:[Laskennallinen kiinteistövero (ydinv.), €]])</f>
        <v>6407607.5440177806</v>
      </c>
      <c r="L123" s="15">
        <f>Tasaus[[#This Row],[Laskennallinen verotulo yhteensä, €]]/Tasaus[[#This Row],[Asukasluku 31.12.2020]]</f>
        <v>1481.1852852560751</v>
      </c>
      <c r="M123" s="37">
        <f>$L$11-Tasaus[[#This Row],[Laskennallinen verotulo yhteensä, €/asukas (=tasausraja)]]</f>
        <v>475.81471474392492</v>
      </c>
      <c r="N123" s="401">
        <v>428.23324326953247</v>
      </c>
      <c r="O123" s="402">
        <v>1852537.0103839973</v>
      </c>
      <c r="Q123" s="121"/>
      <c r="R123" s="122"/>
      <c r="S123" s="123"/>
    </row>
    <row r="124" spans="1:19">
      <c r="A124" s="298">
        <v>317</v>
      </c>
      <c r="B124" s="13" t="s">
        <v>500</v>
      </c>
      <c r="C124" s="299">
        <v>2538</v>
      </c>
      <c r="D124" s="300">
        <v>21.5</v>
      </c>
      <c r="E124" s="300">
        <f>Tasaus[[#This Row],[Tuloveroprosentti 2021]]-12.64</f>
        <v>8.86</v>
      </c>
      <c r="F124" s="14">
        <v>6405857.5899999896</v>
      </c>
      <c r="G124" s="14">
        <f>Tasaus[[#This Row],[Kunnallisvero (maksuunpantu), €]]*100/Tasaus[[#This Row],[Tuloveroprosentti 2021]]</f>
        <v>29794686.465116229</v>
      </c>
      <c r="H124" s="301">
        <f>Tasaus[[#This Row],[Verotettava tulo (kunnallisvero), €]]*($E$11/100)</f>
        <v>2198847.8611255772</v>
      </c>
      <c r="I124" s="14">
        <v>840765.01398629858</v>
      </c>
      <c r="J124" s="15">
        <v>296315.67720000003</v>
      </c>
      <c r="K124" s="15">
        <f>SUM(Tasaus[[#This Row],[Laskennallinen kunnallisvero, €]:[Laskennallinen kiinteistövero (ydinv.), €]])</f>
        <v>3335928.5523118759</v>
      </c>
      <c r="L124" s="15">
        <f>Tasaus[[#This Row],[Laskennallinen verotulo yhteensä, €]]/Tasaus[[#This Row],[Asukasluku 31.12.2020]]</f>
        <v>1314.3926526051521</v>
      </c>
      <c r="M124" s="37">
        <f>$L$11-Tasaus[[#This Row],[Laskennallinen verotulo yhteensä, €/asukas (=tasausraja)]]</f>
        <v>642.60734739484792</v>
      </c>
      <c r="N124" s="401">
        <v>578.34661265536317</v>
      </c>
      <c r="O124" s="402">
        <v>1467843.7029193118</v>
      </c>
      <c r="Q124" s="121"/>
      <c r="R124" s="122"/>
      <c r="S124" s="123"/>
    </row>
    <row r="125" spans="1:19">
      <c r="A125" s="298">
        <v>320</v>
      </c>
      <c r="B125" s="13" t="s">
        <v>501</v>
      </c>
      <c r="C125" s="299">
        <v>7191</v>
      </c>
      <c r="D125" s="300">
        <v>21.5</v>
      </c>
      <c r="E125" s="300">
        <f>Tasaus[[#This Row],[Tuloveroprosentti 2021]]-12.64</f>
        <v>8.86</v>
      </c>
      <c r="F125" s="14">
        <v>24814419.629999898</v>
      </c>
      <c r="G125" s="14">
        <f>Tasaus[[#This Row],[Kunnallisvero (maksuunpantu), €]]*100/Tasaus[[#This Row],[Tuloveroprosentti 2021]]</f>
        <v>115415905.25581349</v>
      </c>
      <c r="H125" s="301">
        <f>Tasaus[[#This Row],[Verotettava tulo (kunnallisvero), €]]*($E$11/100)</f>
        <v>8517693.8078790344</v>
      </c>
      <c r="I125" s="14">
        <v>1587668.4315166846</v>
      </c>
      <c r="J125" s="15">
        <v>1570185.3758</v>
      </c>
      <c r="K125" s="15">
        <f>SUM(Tasaus[[#This Row],[Laskennallinen kunnallisvero, €]:[Laskennallinen kiinteistövero (ydinv.), €]])</f>
        <v>11675547.61519572</v>
      </c>
      <c r="L125" s="15">
        <f>Tasaus[[#This Row],[Laskennallinen verotulo yhteensä, €]]/Tasaus[[#This Row],[Asukasluku 31.12.2020]]</f>
        <v>1623.6333771653065</v>
      </c>
      <c r="M125" s="37">
        <f>$L$11-Tasaus[[#This Row],[Laskennallinen verotulo yhteensä, €/asukas (=tasausraja)]]</f>
        <v>333.36662283469354</v>
      </c>
      <c r="N125" s="401">
        <v>300.02996055122418</v>
      </c>
      <c r="O125" s="402">
        <v>2157515.446323853</v>
      </c>
      <c r="Q125" s="121"/>
      <c r="R125" s="122"/>
      <c r="S125" s="123"/>
    </row>
    <row r="126" spans="1:19">
      <c r="A126" s="298">
        <v>322</v>
      </c>
      <c r="B126" s="13" t="s">
        <v>128</v>
      </c>
      <c r="C126" s="299">
        <v>6609</v>
      </c>
      <c r="D126" s="300">
        <v>19.75</v>
      </c>
      <c r="E126" s="300">
        <f>Tasaus[[#This Row],[Tuloveroprosentti 2021]]-12.64</f>
        <v>7.1099999999999994</v>
      </c>
      <c r="F126" s="14">
        <v>19611012.969999898</v>
      </c>
      <c r="G126" s="14">
        <f>Tasaus[[#This Row],[Kunnallisvero (maksuunpantu), €]]*100/Tasaus[[#This Row],[Tuloveroprosentti 2021]]</f>
        <v>99296268.202531129</v>
      </c>
      <c r="H126" s="301">
        <f>Tasaus[[#This Row],[Verotettava tulo (kunnallisvero), €]]*($E$11/100)</f>
        <v>7328064.593346796</v>
      </c>
      <c r="I126" s="14">
        <v>1424752.8131144783</v>
      </c>
      <c r="J126" s="15">
        <v>1831757.5251499999</v>
      </c>
      <c r="K126" s="15">
        <f>SUM(Tasaus[[#This Row],[Laskennallinen kunnallisvero, €]:[Laskennallinen kiinteistövero (ydinv.), €]])</f>
        <v>10584574.931611273</v>
      </c>
      <c r="L126" s="15">
        <f>Tasaus[[#This Row],[Laskennallinen verotulo yhteensä, €]]/Tasaus[[#This Row],[Asukasluku 31.12.2020]]</f>
        <v>1601.5395569089535</v>
      </c>
      <c r="M126" s="37">
        <f>$L$11-Tasaus[[#This Row],[Laskennallinen verotulo yhteensä, €/asukas (=tasausraja)]]</f>
        <v>355.4604430910465</v>
      </c>
      <c r="N126" s="401">
        <v>319.91439878194188</v>
      </c>
      <c r="O126" s="402">
        <v>2114314.2615498537</v>
      </c>
      <c r="Q126" s="121"/>
      <c r="R126" s="122"/>
      <c r="S126" s="123"/>
    </row>
    <row r="127" spans="1:19">
      <c r="A127" s="298">
        <v>398</v>
      </c>
      <c r="B127" s="13" t="s">
        <v>502</v>
      </c>
      <c r="C127" s="299">
        <v>119984</v>
      </c>
      <c r="D127" s="300">
        <v>20.75</v>
      </c>
      <c r="E127" s="300">
        <f>Tasaus[[#This Row],[Tuloveroprosentti 2021]]-12.64</f>
        <v>8.11</v>
      </c>
      <c r="F127" s="14">
        <v>440572719.00999898</v>
      </c>
      <c r="G127" s="14">
        <f>Tasaus[[#This Row],[Kunnallisvero (maksuunpantu), €]]*100/Tasaus[[#This Row],[Tuloveroprosentti 2021]]</f>
        <v>2123242019.3252964</v>
      </c>
      <c r="H127" s="301">
        <f>Tasaus[[#This Row],[Verotettava tulo (kunnallisvero), €]]*($E$11/100)</f>
        <v>156695261.02620685</v>
      </c>
      <c r="I127" s="14">
        <v>32925663.013068702</v>
      </c>
      <c r="J127" s="15">
        <v>17823348.939850006</v>
      </c>
      <c r="K127" s="15">
        <f>SUM(Tasaus[[#This Row],[Laskennallinen kunnallisvero, €]:[Laskennallinen kiinteistövero (ydinv.), €]])</f>
        <v>207444272.97912556</v>
      </c>
      <c r="L127" s="15">
        <f>Tasaus[[#This Row],[Laskennallinen verotulo yhteensä, €]]/Tasaus[[#This Row],[Asukasluku 31.12.2020]]</f>
        <v>1728.9327991992729</v>
      </c>
      <c r="M127" s="37">
        <f>$L$11-Tasaus[[#This Row],[Laskennallinen verotulo yhteensä, €/asukas (=tasausraja)]]</f>
        <v>228.06720080072705</v>
      </c>
      <c r="N127" s="401">
        <v>205.26048072065436</v>
      </c>
      <c r="O127" s="402">
        <v>24627973.518786993</v>
      </c>
      <c r="Q127" s="121"/>
      <c r="R127" s="122"/>
      <c r="S127" s="123"/>
    </row>
    <row r="128" spans="1:19">
      <c r="A128" s="298">
        <v>399</v>
      </c>
      <c r="B128" s="13" t="s">
        <v>503</v>
      </c>
      <c r="C128" s="299">
        <v>7996</v>
      </c>
      <c r="D128" s="300">
        <v>21.75</v>
      </c>
      <c r="E128" s="300">
        <f>Tasaus[[#This Row],[Tuloveroprosentti 2021]]-12.64</f>
        <v>9.11</v>
      </c>
      <c r="F128" s="14">
        <v>30404097.329999901</v>
      </c>
      <c r="G128" s="14">
        <f>Tasaus[[#This Row],[Kunnallisvero (maksuunpantu), €]]*100/Tasaus[[#This Row],[Tuloveroprosentti 2021]]</f>
        <v>139788953.24137884</v>
      </c>
      <c r="H128" s="301">
        <f>Tasaus[[#This Row],[Verotettava tulo (kunnallisvero), €]]*($E$11/100)</f>
        <v>10316424.749213757</v>
      </c>
      <c r="I128" s="14">
        <v>1028837.9035344671</v>
      </c>
      <c r="J128" s="15">
        <v>703300.32444999996</v>
      </c>
      <c r="K128" s="15">
        <f>SUM(Tasaus[[#This Row],[Laskennallinen kunnallisvero, €]:[Laskennallinen kiinteistövero (ydinv.), €]])</f>
        <v>12048562.977198223</v>
      </c>
      <c r="L128" s="15">
        <f>Tasaus[[#This Row],[Laskennallinen verotulo yhteensä, €]]/Tasaus[[#This Row],[Asukasluku 31.12.2020]]</f>
        <v>1506.8237840417987</v>
      </c>
      <c r="M128" s="37">
        <f>$L$11-Tasaus[[#This Row],[Laskennallinen verotulo yhteensä, €/asukas (=tasausraja)]]</f>
        <v>450.17621595820128</v>
      </c>
      <c r="N128" s="401">
        <v>405.15859436238117</v>
      </c>
      <c r="O128" s="402">
        <v>3239648.1205215999</v>
      </c>
      <c r="Q128" s="121"/>
      <c r="R128" s="122"/>
      <c r="S128" s="123"/>
    </row>
    <row r="129" spans="1:19">
      <c r="A129" s="298">
        <v>400</v>
      </c>
      <c r="B129" s="13" t="s">
        <v>504</v>
      </c>
      <c r="C129" s="299">
        <v>8468</v>
      </c>
      <c r="D129" s="300">
        <v>20.75</v>
      </c>
      <c r="E129" s="300">
        <f>Tasaus[[#This Row],[Tuloveroprosentti 2021]]-12.64</f>
        <v>8.11</v>
      </c>
      <c r="F129" s="14">
        <v>27872149.440000001</v>
      </c>
      <c r="G129" s="14">
        <f>Tasaus[[#This Row],[Kunnallisvero (maksuunpantu), €]]*100/Tasaus[[#This Row],[Tuloveroprosentti 2021]]</f>
        <v>134323611.75903615</v>
      </c>
      <c r="H129" s="301">
        <f>Tasaus[[#This Row],[Verotettava tulo (kunnallisvero), €]]*($E$11/100)</f>
        <v>9913082.547816867</v>
      </c>
      <c r="I129" s="14">
        <v>2278048.3819712447</v>
      </c>
      <c r="J129" s="15">
        <v>1274348.3803000003</v>
      </c>
      <c r="K129" s="15">
        <f>SUM(Tasaus[[#This Row],[Laskennallinen kunnallisvero, €]:[Laskennallinen kiinteistövero (ydinv.), €]])</f>
        <v>13465479.310088113</v>
      </c>
      <c r="L129" s="15">
        <f>Tasaus[[#This Row],[Laskennallinen verotulo yhteensä, €]]/Tasaus[[#This Row],[Asukasluku 31.12.2020]]</f>
        <v>1590.1605231563667</v>
      </c>
      <c r="M129" s="37">
        <f>$L$11-Tasaus[[#This Row],[Laskennallinen verotulo yhteensä, €/asukas (=tasausraja)]]</f>
        <v>366.83947684363329</v>
      </c>
      <c r="N129" s="401">
        <v>330.15552915926997</v>
      </c>
      <c r="O129" s="402">
        <v>2795757.0209206981</v>
      </c>
      <c r="Q129" s="121"/>
      <c r="R129" s="122"/>
      <c r="S129" s="123"/>
    </row>
    <row r="130" spans="1:19">
      <c r="A130" s="298">
        <v>402</v>
      </c>
      <c r="B130" s="13" t="s">
        <v>505</v>
      </c>
      <c r="C130" s="299">
        <v>9358</v>
      </c>
      <c r="D130" s="300">
        <v>21.25</v>
      </c>
      <c r="E130" s="300">
        <f>Tasaus[[#This Row],[Tuloveroprosentti 2021]]-12.64</f>
        <v>8.61</v>
      </c>
      <c r="F130" s="14">
        <v>28170090.82</v>
      </c>
      <c r="G130" s="14">
        <f>Tasaus[[#This Row],[Kunnallisvero (maksuunpantu), €]]*100/Tasaus[[#This Row],[Tuloveroprosentti 2021]]</f>
        <v>132565133.27058823</v>
      </c>
      <c r="H130" s="301">
        <f>Tasaus[[#This Row],[Verotettava tulo (kunnallisvero), €]]*($E$11/100)</f>
        <v>9783306.83536941</v>
      </c>
      <c r="I130" s="14">
        <v>2031376.3865897225</v>
      </c>
      <c r="J130" s="15">
        <v>1159666.85375</v>
      </c>
      <c r="K130" s="15">
        <f>SUM(Tasaus[[#This Row],[Laskennallinen kunnallisvero, €]:[Laskennallinen kiinteistövero (ydinv.), €]])</f>
        <v>12974350.075709132</v>
      </c>
      <c r="L130" s="15">
        <f>Tasaus[[#This Row],[Laskennallinen verotulo yhteensä, €]]/Tasaus[[#This Row],[Asukasluku 31.12.2020]]</f>
        <v>1386.4447612426943</v>
      </c>
      <c r="M130" s="37">
        <f>$L$11-Tasaus[[#This Row],[Laskennallinen verotulo yhteensä, €/asukas (=tasausraja)]]</f>
        <v>570.55523875730569</v>
      </c>
      <c r="N130" s="401">
        <v>513.49971488157519</v>
      </c>
      <c r="O130" s="402">
        <v>4805330.331861781</v>
      </c>
      <c r="Q130" s="121"/>
      <c r="R130" s="122"/>
      <c r="S130" s="123"/>
    </row>
    <row r="131" spans="1:19">
      <c r="A131" s="298">
        <v>403</v>
      </c>
      <c r="B131" s="13" t="s">
        <v>506</v>
      </c>
      <c r="C131" s="299">
        <v>2925</v>
      </c>
      <c r="D131" s="300">
        <v>22</v>
      </c>
      <c r="E131" s="300">
        <f>Tasaus[[#This Row],[Tuloveroprosentti 2021]]-12.64</f>
        <v>9.36</v>
      </c>
      <c r="F131" s="14">
        <v>8826256.9100000001</v>
      </c>
      <c r="G131" s="14">
        <f>Tasaus[[#This Row],[Kunnallisvero (maksuunpantu), €]]*100/Tasaus[[#This Row],[Tuloveroprosentti 2021]]</f>
        <v>40119349.590909094</v>
      </c>
      <c r="H131" s="301">
        <f>Tasaus[[#This Row],[Verotettava tulo (kunnallisvero), €]]*($E$11/100)</f>
        <v>2960807.9998090905</v>
      </c>
      <c r="I131" s="14">
        <v>731375.93560262071</v>
      </c>
      <c r="J131" s="15">
        <v>504812.78690000001</v>
      </c>
      <c r="K131" s="15">
        <f>SUM(Tasaus[[#This Row],[Laskennallinen kunnallisvero, €]:[Laskennallinen kiinteistövero (ydinv.), €]])</f>
        <v>4196996.7223117109</v>
      </c>
      <c r="L131" s="15">
        <f>Tasaus[[#This Row],[Laskennallinen verotulo yhteensä, €]]/Tasaus[[#This Row],[Asukasluku 31.12.2020]]</f>
        <v>1434.8706742946019</v>
      </c>
      <c r="M131" s="37">
        <f>$L$11-Tasaus[[#This Row],[Laskennallinen verotulo yhteensä, €/asukas (=tasausraja)]]</f>
        <v>522.12932570539806</v>
      </c>
      <c r="N131" s="401">
        <v>469.91639313485825</v>
      </c>
      <c r="O131" s="402">
        <v>1374505.4499194603</v>
      </c>
      <c r="Q131" s="121"/>
      <c r="R131" s="122"/>
      <c r="S131" s="123"/>
    </row>
    <row r="132" spans="1:19">
      <c r="A132" s="298">
        <v>405</v>
      </c>
      <c r="B132" s="13" t="s">
        <v>507</v>
      </c>
      <c r="C132" s="299">
        <v>72662</v>
      </c>
      <c r="D132" s="300">
        <v>21</v>
      </c>
      <c r="E132" s="300">
        <f>Tasaus[[#This Row],[Tuloveroprosentti 2021]]-12.64</f>
        <v>8.36</v>
      </c>
      <c r="F132" s="14">
        <v>269376795.38999897</v>
      </c>
      <c r="G132" s="14">
        <f>Tasaus[[#This Row],[Kunnallisvero (maksuunpantu), €]]*100/Tasaus[[#This Row],[Tuloveroprosentti 2021]]</f>
        <v>1282746644.7142808</v>
      </c>
      <c r="H132" s="301">
        <f>Tasaus[[#This Row],[Verotettava tulo (kunnallisvero), €]]*($E$11/100)</f>
        <v>94666702.379913911</v>
      </c>
      <c r="I132" s="14">
        <v>27143804.264008012</v>
      </c>
      <c r="J132" s="15">
        <v>11261197.578650001</v>
      </c>
      <c r="K132" s="15">
        <f>SUM(Tasaus[[#This Row],[Laskennallinen kunnallisvero, €]:[Laskennallinen kiinteistövero (ydinv.), €]])</f>
        <v>133071704.22257192</v>
      </c>
      <c r="L132" s="15">
        <f>Tasaus[[#This Row],[Laskennallinen verotulo yhteensä, €]]/Tasaus[[#This Row],[Asukasluku 31.12.2020]]</f>
        <v>1831.3795962479965</v>
      </c>
      <c r="M132" s="37">
        <f>$L$11-Tasaus[[#This Row],[Laskennallinen verotulo yhteensä, €/asukas (=tasausraja)]]</f>
        <v>125.62040375200354</v>
      </c>
      <c r="N132" s="401">
        <v>113.05836337680319</v>
      </c>
      <c r="O132" s="402">
        <v>8215046.7996852733</v>
      </c>
      <c r="Q132" s="121"/>
      <c r="R132" s="122"/>
      <c r="S132" s="123"/>
    </row>
    <row r="133" spans="1:19">
      <c r="A133" s="298">
        <v>407</v>
      </c>
      <c r="B133" s="13" t="s">
        <v>508</v>
      </c>
      <c r="C133" s="299">
        <v>2621</v>
      </c>
      <c r="D133" s="300">
        <v>21.5</v>
      </c>
      <c r="E133" s="300">
        <f>Tasaus[[#This Row],[Tuloveroprosentti 2021]]-12.64</f>
        <v>8.86</v>
      </c>
      <c r="F133" s="14">
        <v>8169123.2699999902</v>
      </c>
      <c r="G133" s="14">
        <f>Tasaus[[#This Row],[Kunnallisvero (maksuunpantu), €]]*100/Tasaus[[#This Row],[Tuloveroprosentti 2021]]</f>
        <v>37995922.186046466</v>
      </c>
      <c r="H133" s="301">
        <f>Tasaus[[#This Row],[Verotettava tulo (kunnallisvero), €]]*($E$11/100)</f>
        <v>2804099.0573302289</v>
      </c>
      <c r="I133" s="14">
        <v>671030.41457475431</v>
      </c>
      <c r="J133" s="15">
        <v>318691.65395000007</v>
      </c>
      <c r="K133" s="15">
        <f>SUM(Tasaus[[#This Row],[Laskennallinen kunnallisvero, €]:[Laskennallinen kiinteistövero (ydinv.), €]])</f>
        <v>3793821.1258549835</v>
      </c>
      <c r="L133" s="15">
        <f>Tasaus[[#This Row],[Laskennallinen verotulo yhteensä, €]]/Tasaus[[#This Row],[Asukasluku 31.12.2020]]</f>
        <v>1447.4708606848469</v>
      </c>
      <c r="M133" s="37">
        <f>$L$11-Tasaus[[#This Row],[Laskennallinen verotulo yhteensä, €/asukas (=tasausraja)]]</f>
        <v>509.52913931515309</v>
      </c>
      <c r="N133" s="401">
        <v>458.57622538363779</v>
      </c>
      <c r="O133" s="402">
        <v>1201928.2867305146</v>
      </c>
      <c r="Q133" s="121"/>
      <c r="R133" s="122"/>
      <c r="S133" s="123"/>
    </row>
    <row r="134" spans="1:19">
      <c r="A134" s="298">
        <v>408</v>
      </c>
      <c r="B134" s="13" t="s">
        <v>509</v>
      </c>
      <c r="C134" s="299">
        <v>14221</v>
      </c>
      <c r="D134" s="300">
        <v>21.5</v>
      </c>
      <c r="E134" s="300">
        <f>Tasaus[[#This Row],[Tuloveroprosentti 2021]]-12.64</f>
        <v>8.86</v>
      </c>
      <c r="F134" s="14">
        <v>47663895.859999903</v>
      </c>
      <c r="G134" s="14">
        <f>Tasaus[[#This Row],[Kunnallisvero (maksuunpantu), €]]*100/Tasaus[[#This Row],[Tuloveroprosentti 2021]]</f>
        <v>221692538.88372049</v>
      </c>
      <c r="H134" s="301">
        <f>Tasaus[[#This Row],[Verotettava tulo (kunnallisvero), €]]*($E$11/100)</f>
        <v>16360909.36961857</v>
      </c>
      <c r="I134" s="14">
        <v>2615090.384211977</v>
      </c>
      <c r="J134" s="15">
        <v>1636512.8004999999</v>
      </c>
      <c r="K134" s="15">
        <f>SUM(Tasaus[[#This Row],[Laskennallinen kunnallisvero, €]:[Laskennallinen kiinteistövero (ydinv.), €]])</f>
        <v>20612512.55433055</v>
      </c>
      <c r="L134" s="15">
        <f>Tasaus[[#This Row],[Laskennallinen verotulo yhteensä, €]]/Tasaus[[#This Row],[Asukasluku 31.12.2020]]</f>
        <v>1449.4418503853842</v>
      </c>
      <c r="M134" s="37">
        <f>$L$11-Tasaus[[#This Row],[Laskennallinen verotulo yhteensä, €/asukas (=tasausraja)]]</f>
        <v>507.55814961461579</v>
      </c>
      <c r="N134" s="401">
        <v>456.80233465315422</v>
      </c>
      <c r="O134" s="402">
        <v>6496186.0011025062</v>
      </c>
      <c r="Q134" s="121"/>
      <c r="R134" s="122"/>
      <c r="S134" s="123"/>
    </row>
    <row r="135" spans="1:19">
      <c r="A135" s="298">
        <v>410</v>
      </c>
      <c r="B135" s="13" t="s">
        <v>510</v>
      </c>
      <c r="C135" s="299">
        <v>18823</v>
      </c>
      <c r="D135" s="300">
        <v>21.5</v>
      </c>
      <c r="E135" s="300">
        <f>Tasaus[[#This Row],[Tuloveroprosentti 2021]]-12.64</f>
        <v>8.86</v>
      </c>
      <c r="F135" s="14">
        <v>66426404.219999902</v>
      </c>
      <c r="G135" s="14">
        <f>Tasaus[[#This Row],[Kunnallisvero (maksuunpantu), €]]*100/Tasaus[[#This Row],[Tuloveroprosentti 2021]]</f>
        <v>308960019.62790656</v>
      </c>
      <c r="H135" s="301">
        <f>Tasaus[[#This Row],[Verotettava tulo (kunnallisvero), €]]*($E$11/100)</f>
        <v>22801249.448539503</v>
      </c>
      <c r="I135" s="14">
        <v>2984129.5252787792</v>
      </c>
      <c r="J135" s="15">
        <v>2325426.9712000005</v>
      </c>
      <c r="K135" s="15">
        <f>SUM(Tasaus[[#This Row],[Laskennallinen kunnallisvero, €]:[Laskennallinen kiinteistövero (ydinv.), €]])</f>
        <v>28110805.945018284</v>
      </c>
      <c r="L135" s="15">
        <f>Tasaus[[#This Row],[Laskennallinen verotulo yhteensä, €]]/Tasaus[[#This Row],[Asukasluku 31.12.2020]]</f>
        <v>1493.4285685075856</v>
      </c>
      <c r="M135" s="37">
        <f>$L$11-Tasaus[[#This Row],[Laskennallinen verotulo yhteensä, €/asukas (=tasausraja)]]</f>
        <v>463.57143149241438</v>
      </c>
      <c r="N135" s="401">
        <v>417.21428834317294</v>
      </c>
      <c r="O135" s="402">
        <v>7853224.5494835442</v>
      </c>
      <c r="Q135" s="121"/>
      <c r="R135" s="122"/>
      <c r="S135" s="123"/>
    </row>
    <row r="136" spans="1:19">
      <c r="A136" s="298">
        <v>416</v>
      </c>
      <c r="B136" s="13" t="s">
        <v>511</v>
      </c>
      <c r="C136" s="299">
        <v>2964</v>
      </c>
      <c r="D136" s="300">
        <v>22</v>
      </c>
      <c r="E136" s="300">
        <f>Tasaus[[#This Row],[Tuloveroprosentti 2021]]-12.64</f>
        <v>9.36</v>
      </c>
      <c r="F136" s="14">
        <v>10456388.060000001</v>
      </c>
      <c r="G136" s="14">
        <f>Tasaus[[#This Row],[Kunnallisvero (maksuunpantu), €]]*100/Tasaus[[#This Row],[Tuloveroprosentti 2021]]</f>
        <v>47529036.636363633</v>
      </c>
      <c r="H136" s="301">
        <f>Tasaus[[#This Row],[Verotettava tulo (kunnallisvero), €]]*($E$11/100)</f>
        <v>3507642.9037636355</v>
      </c>
      <c r="I136" s="14">
        <v>500441.32285015791</v>
      </c>
      <c r="J136" s="15">
        <v>422225.10280000005</v>
      </c>
      <c r="K136" s="15">
        <f>SUM(Tasaus[[#This Row],[Laskennallinen kunnallisvero, €]:[Laskennallinen kiinteistövero (ydinv.), €]])</f>
        <v>4430309.329413794</v>
      </c>
      <c r="L136" s="15">
        <f>Tasaus[[#This Row],[Laskennallinen verotulo yhteensä, €]]/Tasaus[[#This Row],[Asukasluku 31.12.2020]]</f>
        <v>1494.7062514891343</v>
      </c>
      <c r="M136" s="37">
        <f>$L$11-Tasaus[[#This Row],[Laskennallinen verotulo yhteensä, €/asukas (=tasausraja)]]</f>
        <v>462.29374851086573</v>
      </c>
      <c r="N136" s="401">
        <v>416.06437365977916</v>
      </c>
      <c r="O136" s="402">
        <v>1233214.8035275855</v>
      </c>
      <c r="Q136" s="121"/>
      <c r="R136" s="122"/>
      <c r="S136" s="123"/>
    </row>
    <row r="137" spans="1:19">
      <c r="A137" s="298">
        <v>418</v>
      </c>
      <c r="B137" s="13" t="s">
        <v>512</v>
      </c>
      <c r="C137" s="299">
        <v>23828</v>
      </c>
      <c r="D137" s="300">
        <v>20.5</v>
      </c>
      <c r="E137" s="300">
        <f>Tasaus[[#This Row],[Tuloveroprosentti 2021]]-12.64</f>
        <v>7.8599999999999994</v>
      </c>
      <c r="F137" s="14">
        <v>96527309.980000004</v>
      </c>
      <c r="G137" s="14">
        <f>Tasaus[[#This Row],[Kunnallisvero (maksuunpantu), €]]*100/Tasaus[[#This Row],[Tuloveroprosentti 2021]]</f>
        <v>470864926.73170733</v>
      </c>
      <c r="H137" s="301">
        <f>Tasaus[[#This Row],[Verotettava tulo (kunnallisvero), €]]*($E$11/100)</f>
        <v>34749831.592799999</v>
      </c>
      <c r="I137" s="14">
        <v>5030565.6150905257</v>
      </c>
      <c r="J137" s="15">
        <v>3471180.4584000004</v>
      </c>
      <c r="K137" s="15">
        <f>SUM(Tasaus[[#This Row],[Laskennallinen kunnallisvero, €]:[Laskennallinen kiinteistövero (ydinv.), €]])</f>
        <v>43251577.666290529</v>
      </c>
      <c r="L137" s="15">
        <f>Tasaus[[#This Row],[Laskennallinen verotulo yhteensä, €]]/Tasaus[[#This Row],[Asukasluku 31.12.2020]]</f>
        <v>1815.1576996093054</v>
      </c>
      <c r="M137" s="37">
        <f>$L$11-Tasaus[[#This Row],[Laskennallinen verotulo yhteensä, €/asukas (=tasausraja)]]</f>
        <v>141.84230039069462</v>
      </c>
      <c r="N137" s="401">
        <v>127.65807035162516</v>
      </c>
      <c r="O137" s="402">
        <v>3041836.5003385241</v>
      </c>
      <c r="Q137" s="121"/>
      <c r="R137" s="122"/>
      <c r="S137" s="123"/>
    </row>
    <row r="138" spans="1:19">
      <c r="A138" s="298">
        <v>420</v>
      </c>
      <c r="B138" s="13" t="s">
        <v>513</v>
      </c>
      <c r="C138" s="299">
        <v>9402</v>
      </c>
      <c r="D138" s="300">
        <v>21</v>
      </c>
      <c r="E138" s="300">
        <f>Tasaus[[#This Row],[Tuloveroprosentti 2021]]-12.64</f>
        <v>8.36</v>
      </c>
      <c r="F138" s="14">
        <v>31804995.329999901</v>
      </c>
      <c r="G138" s="14">
        <f>Tasaus[[#This Row],[Kunnallisvero (maksuunpantu), €]]*100/Tasaus[[#This Row],[Tuloveroprosentti 2021]]</f>
        <v>151452358.71428522</v>
      </c>
      <c r="H138" s="301">
        <f>Tasaus[[#This Row],[Verotettava tulo (kunnallisvero), €]]*($E$11/100)</f>
        <v>11177184.073114248</v>
      </c>
      <c r="I138" s="14">
        <v>3163916.4036944755</v>
      </c>
      <c r="J138" s="15">
        <v>1499197.9266499998</v>
      </c>
      <c r="K138" s="15">
        <f>SUM(Tasaus[[#This Row],[Laskennallinen kunnallisvero, €]:[Laskennallinen kiinteistövero (ydinv.), €]])</f>
        <v>15840298.403458722</v>
      </c>
      <c r="L138" s="15">
        <f>Tasaus[[#This Row],[Laskennallinen verotulo yhteensä, €]]/Tasaus[[#This Row],[Asukasluku 31.12.2020]]</f>
        <v>1684.7796642691685</v>
      </c>
      <c r="M138" s="37">
        <f>$L$11-Tasaus[[#This Row],[Laskennallinen verotulo yhteensä, €/asukas (=tasausraja)]]</f>
        <v>272.22033573083149</v>
      </c>
      <c r="N138" s="401">
        <v>244.99830215774836</v>
      </c>
      <c r="O138" s="402">
        <v>2303474.0368871503</v>
      </c>
      <c r="Q138" s="121"/>
      <c r="R138" s="122"/>
      <c r="S138" s="123"/>
    </row>
    <row r="139" spans="1:19">
      <c r="A139" s="298">
        <v>421</v>
      </c>
      <c r="B139" s="13" t="s">
        <v>514</v>
      </c>
      <c r="C139" s="299">
        <v>722</v>
      </c>
      <c r="D139" s="300">
        <v>21</v>
      </c>
      <c r="E139" s="300">
        <f>Tasaus[[#This Row],[Tuloveroprosentti 2021]]-12.64</f>
        <v>8.36</v>
      </c>
      <c r="F139" s="14">
        <v>1959606.86</v>
      </c>
      <c r="G139" s="14">
        <f>Tasaus[[#This Row],[Kunnallisvero (maksuunpantu), €]]*100/Tasaus[[#This Row],[Tuloveroprosentti 2021]]</f>
        <v>9331461.2380952388</v>
      </c>
      <c r="H139" s="301">
        <f>Tasaus[[#This Row],[Verotettava tulo (kunnallisvero), €]]*($E$11/100)</f>
        <v>688661.83937142859</v>
      </c>
      <c r="I139" s="14">
        <v>496735.90337647218</v>
      </c>
      <c r="J139" s="15">
        <v>137272.29615000001</v>
      </c>
      <c r="K139" s="15">
        <f>SUM(Tasaus[[#This Row],[Laskennallinen kunnallisvero, €]:[Laskennallinen kiinteistövero (ydinv.), €]])</f>
        <v>1322670.0388979008</v>
      </c>
      <c r="L139" s="15">
        <f>Tasaus[[#This Row],[Laskennallinen verotulo yhteensä, €]]/Tasaus[[#This Row],[Asukasluku 31.12.2020]]</f>
        <v>1831.9529624624665</v>
      </c>
      <c r="M139" s="37">
        <f>$L$11-Tasaus[[#This Row],[Laskennallinen verotulo yhteensä, €/asukas (=tasausraja)]]</f>
        <v>125.04703753753347</v>
      </c>
      <c r="N139" s="401">
        <v>112.54233378378012</v>
      </c>
      <c r="O139" s="402">
        <v>81255.564991889245</v>
      </c>
      <c r="Q139" s="121"/>
      <c r="R139" s="122"/>
      <c r="S139" s="123"/>
    </row>
    <row r="140" spans="1:19">
      <c r="A140" s="298">
        <v>422</v>
      </c>
      <c r="B140" s="13" t="s">
        <v>515</v>
      </c>
      <c r="C140" s="299">
        <v>10719</v>
      </c>
      <c r="D140" s="300">
        <v>21</v>
      </c>
      <c r="E140" s="300">
        <f>Tasaus[[#This Row],[Tuloveroprosentti 2021]]-12.64</f>
        <v>8.36</v>
      </c>
      <c r="F140" s="14">
        <v>33161514.010000002</v>
      </c>
      <c r="G140" s="14">
        <f>Tasaus[[#This Row],[Kunnallisvero (maksuunpantu), €]]*100/Tasaus[[#This Row],[Tuloveroprosentti 2021]]</f>
        <v>157911971.47619048</v>
      </c>
      <c r="H140" s="301">
        <f>Tasaus[[#This Row],[Verotettava tulo (kunnallisvero), €]]*($E$11/100)</f>
        <v>11653903.494942855</v>
      </c>
      <c r="I140" s="14">
        <v>4957930.6665002787</v>
      </c>
      <c r="J140" s="15">
        <v>1755705.2432000001</v>
      </c>
      <c r="K140" s="15">
        <f>SUM(Tasaus[[#This Row],[Laskennallinen kunnallisvero, €]:[Laskennallinen kiinteistövero (ydinv.), €]])</f>
        <v>18367539.404643133</v>
      </c>
      <c r="L140" s="15">
        <f>Tasaus[[#This Row],[Laskennallinen verotulo yhteensä, €]]/Tasaus[[#This Row],[Asukasluku 31.12.2020]]</f>
        <v>1713.5497158917001</v>
      </c>
      <c r="M140" s="37">
        <f>$L$11-Tasaus[[#This Row],[Laskennallinen verotulo yhteensä, €/asukas (=tasausraja)]]</f>
        <v>243.45028410829991</v>
      </c>
      <c r="N140" s="401">
        <v>219.10525569746991</v>
      </c>
      <c r="O140" s="402">
        <v>2348589.23582118</v>
      </c>
      <c r="Q140" s="121"/>
      <c r="R140" s="122"/>
      <c r="S140" s="123"/>
    </row>
    <row r="141" spans="1:19">
      <c r="A141" s="298">
        <v>423</v>
      </c>
      <c r="B141" s="13" t="s">
        <v>516</v>
      </c>
      <c r="C141" s="299">
        <v>20146</v>
      </c>
      <c r="D141" s="300">
        <v>19.75</v>
      </c>
      <c r="E141" s="300">
        <f>Tasaus[[#This Row],[Tuloveroprosentti 2021]]-12.64</f>
        <v>7.1099999999999994</v>
      </c>
      <c r="F141" s="14">
        <v>79330386.379999906</v>
      </c>
      <c r="G141" s="14">
        <f>Tasaus[[#This Row],[Kunnallisvero (maksuunpantu), €]]*100/Tasaus[[#This Row],[Tuloveroprosentti 2021]]</f>
        <v>401672842.43037927</v>
      </c>
      <c r="H141" s="301">
        <f>Tasaus[[#This Row],[Verotettava tulo (kunnallisvero), €]]*($E$11/100)</f>
        <v>29643455.771361988</v>
      </c>
      <c r="I141" s="14">
        <v>4072911.3467259267</v>
      </c>
      <c r="J141" s="15">
        <v>2368078.5878499998</v>
      </c>
      <c r="K141" s="15">
        <f>SUM(Tasaus[[#This Row],[Laskennallinen kunnallisvero, €]:[Laskennallinen kiinteistövero (ydinv.), €]])</f>
        <v>36084445.705937915</v>
      </c>
      <c r="L141" s="15">
        <f>Tasaus[[#This Row],[Laskennallinen verotulo yhteensä, €]]/Tasaus[[#This Row],[Asukasluku 31.12.2020]]</f>
        <v>1791.1469128332133</v>
      </c>
      <c r="M141" s="37">
        <f>$L$11-Tasaus[[#This Row],[Laskennallinen verotulo yhteensä, €/asukas (=tasausraja)]]</f>
        <v>165.85308716678674</v>
      </c>
      <c r="N141" s="401">
        <v>149.26777845010807</v>
      </c>
      <c r="O141" s="402">
        <v>3007148.6646558773</v>
      </c>
      <c r="Q141" s="121"/>
      <c r="R141" s="122"/>
      <c r="S141" s="123"/>
    </row>
    <row r="142" spans="1:19">
      <c r="A142" s="298">
        <v>425</v>
      </c>
      <c r="B142" s="13" t="s">
        <v>517</v>
      </c>
      <c r="C142" s="299">
        <v>10238</v>
      </c>
      <c r="D142" s="300">
        <v>21.5</v>
      </c>
      <c r="E142" s="300">
        <f>Tasaus[[#This Row],[Tuloveroprosentti 2021]]-12.64</f>
        <v>8.86</v>
      </c>
      <c r="F142" s="14">
        <v>34865305.640000001</v>
      </c>
      <c r="G142" s="14">
        <f>Tasaus[[#This Row],[Kunnallisvero (maksuunpantu), €]]*100/Tasaus[[#This Row],[Tuloveroprosentti 2021]]</f>
        <v>162164212.27906978</v>
      </c>
      <c r="H142" s="301">
        <f>Tasaus[[#This Row],[Verotettava tulo (kunnallisvero), €]]*($E$11/100)</f>
        <v>11967718.866195349</v>
      </c>
      <c r="I142" s="14">
        <v>1049489.2373597384</v>
      </c>
      <c r="J142" s="15">
        <v>821551.96970000013</v>
      </c>
      <c r="K142" s="15">
        <f>SUM(Tasaus[[#This Row],[Laskennallinen kunnallisvero, €]:[Laskennallinen kiinteistövero (ydinv.), €]])</f>
        <v>13838760.073255086</v>
      </c>
      <c r="L142" s="15">
        <f>Tasaus[[#This Row],[Laskennallinen verotulo yhteensä, €]]/Tasaus[[#This Row],[Asukasluku 31.12.2020]]</f>
        <v>1351.7054183683422</v>
      </c>
      <c r="M142" s="37">
        <f>$L$11-Tasaus[[#This Row],[Laskennallinen verotulo yhteensä, €/asukas (=tasausraja)]]</f>
        <v>605.29458163165782</v>
      </c>
      <c r="N142" s="401">
        <v>544.76512346849211</v>
      </c>
      <c r="O142" s="402">
        <v>5577305.3340704218</v>
      </c>
      <c r="Q142" s="121"/>
      <c r="R142" s="122"/>
      <c r="S142" s="123"/>
    </row>
    <row r="143" spans="1:19">
      <c r="A143" s="298">
        <v>426</v>
      </c>
      <c r="B143" s="13" t="s">
        <v>518</v>
      </c>
      <c r="C143" s="299">
        <v>11994</v>
      </c>
      <c r="D143" s="300">
        <v>21.5</v>
      </c>
      <c r="E143" s="300">
        <f>Tasaus[[#This Row],[Tuloveroprosentti 2021]]-12.64</f>
        <v>8.86</v>
      </c>
      <c r="F143" s="14">
        <v>39729073.509999901</v>
      </c>
      <c r="G143" s="14">
        <f>Tasaus[[#This Row],[Kunnallisvero (maksuunpantu), €]]*100/Tasaus[[#This Row],[Tuloveroprosentti 2021]]</f>
        <v>184786388.4186042</v>
      </c>
      <c r="H143" s="301">
        <f>Tasaus[[#This Row],[Verotettava tulo (kunnallisvero), €]]*($E$11/100)</f>
        <v>13637235.465292988</v>
      </c>
      <c r="I143" s="14">
        <v>1477845.2826187045</v>
      </c>
      <c r="J143" s="15">
        <v>1419245.5446500003</v>
      </c>
      <c r="K143" s="15">
        <f>SUM(Tasaus[[#This Row],[Laskennallinen kunnallisvero, €]:[Laskennallinen kiinteistövero (ydinv.), €]])</f>
        <v>16534326.292561693</v>
      </c>
      <c r="L143" s="15">
        <f>Tasaus[[#This Row],[Laskennallinen verotulo yhteensä, €]]/Tasaus[[#This Row],[Asukasluku 31.12.2020]]</f>
        <v>1378.5497992797809</v>
      </c>
      <c r="M143" s="37">
        <f>$L$11-Tasaus[[#This Row],[Laskennallinen verotulo yhteensä, €/asukas (=tasausraja)]]</f>
        <v>578.45020072021907</v>
      </c>
      <c r="N143" s="401">
        <v>520.60518064819723</v>
      </c>
      <c r="O143" s="402">
        <v>6244138.5366944773</v>
      </c>
      <c r="Q143" s="121"/>
      <c r="R143" s="122"/>
      <c r="S143" s="123"/>
    </row>
    <row r="144" spans="1:19">
      <c r="A144" s="298">
        <v>430</v>
      </c>
      <c r="B144" s="13" t="s">
        <v>519</v>
      </c>
      <c r="C144" s="299">
        <v>15770</v>
      </c>
      <c r="D144" s="300">
        <v>21</v>
      </c>
      <c r="E144" s="300">
        <f>Tasaus[[#This Row],[Tuloveroprosentti 2021]]-12.64</f>
        <v>8.36</v>
      </c>
      <c r="F144" s="14">
        <v>50804317.670000002</v>
      </c>
      <c r="G144" s="14">
        <f>Tasaus[[#This Row],[Kunnallisvero (maksuunpantu), €]]*100/Tasaus[[#This Row],[Tuloveroprosentti 2021]]</f>
        <v>241925322.23809522</v>
      </c>
      <c r="H144" s="301">
        <f>Tasaus[[#This Row],[Verotettava tulo (kunnallisvero), €]]*($E$11/100)</f>
        <v>17854088.781171426</v>
      </c>
      <c r="I144" s="14">
        <v>4113764.4339581314</v>
      </c>
      <c r="J144" s="15">
        <v>2251396.5737000001</v>
      </c>
      <c r="K144" s="15">
        <f>SUM(Tasaus[[#This Row],[Laskennallinen kunnallisvero, €]:[Laskennallinen kiinteistövero (ydinv.), €]])</f>
        <v>24219249.788829558</v>
      </c>
      <c r="L144" s="15">
        <f>Tasaus[[#This Row],[Laskennallinen verotulo yhteensä, €]]/Tasaus[[#This Row],[Asukasluku 31.12.2020]]</f>
        <v>1535.7799485624323</v>
      </c>
      <c r="M144" s="37">
        <f>$L$11-Tasaus[[#This Row],[Laskennallinen verotulo yhteensä, €/asukas (=tasausraja)]]</f>
        <v>421.22005143756769</v>
      </c>
      <c r="N144" s="401">
        <v>379.09804629381091</v>
      </c>
      <c r="O144" s="402">
        <v>5978376.1900533978</v>
      </c>
      <c r="Q144" s="121"/>
      <c r="R144" s="122"/>
      <c r="S144" s="123"/>
    </row>
    <row r="145" spans="1:19">
      <c r="A145" s="298">
        <v>433</v>
      </c>
      <c r="B145" s="13" t="s">
        <v>520</v>
      </c>
      <c r="C145" s="299">
        <v>7853</v>
      </c>
      <c r="D145" s="300">
        <v>21.5</v>
      </c>
      <c r="E145" s="300">
        <f>Tasaus[[#This Row],[Tuloveroprosentti 2021]]-12.64</f>
        <v>8.86</v>
      </c>
      <c r="F145" s="14">
        <v>27724240.579999901</v>
      </c>
      <c r="G145" s="14">
        <f>Tasaus[[#This Row],[Kunnallisvero (maksuunpantu), €]]*100/Tasaus[[#This Row],[Tuloveroprosentti 2021]]</f>
        <v>128949956.18604605</v>
      </c>
      <c r="H145" s="301">
        <f>Tasaus[[#This Row],[Verotettava tulo (kunnallisvero), €]]*($E$11/100)</f>
        <v>9516506.7665301971</v>
      </c>
      <c r="I145" s="14">
        <v>1954266.7272855786</v>
      </c>
      <c r="J145" s="15">
        <v>1233026.64375</v>
      </c>
      <c r="K145" s="15">
        <f>SUM(Tasaus[[#This Row],[Laskennallinen kunnallisvero, €]:[Laskennallinen kiinteistövero (ydinv.), €]])</f>
        <v>12703800.137565777</v>
      </c>
      <c r="L145" s="15">
        <f>Tasaus[[#This Row],[Laskennallinen verotulo yhteensä, €]]/Tasaus[[#This Row],[Asukasluku 31.12.2020]]</f>
        <v>1617.7002594633614</v>
      </c>
      <c r="M145" s="37">
        <f>$L$11-Tasaus[[#This Row],[Laskennallinen verotulo yhteensä, €/asukas (=tasausraja)]]</f>
        <v>339.29974053663864</v>
      </c>
      <c r="N145" s="401">
        <v>305.3697664829748</v>
      </c>
      <c r="O145" s="402">
        <v>2398068.7761908011</v>
      </c>
      <c r="Q145" s="121"/>
      <c r="R145" s="122"/>
      <c r="S145" s="123"/>
    </row>
    <row r="146" spans="1:19">
      <c r="A146" s="298">
        <v>434</v>
      </c>
      <c r="B146" s="13" t="s">
        <v>521</v>
      </c>
      <c r="C146" s="299">
        <v>14745</v>
      </c>
      <c r="D146" s="300">
        <v>20.25</v>
      </c>
      <c r="E146" s="300">
        <f>Tasaus[[#This Row],[Tuloveroprosentti 2021]]-12.64</f>
        <v>7.6099999999999994</v>
      </c>
      <c r="F146" s="14">
        <v>52236400.020000003</v>
      </c>
      <c r="G146" s="14">
        <f>Tasaus[[#This Row],[Kunnallisvero (maksuunpantu), €]]*100/Tasaus[[#This Row],[Tuloveroprosentti 2021]]</f>
        <v>257957530.96296296</v>
      </c>
      <c r="H146" s="301">
        <f>Tasaus[[#This Row],[Verotettava tulo (kunnallisvero), €]]*($E$11/100)</f>
        <v>19037265.785066664</v>
      </c>
      <c r="I146" s="14">
        <v>4782642.2806513365</v>
      </c>
      <c r="J146" s="15">
        <v>3122771.3147500004</v>
      </c>
      <c r="K146" s="15">
        <f>SUM(Tasaus[[#This Row],[Laskennallinen kunnallisvero, €]:[Laskennallinen kiinteistövero (ydinv.), €]])</f>
        <v>26942679.380468003</v>
      </c>
      <c r="L146" s="15">
        <f>Tasaus[[#This Row],[Laskennallinen verotulo yhteensä, €]]/Tasaus[[#This Row],[Asukasluku 31.12.2020]]</f>
        <v>1827.2417348571043</v>
      </c>
      <c r="M146" s="37">
        <f>$L$11-Tasaus[[#This Row],[Laskennallinen verotulo yhteensä, €/asukas (=tasausraja)]]</f>
        <v>129.75826514289565</v>
      </c>
      <c r="N146" s="401">
        <v>116.78243862860609</v>
      </c>
      <c r="O146" s="402">
        <v>1721957.0575787968</v>
      </c>
      <c r="Q146" s="121"/>
      <c r="R146" s="122"/>
      <c r="S146" s="123"/>
    </row>
    <row r="147" spans="1:19">
      <c r="A147" s="298">
        <v>435</v>
      </c>
      <c r="B147" s="13" t="s">
        <v>522</v>
      </c>
      <c r="C147" s="299">
        <v>699</v>
      </c>
      <c r="D147" s="300">
        <v>18.5</v>
      </c>
      <c r="E147" s="300">
        <f>Tasaus[[#This Row],[Tuloveroprosentti 2021]]-12.64</f>
        <v>5.8599999999999994</v>
      </c>
      <c r="F147" s="14">
        <v>1911267.12</v>
      </c>
      <c r="G147" s="14">
        <f>Tasaus[[#This Row],[Kunnallisvero (maksuunpantu), €]]*100/Tasaus[[#This Row],[Tuloveroprosentti 2021]]</f>
        <v>10331173.621621622</v>
      </c>
      <c r="H147" s="301">
        <f>Tasaus[[#This Row],[Verotettava tulo (kunnallisvero), €]]*($E$11/100)</f>
        <v>762440.61327567557</v>
      </c>
      <c r="I147" s="14">
        <v>357717.73831502144</v>
      </c>
      <c r="J147" s="15">
        <v>246532.61155000006</v>
      </c>
      <c r="K147" s="15">
        <f>SUM(Tasaus[[#This Row],[Laskennallinen kunnallisvero, €]:[Laskennallinen kiinteistövero (ydinv.), €]])</f>
        <v>1366690.963140697</v>
      </c>
      <c r="L147" s="15">
        <f>Tasaus[[#This Row],[Laskennallinen verotulo yhteensä, €]]/Tasaus[[#This Row],[Asukasluku 31.12.2020]]</f>
        <v>1955.2088170825423</v>
      </c>
      <c r="M147" s="37">
        <f>$L$11-Tasaus[[#This Row],[Laskennallinen verotulo yhteensä, €/asukas (=tasausraja)]]</f>
        <v>1.7911829174577178</v>
      </c>
      <c r="N147" s="401">
        <v>1.6120646257119462</v>
      </c>
      <c r="O147" s="402">
        <v>1126.8331733726504</v>
      </c>
      <c r="Q147" s="121"/>
      <c r="R147" s="122"/>
      <c r="S147" s="123"/>
    </row>
    <row r="148" spans="1:19">
      <c r="A148" s="298">
        <v>436</v>
      </c>
      <c r="B148" s="13" t="s">
        <v>523</v>
      </c>
      <c r="C148" s="299">
        <v>2036</v>
      </c>
      <c r="D148" s="300">
        <v>21</v>
      </c>
      <c r="E148" s="300">
        <f>Tasaus[[#This Row],[Tuloveroprosentti 2021]]-12.64</f>
        <v>8.36</v>
      </c>
      <c r="F148" s="14">
        <v>5753069.0800000001</v>
      </c>
      <c r="G148" s="14">
        <f>Tasaus[[#This Row],[Kunnallisvero (maksuunpantu), €]]*100/Tasaus[[#This Row],[Tuloveroprosentti 2021]]</f>
        <v>27395567.047619049</v>
      </c>
      <c r="H148" s="301">
        <f>Tasaus[[#This Row],[Verotettava tulo (kunnallisvero), €]]*($E$11/100)</f>
        <v>2021792.8481142856</v>
      </c>
      <c r="I148" s="14">
        <v>189219.38165454846</v>
      </c>
      <c r="J148" s="15">
        <v>163789.36240000001</v>
      </c>
      <c r="K148" s="15">
        <f>SUM(Tasaus[[#This Row],[Laskennallinen kunnallisvero, €]:[Laskennallinen kiinteistövero (ydinv.), €]])</f>
        <v>2374801.5921688341</v>
      </c>
      <c r="L148" s="15">
        <f>Tasaus[[#This Row],[Laskennallinen verotulo yhteensä, €]]/Tasaus[[#This Row],[Asukasluku 31.12.2020]]</f>
        <v>1166.4054971359697</v>
      </c>
      <c r="M148" s="37">
        <f>$L$11-Tasaus[[#This Row],[Laskennallinen verotulo yhteensä, €/asukas (=tasausraja)]]</f>
        <v>790.59450286403035</v>
      </c>
      <c r="N148" s="401">
        <v>711.53505257762731</v>
      </c>
      <c r="O148" s="402">
        <v>1448685.3670480491</v>
      </c>
      <c r="Q148" s="121"/>
      <c r="R148" s="122"/>
      <c r="S148" s="123"/>
    </row>
    <row r="149" spans="1:19">
      <c r="A149" s="298">
        <v>440</v>
      </c>
      <c r="B149" s="13" t="s">
        <v>524</v>
      </c>
      <c r="C149" s="299">
        <v>5534</v>
      </c>
      <c r="D149" s="300">
        <v>20</v>
      </c>
      <c r="E149" s="300">
        <f>Tasaus[[#This Row],[Tuloveroprosentti 2021]]-12.64</f>
        <v>7.3599999999999994</v>
      </c>
      <c r="F149" s="14">
        <v>16603028.24</v>
      </c>
      <c r="G149" s="14">
        <f>Tasaus[[#This Row],[Kunnallisvero (maksuunpantu), €]]*100/Tasaus[[#This Row],[Tuloveroprosentti 2021]]</f>
        <v>83015141.200000003</v>
      </c>
      <c r="H149" s="301">
        <f>Tasaus[[#This Row],[Verotettava tulo (kunnallisvero), €]]*($E$11/100)</f>
        <v>6126517.4205599995</v>
      </c>
      <c r="I149" s="14">
        <v>458983.55615925003</v>
      </c>
      <c r="J149" s="15">
        <v>639080.72129999998</v>
      </c>
      <c r="K149" s="15">
        <f>SUM(Tasaus[[#This Row],[Laskennallinen kunnallisvero, €]:[Laskennallinen kiinteistövero (ydinv.), €]])</f>
        <v>7224581.6980192503</v>
      </c>
      <c r="L149" s="15">
        <f>Tasaus[[#This Row],[Laskennallinen verotulo yhteensä, €]]/Tasaus[[#This Row],[Asukasluku 31.12.2020]]</f>
        <v>1305.4900068701211</v>
      </c>
      <c r="M149" s="37">
        <f>$L$11-Tasaus[[#This Row],[Laskennallinen verotulo yhteensä, €/asukas (=tasausraja)]]</f>
        <v>651.50999312987892</v>
      </c>
      <c r="N149" s="401">
        <v>586.35899381689103</v>
      </c>
      <c r="O149" s="402">
        <v>3244910.6717826747</v>
      </c>
      <c r="Q149" s="121"/>
      <c r="R149" s="122"/>
      <c r="S149" s="123"/>
    </row>
    <row r="150" spans="1:19">
      <c r="A150" s="298">
        <v>441</v>
      </c>
      <c r="B150" s="13" t="s">
        <v>525</v>
      </c>
      <c r="C150" s="299">
        <v>4543</v>
      </c>
      <c r="D150" s="300">
        <v>20.5</v>
      </c>
      <c r="E150" s="300">
        <f>Tasaus[[#This Row],[Tuloveroprosentti 2021]]-12.64</f>
        <v>7.8599999999999994</v>
      </c>
      <c r="F150" s="14">
        <v>14451373.220000001</v>
      </c>
      <c r="G150" s="14">
        <f>Tasaus[[#This Row],[Kunnallisvero (maksuunpantu), €]]*100/Tasaus[[#This Row],[Tuloveroprosentti 2021]]</f>
        <v>70494503.512195125</v>
      </c>
      <c r="H150" s="301">
        <f>Tasaus[[#This Row],[Verotettava tulo (kunnallisvero), €]]*($E$11/100)</f>
        <v>5202494.3591999998</v>
      </c>
      <c r="I150" s="14">
        <v>1989560.0309174901</v>
      </c>
      <c r="J150" s="15">
        <v>887076.75529999996</v>
      </c>
      <c r="K150" s="15">
        <f>SUM(Tasaus[[#This Row],[Laskennallinen kunnallisvero, €]:[Laskennallinen kiinteistövero (ydinv.), €]])</f>
        <v>8079131.14541749</v>
      </c>
      <c r="L150" s="15">
        <f>Tasaus[[#This Row],[Laskennallinen verotulo yhteensä, €]]/Tasaus[[#This Row],[Asukasluku 31.12.2020]]</f>
        <v>1778.3691713443739</v>
      </c>
      <c r="M150" s="37">
        <f>$L$11-Tasaus[[#This Row],[Laskennallinen verotulo yhteensä, €/asukas (=tasausraja)]]</f>
        <v>178.63082865562615</v>
      </c>
      <c r="N150" s="401">
        <v>160.76774579006354</v>
      </c>
      <c r="O150" s="402">
        <v>730367.86912425864</v>
      </c>
      <c r="Q150" s="121"/>
      <c r="R150" s="122"/>
      <c r="S150" s="123"/>
    </row>
    <row r="151" spans="1:19">
      <c r="A151" s="298">
        <v>444</v>
      </c>
      <c r="B151" s="13" t="s">
        <v>526</v>
      </c>
      <c r="C151" s="299">
        <v>45886</v>
      </c>
      <c r="D151" s="300">
        <v>20.5</v>
      </c>
      <c r="E151" s="300">
        <f>Tasaus[[#This Row],[Tuloveroprosentti 2021]]-12.64</f>
        <v>7.8599999999999994</v>
      </c>
      <c r="F151" s="14">
        <v>183511077.90999901</v>
      </c>
      <c r="G151" s="14">
        <f>Tasaus[[#This Row],[Kunnallisvero (maksuunpantu), €]]*100/Tasaus[[#This Row],[Tuloveroprosentti 2021]]</f>
        <v>895175989.80487323</v>
      </c>
      <c r="H151" s="301">
        <f>Tasaus[[#This Row],[Verotettava tulo (kunnallisvero), €]]*($E$11/100)</f>
        <v>66063988.047599636</v>
      </c>
      <c r="I151" s="14">
        <v>9451037.9877734762</v>
      </c>
      <c r="J151" s="15">
        <v>7633427.2208500002</v>
      </c>
      <c r="K151" s="15">
        <f>SUM(Tasaus[[#This Row],[Laskennallinen kunnallisvero, €]:[Laskennallinen kiinteistövero (ydinv.), €]])</f>
        <v>83148453.256223112</v>
      </c>
      <c r="L151" s="15">
        <f>Tasaus[[#This Row],[Laskennallinen verotulo yhteensä, €]]/Tasaus[[#This Row],[Asukasluku 31.12.2020]]</f>
        <v>1812.065842658395</v>
      </c>
      <c r="M151" s="37">
        <f>$L$11-Tasaus[[#This Row],[Laskennallinen verotulo yhteensä, €/asukas (=tasausraja)]]</f>
        <v>144.93415734160499</v>
      </c>
      <c r="N151" s="401">
        <v>130.44074160744449</v>
      </c>
      <c r="O151" s="402">
        <v>5985403.8693991983</v>
      </c>
      <c r="Q151" s="121"/>
      <c r="R151" s="122"/>
      <c r="S151" s="123"/>
    </row>
    <row r="152" spans="1:19">
      <c r="A152" s="298">
        <v>445</v>
      </c>
      <c r="B152" s="13" t="s">
        <v>154</v>
      </c>
      <c r="C152" s="299">
        <v>15105</v>
      </c>
      <c r="D152" s="300">
        <v>20</v>
      </c>
      <c r="E152" s="300">
        <f>Tasaus[[#This Row],[Tuloveroprosentti 2021]]-12.64</f>
        <v>7.3599999999999994</v>
      </c>
      <c r="F152" s="14">
        <v>61427994.520000003</v>
      </c>
      <c r="G152" s="14">
        <f>Tasaus[[#This Row],[Kunnallisvero (maksuunpantu), €]]*100/Tasaus[[#This Row],[Tuloveroprosentti 2021]]</f>
        <v>307139972.60000002</v>
      </c>
      <c r="H152" s="301">
        <f>Tasaus[[#This Row],[Verotettava tulo (kunnallisvero), €]]*($E$11/100)</f>
        <v>22666929.977879997</v>
      </c>
      <c r="I152" s="14">
        <v>2707806.5225551124</v>
      </c>
      <c r="J152" s="15">
        <v>3895815.0037000007</v>
      </c>
      <c r="K152" s="15">
        <f>SUM(Tasaus[[#This Row],[Laskennallinen kunnallisvero, €]:[Laskennallinen kiinteistövero (ydinv.), €]])</f>
        <v>29270551.504135109</v>
      </c>
      <c r="L152" s="15">
        <f>Tasaus[[#This Row],[Laskennallinen verotulo yhteensä, €]]/Tasaus[[#This Row],[Asukasluku 31.12.2020]]</f>
        <v>1937.8054620413843</v>
      </c>
      <c r="M152" s="37">
        <f>$L$11-Tasaus[[#This Row],[Laskennallinen verotulo yhteensä, €/asukas (=tasausraja)]]</f>
        <v>19.194537958615683</v>
      </c>
      <c r="N152" s="401">
        <v>17.275084162754116</v>
      </c>
      <c r="O152" s="402">
        <v>260940.14627840091</v>
      </c>
      <c r="Q152" s="121"/>
      <c r="R152" s="122"/>
      <c r="S152" s="123"/>
    </row>
    <row r="153" spans="1:19">
      <c r="A153" s="298">
        <v>475</v>
      </c>
      <c r="B153" s="13" t="s">
        <v>527</v>
      </c>
      <c r="C153" s="299">
        <v>5451</v>
      </c>
      <c r="D153" s="300">
        <v>21.5</v>
      </c>
      <c r="E153" s="300">
        <f>Tasaus[[#This Row],[Tuloveroprosentti 2021]]-12.64</f>
        <v>8.86</v>
      </c>
      <c r="F153" s="14">
        <v>18781220.280000001</v>
      </c>
      <c r="G153" s="14">
        <f>Tasaus[[#This Row],[Kunnallisvero (maksuunpantu), €]]*100/Tasaus[[#This Row],[Tuloveroprosentti 2021]]</f>
        <v>87354512.930232555</v>
      </c>
      <c r="H153" s="301">
        <f>Tasaus[[#This Row],[Verotettava tulo (kunnallisvero), €]]*($E$11/100)</f>
        <v>6446763.0542511614</v>
      </c>
      <c r="I153" s="14">
        <v>1301539.8606624068</v>
      </c>
      <c r="J153" s="15">
        <v>874904.82160000014</v>
      </c>
      <c r="K153" s="15">
        <f>SUM(Tasaus[[#This Row],[Laskennallinen kunnallisvero, €]:[Laskennallinen kiinteistövero (ydinv.), €]])</f>
        <v>8623207.7365135681</v>
      </c>
      <c r="L153" s="15">
        <f>Tasaus[[#This Row],[Laskennallinen verotulo yhteensä, €]]/Tasaus[[#This Row],[Asukasluku 31.12.2020]]</f>
        <v>1581.9496856564976</v>
      </c>
      <c r="M153" s="37">
        <f>$L$11-Tasaus[[#This Row],[Laskennallinen verotulo yhteensä, €/asukas (=tasausraja)]]</f>
        <v>375.05031434350235</v>
      </c>
      <c r="N153" s="401">
        <v>337.54528290915215</v>
      </c>
      <c r="O153" s="402">
        <v>1839959.3371377883</v>
      </c>
      <c r="Q153" s="121"/>
      <c r="R153" s="122"/>
      <c r="S153" s="123"/>
    </row>
    <row r="154" spans="1:19">
      <c r="A154" s="298">
        <v>480</v>
      </c>
      <c r="B154" s="13" t="s">
        <v>528</v>
      </c>
      <c r="C154" s="299">
        <v>1999</v>
      </c>
      <c r="D154" s="300">
        <v>20.75</v>
      </c>
      <c r="E154" s="300">
        <f>Tasaus[[#This Row],[Tuloveroprosentti 2021]]-12.64</f>
        <v>8.11</v>
      </c>
      <c r="F154" s="14">
        <v>6504239.9299999904</v>
      </c>
      <c r="G154" s="14">
        <f>Tasaus[[#This Row],[Kunnallisvero (maksuunpantu), €]]*100/Tasaus[[#This Row],[Tuloveroprosentti 2021]]</f>
        <v>31345734.602409594</v>
      </c>
      <c r="H154" s="301">
        <f>Tasaus[[#This Row],[Verotettava tulo (kunnallisvero), €]]*($E$11/100)</f>
        <v>2313315.2136578276</v>
      </c>
      <c r="I154" s="14">
        <v>348496.58336850675</v>
      </c>
      <c r="J154" s="15">
        <v>247798.89050000004</v>
      </c>
      <c r="K154" s="15">
        <f>SUM(Tasaus[[#This Row],[Laskennallinen kunnallisvero, €]:[Laskennallinen kiinteistövero (ydinv.), €]])</f>
        <v>2909610.6875263345</v>
      </c>
      <c r="L154" s="15">
        <f>Tasaus[[#This Row],[Laskennallinen verotulo yhteensä, €]]/Tasaus[[#This Row],[Asukasluku 31.12.2020]]</f>
        <v>1455.5331103183264</v>
      </c>
      <c r="M154" s="37">
        <f>$L$11-Tasaus[[#This Row],[Laskennallinen verotulo yhteensä, €/asukas (=tasausraja)]]</f>
        <v>501.46688968167359</v>
      </c>
      <c r="N154" s="401">
        <v>451.32020071350627</v>
      </c>
      <c r="O154" s="402">
        <v>902189.08122629905</v>
      </c>
      <c r="Q154" s="121"/>
      <c r="R154" s="122"/>
      <c r="S154" s="123"/>
    </row>
    <row r="155" spans="1:19">
      <c r="A155" s="298">
        <v>481</v>
      </c>
      <c r="B155" s="13" t="s">
        <v>529</v>
      </c>
      <c r="C155" s="299">
        <v>9543</v>
      </c>
      <c r="D155" s="300">
        <v>20.75</v>
      </c>
      <c r="E155" s="300">
        <f>Tasaus[[#This Row],[Tuloveroprosentti 2021]]-12.64</f>
        <v>8.11</v>
      </c>
      <c r="F155" s="14">
        <v>40383870.009999901</v>
      </c>
      <c r="G155" s="14">
        <f>Tasaus[[#This Row],[Kunnallisvero (maksuunpantu), €]]*100/Tasaus[[#This Row],[Tuloveroprosentti 2021]]</f>
        <v>194621060.28915614</v>
      </c>
      <c r="H155" s="301">
        <f>Tasaus[[#This Row],[Verotettava tulo (kunnallisvero), €]]*($E$11/100)</f>
        <v>14363034.249339722</v>
      </c>
      <c r="I155" s="14">
        <v>1899775.6780346988</v>
      </c>
      <c r="J155" s="15">
        <v>1211033.39545</v>
      </c>
      <c r="K155" s="15">
        <f>SUM(Tasaus[[#This Row],[Laskennallinen kunnallisvero, €]:[Laskennallinen kiinteistövero (ydinv.), €]])</f>
        <v>17473843.322824422</v>
      </c>
      <c r="L155" s="15">
        <f>Tasaus[[#This Row],[Laskennallinen verotulo yhteensä, €]]/Tasaus[[#This Row],[Asukasluku 31.12.2020]]</f>
        <v>1831.0639550271846</v>
      </c>
      <c r="M155" s="37">
        <f>$L$11-Tasaus[[#This Row],[Laskennallinen verotulo yhteensä, €/asukas (=tasausraja)]]</f>
        <v>125.93604497281535</v>
      </c>
      <c r="N155" s="401">
        <v>113.34244047553382</v>
      </c>
      <c r="O155" s="402">
        <v>1081626.9094580193</v>
      </c>
      <c r="Q155" s="121"/>
      <c r="R155" s="122"/>
      <c r="S155" s="123"/>
    </row>
    <row r="156" spans="1:19">
      <c r="A156" s="298">
        <v>483</v>
      </c>
      <c r="B156" s="13" t="s">
        <v>530</v>
      </c>
      <c r="C156" s="299">
        <v>1078</v>
      </c>
      <c r="D156" s="300">
        <v>22.5</v>
      </c>
      <c r="E156" s="300">
        <f>Tasaus[[#This Row],[Tuloveroprosentti 2021]]-12.64</f>
        <v>9.86</v>
      </c>
      <c r="F156" s="14">
        <v>2580507.04</v>
      </c>
      <c r="G156" s="14">
        <f>Tasaus[[#This Row],[Kunnallisvero (maksuunpantu), €]]*100/Tasaus[[#This Row],[Tuloveroprosentti 2021]]</f>
        <v>11468920.177777778</v>
      </c>
      <c r="H156" s="301">
        <f>Tasaus[[#This Row],[Verotettava tulo (kunnallisvero), €]]*($E$11/100)</f>
        <v>846406.30911999999</v>
      </c>
      <c r="I156" s="14">
        <v>164000.89808732201</v>
      </c>
      <c r="J156" s="15">
        <v>121261.35724999999</v>
      </c>
      <c r="K156" s="15">
        <f>SUM(Tasaus[[#This Row],[Laskennallinen kunnallisvero, €]:[Laskennallinen kiinteistövero (ydinv.), €]])</f>
        <v>1131668.564457322</v>
      </c>
      <c r="L156" s="15">
        <f>Tasaus[[#This Row],[Laskennallinen verotulo yhteensä, €]]/Tasaus[[#This Row],[Asukasluku 31.12.2020]]</f>
        <v>1049.785310257256</v>
      </c>
      <c r="M156" s="37">
        <f>$L$11-Tasaus[[#This Row],[Laskennallinen verotulo yhteensä, €/asukas (=tasausraja)]]</f>
        <v>907.21468974274399</v>
      </c>
      <c r="N156" s="401">
        <v>816.49322076846966</v>
      </c>
      <c r="O156" s="402">
        <v>880179.69198841031</v>
      </c>
      <c r="Q156" s="121"/>
      <c r="R156" s="122"/>
      <c r="S156" s="123"/>
    </row>
    <row r="157" spans="1:19">
      <c r="A157" s="298">
        <v>484</v>
      </c>
      <c r="B157" s="13" t="s">
        <v>531</v>
      </c>
      <c r="C157" s="299">
        <v>3066</v>
      </c>
      <c r="D157" s="300">
        <v>20.5</v>
      </c>
      <c r="E157" s="300">
        <f>Tasaus[[#This Row],[Tuloveroprosentti 2021]]-12.64</f>
        <v>7.8599999999999994</v>
      </c>
      <c r="F157" s="14">
        <v>8574439.3499999903</v>
      </c>
      <c r="G157" s="14">
        <f>Tasaus[[#This Row],[Kunnallisvero (maksuunpantu), €]]*100/Tasaus[[#This Row],[Tuloveroprosentti 2021]]</f>
        <v>41826533.414634101</v>
      </c>
      <c r="H157" s="301">
        <f>Tasaus[[#This Row],[Verotettava tulo (kunnallisvero), €]]*($E$11/100)</f>
        <v>3086798.1659999965</v>
      </c>
      <c r="I157" s="14">
        <v>2386252.7104852526</v>
      </c>
      <c r="J157" s="15">
        <v>625631.2368500001</v>
      </c>
      <c r="K157" s="15">
        <f>SUM(Tasaus[[#This Row],[Laskennallinen kunnallisvero, €]:[Laskennallinen kiinteistövero (ydinv.), €]])</f>
        <v>6098682.113335249</v>
      </c>
      <c r="L157" s="15">
        <f>Tasaus[[#This Row],[Laskennallinen verotulo yhteensä, €]]/Tasaus[[#This Row],[Asukasluku 31.12.2020]]</f>
        <v>1989.1331093722274</v>
      </c>
      <c r="M157" s="37">
        <f>$L$11-Tasaus[[#This Row],[Laskennallinen verotulo yhteensä, €/asukas (=tasausraja)]]</f>
        <v>-32.133109372227409</v>
      </c>
      <c r="N157" s="401">
        <v>-3.2133109372227411</v>
      </c>
      <c r="O157" s="402">
        <v>-9852.0113335249243</v>
      </c>
      <c r="Q157" s="121"/>
      <c r="R157" s="122"/>
      <c r="S157" s="123"/>
    </row>
    <row r="158" spans="1:19">
      <c r="A158" s="298">
        <v>489</v>
      </c>
      <c r="B158" s="13" t="s">
        <v>532</v>
      </c>
      <c r="C158" s="299">
        <v>1868</v>
      </c>
      <c r="D158" s="300">
        <v>20.5</v>
      </c>
      <c r="E158" s="300">
        <f>Tasaus[[#This Row],[Tuloveroprosentti 2021]]-12.64</f>
        <v>7.8599999999999994</v>
      </c>
      <c r="F158" s="14">
        <v>4742857.87</v>
      </c>
      <c r="G158" s="14">
        <f>Tasaus[[#This Row],[Kunnallisvero (maksuunpantu), €]]*100/Tasaus[[#This Row],[Tuloveroprosentti 2021]]</f>
        <v>23135892.048780486</v>
      </c>
      <c r="H158" s="301">
        <f>Tasaus[[#This Row],[Verotettava tulo (kunnallisvero), €]]*($E$11/100)</f>
        <v>1707428.8331999998</v>
      </c>
      <c r="I158" s="14">
        <v>857905.93953130336</v>
      </c>
      <c r="J158" s="15">
        <v>255584.7948</v>
      </c>
      <c r="K158" s="15">
        <f>SUM(Tasaus[[#This Row],[Laskennallinen kunnallisvero, €]:[Laskennallinen kiinteistövero (ydinv.), €]])</f>
        <v>2820919.567531303</v>
      </c>
      <c r="L158" s="15">
        <f>Tasaus[[#This Row],[Laskennallinen verotulo yhteensä, €]]/Tasaus[[#This Row],[Asukasluku 31.12.2020]]</f>
        <v>1510.1282481430958</v>
      </c>
      <c r="M158" s="37">
        <f>$L$11-Tasaus[[#This Row],[Laskennallinen verotulo yhteensä, €/asukas (=tasausraja)]]</f>
        <v>446.87175185690421</v>
      </c>
      <c r="N158" s="401">
        <v>402.18457667121379</v>
      </c>
      <c r="O158" s="402">
        <v>751280.78922182741</v>
      </c>
      <c r="Q158" s="121"/>
      <c r="R158" s="122"/>
      <c r="S158" s="123"/>
    </row>
    <row r="159" spans="1:19">
      <c r="A159" s="298">
        <v>491</v>
      </c>
      <c r="B159" s="13" t="s">
        <v>533</v>
      </c>
      <c r="C159" s="299">
        <v>52583</v>
      </c>
      <c r="D159" s="300">
        <v>22</v>
      </c>
      <c r="E159" s="300">
        <f>Tasaus[[#This Row],[Tuloveroprosentti 2021]]-12.64</f>
        <v>9.36</v>
      </c>
      <c r="F159" s="14">
        <v>195363266.61000001</v>
      </c>
      <c r="G159" s="14">
        <f>Tasaus[[#This Row],[Kunnallisvero (maksuunpantu), €]]*100/Tasaus[[#This Row],[Tuloveroprosentti 2021]]</f>
        <v>888014848.22727275</v>
      </c>
      <c r="H159" s="301">
        <f>Tasaus[[#This Row],[Verotettava tulo (kunnallisvero), €]]*($E$11/100)</f>
        <v>65535495.799172722</v>
      </c>
      <c r="I159" s="14">
        <v>17594962.682568703</v>
      </c>
      <c r="J159" s="15">
        <v>8928481.8610500023</v>
      </c>
      <c r="K159" s="15">
        <f>SUM(Tasaus[[#This Row],[Laskennallinen kunnallisvero, €]:[Laskennallinen kiinteistövero (ydinv.), €]])</f>
        <v>92058940.342791438</v>
      </c>
      <c r="L159" s="15">
        <f>Tasaus[[#This Row],[Laskennallinen verotulo yhteensä, €]]/Tasaus[[#This Row],[Asukasluku 31.12.2020]]</f>
        <v>1750.7357956524245</v>
      </c>
      <c r="M159" s="37">
        <f>$L$11-Tasaus[[#This Row],[Laskennallinen verotulo yhteensä, €/asukas (=tasausraja)]]</f>
        <v>206.26420434757551</v>
      </c>
      <c r="N159" s="401">
        <v>185.63778391281798</v>
      </c>
      <c r="O159" s="402">
        <v>9761391.5914877076</v>
      </c>
      <c r="Q159" s="121"/>
      <c r="R159" s="122"/>
      <c r="S159" s="123"/>
    </row>
    <row r="160" spans="1:19">
      <c r="A160" s="298">
        <v>494</v>
      </c>
      <c r="B160" s="13" t="s">
        <v>534</v>
      </c>
      <c r="C160" s="299">
        <v>8903</v>
      </c>
      <c r="D160" s="300">
        <v>21.5</v>
      </c>
      <c r="E160" s="300">
        <f>Tasaus[[#This Row],[Tuloveroprosentti 2021]]-12.64</f>
        <v>8.86</v>
      </c>
      <c r="F160" s="14">
        <v>28475567.129999898</v>
      </c>
      <c r="G160" s="14">
        <f>Tasaus[[#This Row],[Kunnallisvero (maksuunpantu), €]]*100/Tasaus[[#This Row],[Tuloveroprosentti 2021]]</f>
        <v>132444498.2790693</v>
      </c>
      <c r="H160" s="301">
        <f>Tasaus[[#This Row],[Verotettava tulo (kunnallisvero), €]]*($E$11/100)</f>
        <v>9774403.9729953129</v>
      </c>
      <c r="I160" s="14">
        <v>930663.93336023949</v>
      </c>
      <c r="J160" s="15">
        <v>1337220.2086500002</v>
      </c>
      <c r="K160" s="15">
        <f>SUM(Tasaus[[#This Row],[Laskennallinen kunnallisvero, €]:[Laskennallinen kiinteistövero (ydinv.), €]])</f>
        <v>12042288.115005553</v>
      </c>
      <c r="L160" s="15">
        <f>Tasaus[[#This Row],[Laskennallinen verotulo yhteensä, €]]/Tasaus[[#This Row],[Asukasluku 31.12.2020]]</f>
        <v>1352.6101443339944</v>
      </c>
      <c r="M160" s="37">
        <f>$L$11-Tasaus[[#This Row],[Laskennallinen verotulo yhteensä, €/asukas (=tasausraja)]]</f>
        <v>604.38985566600559</v>
      </c>
      <c r="N160" s="401">
        <v>543.95087009940505</v>
      </c>
      <c r="O160" s="402">
        <v>4842794.5964950034</v>
      </c>
      <c r="Q160" s="121"/>
      <c r="R160" s="122"/>
      <c r="S160" s="123"/>
    </row>
    <row r="161" spans="1:19">
      <c r="A161" s="298">
        <v>495</v>
      </c>
      <c r="B161" s="13" t="s">
        <v>535</v>
      </c>
      <c r="C161" s="299">
        <v>1558</v>
      </c>
      <c r="D161" s="300">
        <v>22</v>
      </c>
      <c r="E161" s="300">
        <f>Tasaus[[#This Row],[Tuloveroprosentti 2021]]-12.64</f>
        <v>9.36</v>
      </c>
      <c r="F161" s="14">
        <v>4253734.1399999904</v>
      </c>
      <c r="G161" s="14">
        <f>Tasaus[[#This Row],[Kunnallisvero (maksuunpantu), €]]*100/Tasaus[[#This Row],[Tuloveroprosentti 2021]]</f>
        <v>19335155.181818139</v>
      </c>
      <c r="H161" s="301">
        <f>Tasaus[[#This Row],[Verotettava tulo (kunnallisvero), €]]*($E$11/100)</f>
        <v>1426934.4524181786</v>
      </c>
      <c r="I161" s="14">
        <v>1318178.2653166282</v>
      </c>
      <c r="J161" s="15">
        <v>236535.69320000001</v>
      </c>
      <c r="K161" s="15">
        <f>SUM(Tasaus[[#This Row],[Laskennallinen kunnallisvero, €]:[Laskennallinen kiinteistövero (ydinv.), €]])</f>
        <v>2981648.4109348068</v>
      </c>
      <c r="L161" s="15">
        <f>Tasaus[[#This Row],[Laskennallinen verotulo yhteensä, €]]/Tasaus[[#This Row],[Asukasluku 31.12.2020]]</f>
        <v>1913.7666308952546</v>
      </c>
      <c r="M161" s="37">
        <f>$L$11-Tasaus[[#This Row],[Laskennallinen verotulo yhteensä, €/asukas (=tasausraja)]]</f>
        <v>43.233369104745407</v>
      </c>
      <c r="N161" s="401">
        <v>38.910032194270869</v>
      </c>
      <c r="O161" s="402">
        <v>60621.830158674013</v>
      </c>
      <c r="Q161" s="121"/>
      <c r="R161" s="122"/>
      <c r="S161" s="123"/>
    </row>
    <row r="162" spans="1:19">
      <c r="A162" s="298">
        <v>498</v>
      </c>
      <c r="B162" s="13" t="s">
        <v>536</v>
      </c>
      <c r="C162" s="299">
        <v>2297</v>
      </c>
      <c r="D162" s="300">
        <v>21.5</v>
      </c>
      <c r="E162" s="300">
        <f>Tasaus[[#This Row],[Tuloveroprosentti 2021]]-12.64</f>
        <v>8.86</v>
      </c>
      <c r="F162" s="14">
        <v>7949929.0700000003</v>
      </c>
      <c r="G162" s="14">
        <f>Tasaus[[#This Row],[Kunnallisvero (maksuunpantu), €]]*100/Tasaus[[#This Row],[Tuloveroprosentti 2021]]</f>
        <v>36976414.279069766</v>
      </c>
      <c r="H162" s="301">
        <f>Tasaus[[#This Row],[Verotettava tulo (kunnallisvero), €]]*($E$11/100)</f>
        <v>2728859.3737953482</v>
      </c>
      <c r="I162" s="14">
        <v>1181516.3648764063</v>
      </c>
      <c r="J162" s="15">
        <v>557900.12855000014</v>
      </c>
      <c r="K162" s="15">
        <f>SUM(Tasaus[[#This Row],[Laskennallinen kunnallisvero, €]:[Laskennallinen kiinteistövero (ydinv.), €]])</f>
        <v>4468275.867221755</v>
      </c>
      <c r="L162" s="15">
        <f>Tasaus[[#This Row],[Laskennallinen verotulo yhteensä, €]]/Tasaus[[#This Row],[Asukasluku 31.12.2020]]</f>
        <v>1945.2659413242295</v>
      </c>
      <c r="M162" s="37">
        <f>$L$11-Tasaus[[#This Row],[Laskennallinen verotulo yhteensä, €/asukas (=tasausraja)]]</f>
        <v>11.734058675770484</v>
      </c>
      <c r="N162" s="401">
        <v>10.560652808193437</v>
      </c>
      <c r="O162" s="402">
        <v>24257.819500420323</v>
      </c>
      <c r="Q162" s="121"/>
      <c r="R162" s="122"/>
      <c r="S162" s="123"/>
    </row>
    <row r="163" spans="1:19">
      <c r="A163" s="258">
        <v>499</v>
      </c>
      <c r="B163" s="39" t="s">
        <v>537</v>
      </c>
      <c r="C163" s="299">
        <v>19453</v>
      </c>
      <c r="D163" s="300">
        <v>20.75</v>
      </c>
      <c r="E163" s="300">
        <f>Tasaus[[#This Row],[Tuloveroprosentti 2021]]-12.64</f>
        <v>8.11</v>
      </c>
      <c r="F163" s="14">
        <v>75734041.359999895</v>
      </c>
      <c r="G163" s="14">
        <f>Tasaus[[#This Row],[Kunnallisvero (maksuunpantu), €]]*100/Tasaus[[#This Row],[Tuloveroprosentti 2021]]</f>
        <v>364983331.85542119</v>
      </c>
      <c r="H163" s="301">
        <f>Tasaus[[#This Row],[Verotettava tulo (kunnallisvero), €]]*($E$11/100)</f>
        <v>26935769.890930079</v>
      </c>
      <c r="I163" s="14">
        <v>3787404.2060267124</v>
      </c>
      <c r="J163" s="15">
        <v>2478627.6864500004</v>
      </c>
      <c r="K163" s="15">
        <f>SUM(Tasaus[[#This Row],[Laskennallinen kunnallisvero, €]:[Laskennallinen kiinteistövero (ydinv.), €]])</f>
        <v>33201801.78340679</v>
      </c>
      <c r="L163" s="15">
        <f>Tasaus[[#This Row],[Laskennallinen verotulo yhteensä, €]]/Tasaus[[#This Row],[Asukasluku 31.12.2020]]</f>
        <v>1706.7702556627148</v>
      </c>
      <c r="M163" s="37">
        <f>$L$11-Tasaus[[#This Row],[Laskennallinen verotulo yhteensä, €/asukas (=tasausraja)]]</f>
        <v>250.22974433728518</v>
      </c>
      <c r="N163" s="401">
        <v>225.20676990355668</v>
      </c>
      <c r="O163" s="402">
        <v>4380947.2949338881</v>
      </c>
      <c r="Q163" s="121"/>
      <c r="R163" s="122"/>
      <c r="S163" s="123"/>
    </row>
    <row r="164" spans="1:19">
      <c r="A164" s="298">
        <v>500</v>
      </c>
      <c r="B164" s="13" t="s">
        <v>538</v>
      </c>
      <c r="C164" s="299">
        <v>10267</v>
      </c>
      <c r="D164" s="300">
        <v>19.5</v>
      </c>
      <c r="E164" s="300">
        <f>Tasaus[[#This Row],[Tuloveroprosentti 2021]]-12.64</f>
        <v>6.8599999999999994</v>
      </c>
      <c r="F164" s="14">
        <v>39274039.280000001</v>
      </c>
      <c r="G164" s="14">
        <f>Tasaus[[#This Row],[Kunnallisvero (maksuunpantu), €]]*100/Tasaus[[#This Row],[Tuloveroprosentti 2021]]</f>
        <v>201405329.64102563</v>
      </c>
      <c r="H164" s="301">
        <f>Tasaus[[#This Row],[Verotettava tulo (kunnallisvero), €]]*($E$11/100)</f>
        <v>14863713.32750769</v>
      </c>
      <c r="I164" s="14">
        <v>2226380.9624498943</v>
      </c>
      <c r="J164" s="15">
        <v>1201479.1334499998</v>
      </c>
      <c r="K164" s="15">
        <f>SUM(Tasaus[[#This Row],[Laskennallinen kunnallisvero, €]:[Laskennallinen kiinteistövero (ydinv.), €]])</f>
        <v>18291573.423407584</v>
      </c>
      <c r="L164" s="15">
        <f>Tasaus[[#This Row],[Laskennallinen verotulo yhteensä, €]]/Tasaus[[#This Row],[Asukasluku 31.12.2020]]</f>
        <v>1781.5889182241731</v>
      </c>
      <c r="M164" s="37">
        <f>$L$11-Tasaus[[#This Row],[Laskennallinen verotulo yhteensä, €/asukas (=tasausraja)]]</f>
        <v>175.41108177582691</v>
      </c>
      <c r="N164" s="401">
        <v>157.86997359824423</v>
      </c>
      <c r="O164" s="402">
        <v>1620851.0189331735</v>
      </c>
      <c r="Q164" s="121"/>
      <c r="R164" s="122"/>
      <c r="S164" s="123"/>
    </row>
    <row r="165" spans="1:19">
      <c r="A165" s="298">
        <v>503</v>
      </c>
      <c r="B165" s="13" t="s">
        <v>539</v>
      </c>
      <c r="C165" s="299">
        <v>7645</v>
      </c>
      <c r="D165" s="300">
        <v>21.25</v>
      </c>
      <c r="E165" s="300">
        <f>Tasaus[[#This Row],[Tuloveroprosentti 2021]]-12.64</f>
        <v>8.61</v>
      </c>
      <c r="F165" s="14">
        <v>27157511.550000001</v>
      </c>
      <c r="G165" s="14">
        <f>Tasaus[[#This Row],[Kunnallisvero (maksuunpantu), €]]*100/Tasaus[[#This Row],[Tuloveroprosentti 2021]]</f>
        <v>127800054.35294117</v>
      </c>
      <c r="H165" s="301">
        <f>Tasaus[[#This Row],[Verotettava tulo (kunnallisvero), €]]*($E$11/100)</f>
        <v>9431644.0112470575</v>
      </c>
      <c r="I165" s="14">
        <v>1230120.0613537419</v>
      </c>
      <c r="J165" s="15">
        <v>925020.59604999993</v>
      </c>
      <c r="K165" s="15">
        <f>SUM(Tasaus[[#This Row],[Laskennallinen kunnallisvero, €]:[Laskennallinen kiinteistövero (ydinv.), €]])</f>
        <v>11586784.668650798</v>
      </c>
      <c r="L165" s="15">
        <f>Tasaus[[#This Row],[Laskennallinen verotulo yhteensä, €]]/Tasaus[[#This Row],[Asukasluku 31.12.2020]]</f>
        <v>1515.6029651603399</v>
      </c>
      <c r="M165" s="37">
        <f>$L$11-Tasaus[[#This Row],[Laskennallinen verotulo yhteensä, €/asukas (=tasausraja)]]</f>
        <v>441.39703483966014</v>
      </c>
      <c r="N165" s="401">
        <v>397.25733135569413</v>
      </c>
      <c r="O165" s="402">
        <v>3037032.2982142814</v>
      </c>
      <c r="Q165" s="121"/>
      <c r="R165" s="122"/>
      <c r="S165" s="123"/>
    </row>
    <row r="166" spans="1:19">
      <c r="A166" s="298">
        <v>504</v>
      </c>
      <c r="B166" s="13" t="s">
        <v>540</v>
      </c>
      <c r="C166" s="299">
        <v>1871</v>
      </c>
      <c r="D166" s="300">
        <v>21.5</v>
      </c>
      <c r="E166" s="300">
        <f>Tasaus[[#This Row],[Tuloveroprosentti 2021]]-12.64</f>
        <v>8.86</v>
      </c>
      <c r="F166" s="14">
        <v>6143459.8200000003</v>
      </c>
      <c r="G166" s="14">
        <f>Tasaus[[#This Row],[Kunnallisvero (maksuunpantu), €]]*100/Tasaus[[#This Row],[Tuloveroprosentti 2021]]</f>
        <v>28574231.720930234</v>
      </c>
      <c r="H166" s="301">
        <f>Tasaus[[#This Row],[Verotettava tulo (kunnallisvero), €]]*($E$11/100)</f>
        <v>2108778.301004651</v>
      </c>
      <c r="I166" s="14">
        <v>541718.7610568013</v>
      </c>
      <c r="J166" s="15">
        <v>204177.15345000001</v>
      </c>
      <c r="K166" s="15">
        <f>SUM(Tasaus[[#This Row],[Laskennallinen kunnallisvero, €]:[Laskennallinen kiinteistövero (ydinv.), €]])</f>
        <v>2854674.2155114524</v>
      </c>
      <c r="L166" s="15">
        <f>Tasaus[[#This Row],[Laskennallinen verotulo yhteensä, €]]/Tasaus[[#This Row],[Asukasluku 31.12.2020]]</f>
        <v>1525.7478436726094</v>
      </c>
      <c r="M166" s="37">
        <f>$L$11-Tasaus[[#This Row],[Laskennallinen verotulo yhteensä, €/asukas (=tasausraja)]]</f>
        <v>431.25215632739059</v>
      </c>
      <c r="N166" s="401">
        <v>388.12694069465152</v>
      </c>
      <c r="O166" s="402">
        <v>726185.50603969302</v>
      </c>
      <c r="Q166" s="121"/>
      <c r="R166" s="122"/>
      <c r="S166" s="123"/>
    </row>
    <row r="167" spans="1:19">
      <c r="A167" s="298">
        <v>505</v>
      </c>
      <c r="B167" s="13" t="s">
        <v>541</v>
      </c>
      <c r="C167" s="299">
        <v>20783</v>
      </c>
      <c r="D167" s="300">
        <v>21</v>
      </c>
      <c r="E167" s="300">
        <f>Tasaus[[#This Row],[Tuloveroprosentti 2021]]-12.64</f>
        <v>8.36</v>
      </c>
      <c r="F167" s="14">
        <v>81895437.629999906</v>
      </c>
      <c r="G167" s="14">
        <f>Tasaus[[#This Row],[Kunnallisvero (maksuunpantu), €]]*100/Tasaus[[#This Row],[Tuloveroprosentti 2021]]</f>
        <v>389978274.42857099</v>
      </c>
      <c r="H167" s="301">
        <f>Tasaus[[#This Row],[Verotettava tulo (kunnallisvero), €]]*($E$11/100)</f>
        <v>28780396.652828537</v>
      </c>
      <c r="I167" s="14">
        <v>4491268.0534531856</v>
      </c>
      <c r="J167" s="15">
        <v>3198592.4512500004</v>
      </c>
      <c r="K167" s="15">
        <f>SUM(Tasaus[[#This Row],[Laskennallinen kunnallisvero, €]:[Laskennallinen kiinteistövero (ydinv.), €]])</f>
        <v>36470257.157531723</v>
      </c>
      <c r="L167" s="15">
        <f>Tasaus[[#This Row],[Laskennallinen verotulo yhteensä, €]]/Tasaus[[#This Row],[Asukasluku 31.12.2020]]</f>
        <v>1754.8119692793016</v>
      </c>
      <c r="M167" s="37">
        <f>$L$11-Tasaus[[#This Row],[Laskennallinen verotulo yhteensä, €/asukas (=tasausraja)]]</f>
        <v>202.18803072069841</v>
      </c>
      <c r="N167" s="401">
        <v>181.96922764862856</v>
      </c>
      <c r="O167" s="402">
        <v>3781866.4582214472</v>
      </c>
      <c r="Q167" s="121"/>
      <c r="R167" s="122"/>
      <c r="S167" s="123"/>
    </row>
    <row r="168" spans="1:19">
      <c r="A168" s="298">
        <v>507</v>
      </c>
      <c r="B168" s="13" t="s">
        <v>542</v>
      </c>
      <c r="C168" s="299">
        <v>5676</v>
      </c>
      <c r="D168" s="300">
        <v>20.75</v>
      </c>
      <c r="E168" s="300">
        <f>Tasaus[[#This Row],[Tuloveroprosentti 2021]]-12.64</f>
        <v>8.11</v>
      </c>
      <c r="F168" s="14">
        <v>17536936.809999902</v>
      </c>
      <c r="G168" s="14">
        <f>Tasaus[[#This Row],[Kunnallisvero (maksuunpantu), €]]*100/Tasaus[[#This Row],[Tuloveroprosentti 2021]]</f>
        <v>84515358.120481461</v>
      </c>
      <c r="H168" s="301">
        <f>Tasaus[[#This Row],[Verotettava tulo (kunnallisvero), €]]*($E$11/100)</f>
        <v>6237233.4292915314</v>
      </c>
      <c r="I168" s="14">
        <v>2926692.2146571213</v>
      </c>
      <c r="J168" s="15">
        <v>1406869.5372500001</v>
      </c>
      <c r="K168" s="15">
        <f>SUM(Tasaus[[#This Row],[Laskennallinen kunnallisvero, €]:[Laskennallinen kiinteistövero (ydinv.), €]])</f>
        <v>10570795.181198653</v>
      </c>
      <c r="L168" s="15">
        <f>Tasaus[[#This Row],[Laskennallinen verotulo yhteensä, €]]/Tasaus[[#This Row],[Asukasluku 31.12.2020]]</f>
        <v>1862.367015715055</v>
      </c>
      <c r="M168" s="37">
        <f>$L$11-Tasaus[[#This Row],[Laskennallinen verotulo yhteensä, €/asukas (=tasausraja)]]</f>
        <v>94.632984284944996</v>
      </c>
      <c r="N168" s="401">
        <v>85.169685856450499</v>
      </c>
      <c r="O168" s="402">
        <v>483423.13692121301</v>
      </c>
      <c r="Q168" s="121"/>
      <c r="R168" s="122"/>
      <c r="S168" s="123"/>
    </row>
    <row r="169" spans="1:19">
      <c r="A169" s="298">
        <v>508</v>
      </c>
      <c r="B169" s="13" t="s">
        <v>543</v>
      </c>
      <c r="C169" s="299">
        <v>9673</v>
      </c>
      <c r="D169" s="300">
        <v>22.5</v>
      </c>
      <c r="E169" s="300">
        <f>Tasaus[[#This Row],[Tuloveroprosentti 2021]]-12.64</f>
        <v>9.86</v>
      </c>
      <c r="F169" s="14">
        <v>36973301.539999902</v>
      </c>
      <c r="G169" s="14">
        <f>Tasaus[[#This Row],[Kunnallisvero (maksuunpantu), €]]*100/Tasaus[[#This Row],[Tuloveroprosentti 2021]]</f>
        <v>164325784.6222218</v>
      </c>
      <c r="H169" s="301">
        <f>Tasaus[[#This Row],[Verotettava tulo (kunnallisvero), €]]*($E$11/100)</f>
        <v>12127242.905119967</v>
      </c>
      <c r="I169" s="14">
        <v>4534487.7452426422</v>
      </c>
      <c r="J169" s="15">
        <v>1475029.3921500002</v>
      </c>
      <c r="K169" s="15">
        <f>SUM(Tasaus[[#This Row],[Laskennallinen kunnallisvero, €]:[Laskennallinen kiinteistövero (ydinv.), €]])</f>
        <v>18136760.042512611</v>
      </c>
      <c r="L169" s="15">
        <f>Tasaus[[#This Row],[Laskennallinen verotulo yhteensä, €]]/Tasaus[[#This Row],[Asukasluku 31.12.2020]]</f>
        <v>1874.9881156324418</v>
      </c>
      <c r="M169" s="37">
        <f>$L$11-Tasaus[[#This Row],[Laskennallinen verotulo yhteensä, €/asukas (=tasausraja)]]</f>
        <v>82.011884367558196</v>
      </c>
      <c r="N169" s="401">
        <v>73.810695930802382</v>
      </c>
      <c r="O169" s="402">
        <v>713970.86173865141</v>
      </c>
      <c r="Q169" s="121"/>
      <c r="R169" s="122"/>
      <c r="S169" s="123"/>
    </row>
    <row r="170" spans="1:19">
      <c r="A170" s="298">
        <v>529</v>
      </c>
      <c r="B170" s="13" t="s">
        <v>544</v>
      </c>
      <c r="C170" s="299">
        <v>19427</v>
      </c>
      <c r="D170" s="300">
        <v>19</v>
      </c>
      <c r="E170" s="300">
        <f>Tasaus[[#This Row],[Tuloveroprosentti 2021]]-12.64</f>
        <v>6.3599999999999994</v>
      </c>
      <c r="F170" s="14">
        <v>80577642.680000007</v>
      </c>
      <c r="G170" s="14">
        <f>Tasaus[[#This Row],[Kunnallisvero (maksuunpantu), €]]*100/Tasaus[[#This Row],[Tuloveroprosentti 2021]]</f>
        <v>424092856.21052635</v>
      </c>
      <c r="H170" s="301">
        <f>Tasaus[[#This Row],[Verotettava tulo (kunnallisvero), €]]*($E$11/100)</f>
        <v>31298052.78833684</v>
      </c>
      <c r="I170" s="14">
        <v>9969955.9491042644</v>
      </c>
      <c r="J170" s="15">
        <v>3699740.9167000004</v>
      </c>
      <c r="K170" s="15">
        <f>SUM(Tasaus[[#This Row],[Laskennallinen kunnallisvero, €]:[Laskennallinen kiinteistövero (ydinv.), €]])</f>
        <v>44967749.654141106</v>
      </c>
      <c r="L170" s="15">
        <f>Tasaus[[#This Row],[Laskennallinen verotulo yhteensä, €]]/Tasaus[[#This Row],[Asukasluku 31.12.2020]]</f>
        <v>2314.7037450013436</v>
      </c>
      <c r="M170" s="37">
        <f>$L$11-Tasaus[[#This Row],[Laskennallinen verotulo yhteensä, €/asukas (=tasausraja)]]</f>
        <v>-357.70374500134358</v>
      </c>
      <c r="N170" s="401">
        <v>-35.770374500134359</v>
      </c>
      <c r="O170" s="402">
        <v>-694911.0654141102</v>
      </c>
      <c r="Q170" s="121"/>
      <c r="R170" s="122"/>
      <c r="S170" s="123"/>
    </row>
    <row r="171" spans="1:19">
      <c r="A171" s="298">
        <v>531</v>
      </c>
      <c r="B171" s="13" t="s">
        <v>545</v>
      </c>
      <c r="C171" s="299">
        <v>5256</v>
      </c>
      <c r="D171" s="300">
        <v>21.25</v>
      </c>
      <c r="E171" s="300">
        <f>Tasaus[[#This Row],[Tuloveroprosentti 2021]]-12.64</f>
        <v>8.61</v>
      </c>
      <c r="F171" s="14">
        <v>18503246.449999899</v>
      </c>
      <c r="G171" s="14">
        <f>Tasaus[[#This Row],[Kunnallisvero (maksuunpantu), €]]*100/Tasaus[[#This Row],[Tuloveroprosentti 2021]]</f>
        <v>87074100.941175997</v>
      </c>
      <c r="H171" s="301">
        <f>Tasaus[[#This Row],[Verotettava tulo (kunnallisvero), €]]*($E$11/100)</f>
        <v>6426068.6494587874</v>
      </c>
      <c r="I171" s="14">
        <v>670985.74605112919</v>
      </c>
      <c r="J171" s="15">
        <v>645731.07554999983</v>
      </c>
      <c r="K171" s="15">
        <f>SUM(Tasaus[[#This Row],[Laskennallinen kunnallisvero, €]:[Laskennallinen kiinteistövero (ydinv.), €]])</f>
        <v>7742785.4710599165</v>
      </c>
      <c r="L171" s="15">
        <f>Tasaus[[#This Row],[Laskennallinen verotulo yhteensä, €]]/Tasaus[[#This Row],[Asukasluku 31.12.2020]]</f>
        <v>1473.1326999733478</v>
      </c>
      <c r="M171" s="37">
        <f>$L$11-Tasaus[[#This Row],[Laskennallinen verotulo yhteensä, €/asukas (=tasausraja)]]</f>
        <v>483.86730002665217</v>
      </c>
      <c r="N171" s="401">
        <v>435.48057002398696</v>
      </c>
      <c r="O171" s="402">
        <v>2288885.8760460755</v>
      </c>
      <c r="Q171" s="121"/>
      <c r="R171" s="122"/>
      <c r="S171" s="123"/>
    </row>
    <row r="172" spans="1:19">
      <c r="A172" s="298">
        <v>535</v>
      </c>
      <c r="B172" s="13" t="s">
        <v>546</v>
      </c>
      <c r="C172" s="299">
        <v>10500</v>
      </c>
      <c r="D172" s="300">
        <v>22</v>
      </c>
      <c r="E172" s="300">
        <f>Tasaus[[#This Row],[Tuloveroprosentti 2021]]-12.64</f>
        <v>9.36</v>
      </c>
      <c r="F172" s="14">
        <v>31135265.780000001</v>
      </c>
      <c r="G172" s="14">
        <f>Tasaus[[#This Row],[Kunnallisvero (maksuunpantu), €]]*100/Tasaus[[#This Row],[Tuloveroprosentti 2021]]</f>
        <v>141523935.36363637</v>
      </c>
      <c r="H172" s="301">
        <f>Tasaus[[#This Row],[Verotettava tulo (kunnallisvero), €]]*($E$11/100)</f>
        <v>10444466.429836363</v>
      </c>
      <c r="I172" s="14">
        <v>1544645.8189078514</v>
      </c>
      <c r="J172" s="15">
        <v>1187848.4756000002</v>
      </c>
      <c r="K172" s="15">
        <f>SUM(Tasaus[[#This Row],[Laskennallinen kunnallisvero, €]:[Laskennallinen kiinteistövero (ydinv.), €]])</f>
        <v>13176960.724344214</v>
      </c>
      <c r="L172" s="15">
        <f>Tasaus[[#This Row],[Laskennallinen verotulo yhteensä, €]]/Tasaus[[#This Row],[Asukasluku 31.12.2020]]</f>
        <v>1254.9486404137347</v>
      </c>
      <c r="M172" s="37">
        <f>$L$11-Tasaus[[#This Row],[Laskennallinen verotulo yhteensä, €/asukas (=tasausraja)]]</f>
        <v>702.05135958626533</v>
      </c>
      <c r="N172" s="401">
        <v>631.84622362763878</v>
      </c>
      <c r="O172" s="402">
        <v>6634385.3480902072</v>
      </c>
      <c r="Q172" s="121"/>
      <c r="R172" s="122"/>
      <c r="S172" s="123"/>
    </row>
    <row r="173" spans="1:19">
      <c r="A173" s="298">
        <v>536</v>
      </c>
      <c r="B173" s="13" t="s">
        <v>547</v>
      </c>
      <c r="C173" s="299">
        <v>34476</v>
      </c>
      <c r="D173" s="300">
        <v>21</v>
      </c>
      <c r="E173" s="300">
        <f>Tasaus[[#This Row],[Tuloveroprosentti 2021]]-12.64</f>
        <v>8.36</v>
      </c>
      <c r="F173" s="14">
        <v>135539168.40999901</v>
      </c>
      <c r="G173" s="14">
        <f>Tasaus[[#This Row],[Kunnallisvero (maksuunpantu), €]]*100/Tasaus[[#This Row],[Tuloveroprosentti 2021]]</f>
        <v>645424611.4761858</v>
      </c>
      <c r="H173" s="301">
        <f>Tasaus[[#This Row],[Verotettava tulo (kunnallisvero), €]]*($E$11/100)</f>
        <v>47632336.326942503</v>
      </c>
      <c r="I173" s="14">
        <v>9039099.8997326922</v>
      </c>
      <c r="J173" s="15">
        <v>4650482.6092500007</v>
      </c>
      <c r="K173" s="15">
        <f>SUM(Tasaus[[#This Row],[Laskennallinen kunnallisvero, €]:[Laskennallinen kiinteistövero (ydinv.), €]])</f>
        <v>61321918.835925199</v>
      </c>
      <c r="L173" s="15">
        <f>Tasaus[[#This Row],[Laskennallinen verotulo yhteensä, €]]/Tasaus[[#This Row],[Asukasluku 31.12.2020]]</f>
        <v>1778.6842683584291</v>
      </c>
      <c r="M173" s="37">
        <f>$L$11-Tasaus[[#This Row],[Laskennallinen verotulo yhteensä, €/asukas (=tasausraja)]]</f>
        <v>178.31573164157089</v>
      </c>
      <c r="N173" s="401">
        <v>160.48415847741381</v>
      </c>
      <c r="O173" s="402">
        <v>5532851.8476673188</v>
      </c>
      <c r="Q173" s="121"/>
      <c r="R173" s="122"/>
      <c r="S173" s="123"/>
    </row>
    <row r="174" spans="1:19">
      <c r="A174" s="298">
        <v>538</v>
      </c>
      <c r="B174" s="13" t="s">
        <v>548</v>
      </c>
      <c r="C174" s="299">
        <v>4693</v>
      </c>
      <c r="D174" s="300">
        <v>21.5</v>
      </c>
      <c r="E174" s="300">
        <f>Tasaus[[#This Row],[Tuloveroprosentti 2021]]-12.64</f>
        <v>8.86</v>
      </c>
      <c r="F174" s="14">
        <v>18076154.359999899</v>
      </c>
      <c r="G174" s="14">
        <f>Tasaus[[#This Row],[Kunnallisvero (maksuunpantu), €]]*100/Tasaus[[#This Row],[Tuloveroprosentti 2021]]</f>
        <v>84075136.558139071</v>
      </c>
      <c r="H174" s="301">
        <f>Tasaus[[#This Row],[Verotettava tulo (kunnallisvero), €]]*($E$11/100)</f>
        <v>6204745.0779906623</v>
      </c>
      <c r="I174" s="14">
        <v>397684.69302993867</v>
      </c>
      <c r="J174" s="15">
        <v>464311.71920000005</v>
      </c>
      <c r="K174" s="15">
        <f>SUM(Tasaus[[#This Row],[Laskennallinen kunnallisvero, €]:[Laskennallinen kiinteistövero (ydinv.), €]])</f>
        <v>7066741.4902206007</v>
      </c>
      <c r="L174" s="15">
        <f>Tasaus[[#This Row],[Laskennallinen verotulo yhteensä, €]]/Tasaus[[#This Row],[Asukasluku 31.12.2020]]</f>
        <v>1505.8047070574473</v>
      </c>
      <c r="M174" s="37">
        <f>$L$11-Tasaus[[#This Row],[Laskennallinen verotulo yhteensä, €/asukas (=tasausraja)]]</f>
        <v>451.19529294255267</v>
      </c>
      <c r="N174" s="401">
        <v>406.07576364829742</v>
      </c>
      <c r="O174" s="402">
        <v>1905713.5588014598</v>
      </c>
      <c r="Q174" s="121"/>
      <c r="R174" s="122"/>
      <c r="S174" s="123"/>
    </row>
    <row r="175" spans="1:19">
      <c r="A175" s="298">
        <v>541</v>
      </c>
      <c r="B175" s="13" t="s">
        <v>549</v>
      </c>
      <c r="C175" s="299">
        <v>9501</v>
      </c>
      <c r="D175" s="300">
        <v>20.5</v>
      </c>
      <c r="E175" s="300">
        <f>Tasaus[[#This Row],[Tuloveroprosentti 2021]]-12.64</f>
        <v>7.8599999999999994</v>
      </c>
      <c r="F175" s="14">
        <v>25882884.510000002</v>
      </c>
      <c r="G175" s="14">
        <f>Tasaus[[#This Row],[Kunnallisvero (maksuunpantu), €]]*100/Tasaus[[#This Row],[Tuloveroprosentti 2021]]</f>
        <v>126257973.21951219</v>
      </c>
      <c r="H175" s="301">
        <f>Tasaus[[#This Row],[Verotettava tulo (kunnallisvero), €]]*($E$11/100)</f>
        <v>9317838.4235999994</v>
      </c>
      <c r="I175" s="14">
        <v>3616720.8140855744</v>
      </c>
      <c r="J175" s="15">
        <v>1159985.55715</v>
      </c>
      <c r="K175" s="15">
        <f>SUM(Tasaus[[#This Row],[Laskennallinen kunnallisvero, €]:[Laskennallinen kiinteistövero (ydinv.), €]])</f>
        <v>14094544.794835575</v>
      </c>
      <c r="L175" s="15">
        <f>Tasaus[[#This Row],[Laskennallinen verotulo yhteensä, €]]/Tasaus[[#This Row],[Asukasluku 31.12.2020]]</f>
        <v>1483.4801383891775</v>
      </c>
      <c r="M175" s="37">
        <f>$L$11-Tasaus[[#This Row],[Laskennallinen verotulo yhteensä, €/asukas (=tasausraja)]]</f>
        <v>473.51986161082255</v>
      </c>
      <c r="N175" s="401">
        <v>426.16787544974028</v>
      </c>
      <c r="O175" s="402">
        <v>4049020.9846479823</v>
      </c>
      <c r="Q175" s="121"/>
      <c r="R175" s="122"/>
      <c r="S175" s="123"/>
    </row>
    <row r="176" spans="1:19">
      <c r="A176" s="298">
        <v>543</v>
      </c>
      <c r="B176" s="13" t="s">
        <v>550</v>
      </c>
      <c r="C176" s="299">
        <v>43663</v>
      </c>
      <c r="D176" s="300">
        <v>19.75</v>
      </c>
      <c r="E176" s="300">
        <f>Tasaus[[#This Row],[Tuloveroprosentti 2021]]-12.64</f>
        <v>7.1099999999999994</v>
      </c>
      <c r="F176" s="14">
        <v>188162198.03</v>
      </c>
      <c r="G176" s="14">
        <f>Tasaus[[#This Row],[Kunnallisvero (maksuunpantu), €]]*100/Tasaus[[#This Row],[Tuloveroprosentti 2021]]</f>
        <v>952719990.02531648</v>
      </c>
      <c r="H176" s="301">
        <f>Tasaus[[#This Row],[Verotettava tulo (kunnallisvero), €]]*($E$11/100)</f>
        <v>70310735.263868347</v>
      </c>
      <c r="I176" s="14">
        <v>8572432.1167175863</v>
      </c>
      <c r="J176" s="15">
        <v>6027794.4967000009</v>
      </c>
      <c r="K176" s="15">
        <f>SUM(Tasaus[[#This Row],[Laskennallinen kunnallisvero, €]:[Laskennallinen kiinteistövero (ydinv.), €]])</f>
        <v>84910961.877285942</v>
      </c>
      <c r="L176" s="15">
        <f>Tasaus[[#This Row],[Laskennallinen verotulo yhteensä, €]]/Tasaus[[#This Row],[Asukasluku 31.12.2020]]</f>
        <v>1944.6891390258559</v>
      </c>
      <c r="M176" s="37">
        <f>$L$11-Tasaus[[#This Row],[Laskennallinen verotulo yhteensä, €/asukas (=tasausraja)]]</f>
        <v>12.310860974144134</v>
      </c>
      <c r="N176" s="401">
        <v>11.07977487672972</v>
      </c>
      <c r="O176" s="402">
        <v>483776.21044264978</v>
      </c>
      <c r="Q176" s="121"/>
      <c r="R176" s="122"/>
      <c r="S176" s="123"/>
    </row>
    <row r="177" spans="1:19">
      <c r="A177" s="298">
        <v>545</v>
      </c>
      <c r="B177" s="13" t="s">
        <v>551</v>
      </c>
      <c r="C177" s="299">
        <v>9558</v>
      </c>
      <c r="D177" s="300">
        <v>21</v>
      </c>
      <c r="E177" s="300">
        <f>Tasaus[[#This Row],[Tuloveroprosentti 2021]]-12.64</f>
        <v>8.36</v>
      </c>
      <c r="F177" s="14">
        <v>28710333.600000001</v>
      </c>
      <c r="G177" s="14">
        <f>Tasaus[[#This Row],[Kunnallisvero (maksuunpantu), €]]*100/Tasaus[[#This Row],[Tuloveroprosentti 2021]]</f>
        <v>136715874.2857143</v>
      </c>
      <c r="H177" s="301">
        <f>Tasaus[[#This Row],[Verotettava tulo (kunnallisvero), €]]*($E$11/100)</f>
        <v>10089631.522285715</v>
      </c>
      <c r="I177" s="14">
        <v>3430959.9342324501</v>
      </c>
      <c r="J177" s="15">
        <v>1938489.7637000002</v>
      </c>
      <c r="K177" s="15">
        <f>SUM(Tasaus[[#This Row],[Laskennallinen kunnallisvero, €]:[Laskennallinen kiinteistövero (ydinv.), €]])</f>
        <v>15459081.220218167</v>
      </c>
      <c r="L177" s="15">
        <f>Tasaus[[#This Row],[Laskennallinen verotulo yhteensä, €]]/Tasaus[[#This Row],[Asukasluku 31.12.2020]]</f>
        <v>1617.3970726321581</v>
      </c>
      <c r="M177" s="37">
        <f>$L$11-Tasaus[[#This Row],[Laskennallinen verotulo yhteensä, €/asukas (=tasausraja)]]</f>
        <v>339.60292736784186</v>
      </c>
      <c r="N177" s="401">
        <v>305.64263463105766</v>
      </c>
      <c r="O177" s="402">
        <v>2921332.3018036489</v>
      </c>
      <c r="Q177" s="121"/>
      <c r="R177" s="122"/>
      <c r="S177" s="123"/>
    </row>
    <row r="178" spans="1:19">
      <c r="A178" s="298">
        <v>560</v>
      </c>
      <c r="B178" s="13" t="s">
        <v>552</v>
      </c>
      <c r="C178" s="299">
        <v>15882</v>
      </c>
      <c r="D178" s="300">
        <v>21.25</v>
      </c>
      <c r="E178" s="300">
        <f>Tasaus[[#This Row],[Tuloveroprosentti 2021]]-12.64</f>
        <v>8.61</v>
      </c>
      <c r="F178" s="14">
        <v>54999790.270000003</v>
      </c>
      <c r="G178" s="14">
        <f>Tasaus[[#This Row],[Kunnallisvero (maksuunpantu), €]]*100/Tasaus[[#This Row],[Tuloveroprosentti 2021]]</f>
        <v>258822542.44705883</v>
      </c>
      <c r="H178" s="301">
        <f>Tasaus[[#This Row],[Verotettava tulo (kunnallisvero), €]]*($E$11/100)</f>
        <v>19101103.632592939</v>
      </c>
      <c r="I178" s="14">
        <v>3107825.9731393494</v>
      </c>
      <c r="J178" s="15">
        <v>2130008.0641999999</v>
      </c>
      <c r="K178" s="15">
        <f>SUM(Tasaus[[#This Row],[Laskennallinen kunnallisvero, €]:[Laskennallinen kiinteistövero (ydinv.), €]])</f>
        <v>24338937.669932287</v>
      </c>
      <c r="L178" s="15">
        <f>Tasaus[[#This Row],[Laskennallinen verotulo yhteensä, €]]/Tasaus[[#This Row],[Asukasluku 31.12.2020]]</f>
        <v>1532.4856863072841</v>
      </c>
      <c r="M178" s="37">
        <f>$L$11-Tasaus[[#This Row],[Laskennallinen verotulo yhteensä, €/asukas (=tasausraja)]]</f>
        <v>424.51431369271586</v>
      </c>
      <c r="N178" s="401">
        <v>382.06288232344428</v>
      </c>
      <c r="O178" s="402">
        <v>6067922.6970609417</v>
      </c>
      <c r="Q178" s="121"/>
      <c r="R178" s="122"/>
      <c r="S178" s="123"/>
    </row>
    <row r="179" spans="1:19">
      <c r="A179" s="298">
        <v>561</v>
      </c>
      <c r="B179" s="13" t="s">
        <v>553</v>
      </c>
      <c r="C179" s="299">
        <v>1334</v>
      </c>
      <c r="D179" s="300">
        <v>21</v>
      </c>
      <c r="E179" s="300">
        <f>Tasaus[[#This Row],[Tuloveroprosentti 2021]]-12.64</f>
        <v>8.36</v>
      </c>
      <c r="F179" s="14">
        <v>3975676.1899999902</v>
      </c>
      <c r="G179" s="14">
        <f>Tasaus[[#This Row],[Kunnallisvero (maksuunpantu), €]]*100/Tasaus[[#This Row],[Tuloveroprosentti 2021]]</f>
        <v>18931791.380952336</v>
      </c>
      <c r="H179" s="301">
        <f>Tasaus[[#This Row],[Verotettava tulo (kunnallisvero), €]]*($E$11/100)</f>
        <v>1397166.2039142821</v>
      </c>
      <c r="I179" s="14">
        <v>536547.96584974474</v>
      </c>
      <c r="J179" s="15">
        <v>198922.40224999998</v>
      </c>
      <c r="K179" s="15">
        <f>SUM(Tasaus[[#This Row],[Laskennallinen kunnallisvero, €]:[Laskennallinen kiinteistövero (ydinv.), €]])</f>
        <v>2132636.5720140268</v>
      </c>
      <c r="L179" s="15">
        <f>Tasaus[[#This Row],[Laskennallinen verotulo yhteensä, €]]/Tasaus[[#This Row],[Asukasluku 31.12.2020]]</f>
        <v>1598.6780899655373</v>
      </c>
      <c r="M179" s="37">
        <f>$L$11-Tasaus[[#This Row],[Laskennallinen verotulo yhteensä, €/asukas (=tasausraja)]]</f>
        <v>358.32191003446269</v>
      </c>
      <c r="N179" s="401">
        <v>322.48971903101642</v>
      </c>
      <c r="O179" s="402">
        <v>430201.28518737591</v>
      </c>
      <c r="Q179" s="121"/>
      <c r="R179" s="122"/>
      <c r="S179" s="123"/>
    </row>
    <row r="180" spans="1:19">
      <c r="A180" s="298">
        <v>562</v>
      </c>
      <c r="B180" s="13" t="s">
        <v>182</v>
      </c>
      <c r="C180" s="299">
        <v>9008</v>
      </c>
      <c r="D180" s="300">
        <v>22</v>
      </c>
      <c r="E180" s="300">
        <f>Tasaus[[#This Row],[Tuloveroprosentti 2021]]-12.64</f>
        <v>9.36</v>
      </c>
      <c r="F180" s="14">
        <v>31496995.559999902</v>
      </c>
      <c r="G180" s="14">
        <f>Tasaus[[#This Row],[Kunnallisvero (maksuunpantu), €]]*100/Tasaus[[#This Row],[Tuloveroprosentti 2021]]</f>
        <v>143168161.63636318</v>
      </c>
      <c r="H180" s="301">
        <f>Tasaus[[#This Row],[Verotettava tulo (kunnallisvero), €]]*($E$11/100)</f>
        <v>10565810.3287636</v>
      </c>
      <c r="I180" s="14">
        <v>2133277.903700728</v>
      </c>
      <c r="J180" s="15">
        <v>1386623.6021</v>
      </c>
      <c r="K180" s="15">
        <f>SUM(Tasaus[[#This Row],[Laskennallinen kunnallisvero, €]:[Laskennallinen kiinteistövero (ydinv.), €]])</f>
        <v>14085711.834564328</v>
      </c>
      <c r="L180" s="15">
        <f>Tasaus[[#This Row],[Laskennallinen verotulo yhteensä, €]]/Tasaus[[#This Row],[Asukasluku 31.12.2020]]</f>
        <v>1563.6891468210845</v>
      </c>
      <c r="M180" s="37">
        <f>$L$11-Tasaus[[#This Row],[Laskennallinen verotulo yhteensä, €/asukas (=tasausraja)]]</f>
        <v>393.31085317891552</v>
      </c>
      <c r="N180" s="401">
        <v>353.97976786102396</v>
      </c>
      <c r="O180" s="402">
        <v>3188649.7488921038</v>
      </c>
      <c r="Q180" s="121"/>
      <c r="R180" s="122"/>
      <c r="S180" s="123"/>
    </row>
    <row r="181" spans="1:19">
      <c r="A181" s="298">
        <v>563</v>
      </c>
      <c r="B181" s="13" t="s">
        <v>554</v>
      </c>
      <c r="C181" s="299">
        <v>7155</v>
      </c>
      <c r="D181" s="300">
        <v>22</v>
      </c>
      <c r="E181" s="300">
        <f>Tasaus[[#This Row],[Tuloveroprosentti 2021]]-12.64</f>
        <v>9.36</v>
      </c>
      <c r="F181" s="14">
        <v>23470325.929999899</v>
      </c>
      <c r="G181" s="14">
        <f>Tasaus[[#This Row],[Kunnallisvero (maksuunpantu), €]]*100/Tasaus[[#This Row],[Tuloveroprosentti 2021]]</f>
        <v>106683299.68181773</v>
      </c>
      <c r="H181" s="301">
        <f>Tasaus[[#This Row],[Verotettava tulo (kunnallisvero), €]]*($E$11/100)</f>
        <v>7873227.5165181467</v>
      </c>
      <c r="I181" s="14">
        <v>1607015.6926105649</v>
      </c>
      <c r="J181" s="15">
        <v>877868.55950000021</v>
      </c>
      <c r="K181" s="15">
        <f>SUM(Tasaus[[#This Row],[Laskennallinen kunnallisvero, €]:[Laskennallinen kiinteistövero (ydinv.), €]])</f>
        <v>10358111.768628711</v>
      </c>
      <c r="L181" s="15">
        <f>Tasaus[[#This Row],[Laskennallinen verotulo yhteensä, €]]/Tasaus[[#This Row],[Asukasluku 31.12.2020]]</f>
        <v>1447.6746007866823</v>
      </c>
      <c r="M181" s="37">
        <f>$L$11-Tasaus[[#This Row],[Laskennallinen verotulo yhteensä, €/asukas (=tasausraja)]]</f>
        <v>509.32539921331772</v>
      </c>
      <c r="N181" s="401">
        <v>458.39285929198599</v>
      </c>
      <c r="O181" s="402">
        <v>3279800.9082341599</v>
      </c>
      <c r="Q181" s="121"/>
      <c r="R181" s="122"/>
      <c r="S181" s="123"/>
    </row>
    <row r="182" spans="1:19">
      <c r="A182" s="298">
        <v>564</v>
      </c>
      <c r="B182" s="13" t="s">
        <v>555</v>
      </c>
      <c r="C182" s="299">
        <v>207327</v>
      </c>
      <c r="D182" s="300">
        <v>20.5</v>
      </c>
      <c r="E182" s="300">
        <f>Tasaus[[#This Row],[Tuloveroprosentti 2021]]-12.64</f>
        <v>7.8599999999999994</v>
      </c>
      <c r="F182" s="14">
        <v>778394401.20000005</v>
      </c>
      <c r="G182" s="14">
        <f>Tasaus[[#This Row],[Kunnallisvero (maksuunpantu), €]]*100/Tasaus[[#This Row],[Tuloveroprosentti 2021]]</f>
        <v>3797045859.5121951</v>
      </c>
      <c r="H182" s="301">
        <f>Tasaus[[#This Row],[Verotettava tulo (kunnallisvero), €]]*($E$11/100)</f>
        <v>280221984.43199998</v>
      </c>
      <c r="I182" s="14">
        <v>49803465.517678499</v>
      </c>
      <c r="J182" s="15">
        <v>29573990.790000007</v>
      </c>
      <c r="K182" s="15">
        <f>SUM(Tasaus[[#This Row],[Laskennallinen kunnallisvero, €]:[Laskennallinen kiinteistövero (ydinv.), €]])</f>
        <v>359599440.7396785</v>
      </c>
      <c r="L182" s="15">
        <f>Tasaus[[#This Row],[Laskennallinen verotulo yhteensä, €]]/Tasaus[[#This Row],[Asukasluku 31.12.2020]]</f>
        <v>1734.4554290549638</v>
      </c>
      <c r="M182" s="37">
        <f>$L$11-Tasaus[[#This Row],[Laskennallinen verotulo yhteensä, €/asukas (=tasausraja)]]</f>
        <v>222.54457094503618</v>
      </c>
      <c r="N182" s="401">
        <v>200.29011385053258</v>
      </c>
      <c r="O182" s="402">
        <v>41525548.434289366</v>
      </c>
      <c r="Q182" s="121"/>
      <c r="R182" s="122"/>
      <c r="S182" s="123"/>
    </row>
    <row r="183" spans="1:19">
      <c r="A183" s="298">
        <v>576</v>
      </c>
      <c r="B183" s="13" t="s">
        <v>556</v>
      </c>
      <c r="C183" s="299">
        <v>2861</v>
      </c>
      <c r="D183" s="300">
        <v>21</v>
      </c>
      <c r="E183" s="300">
        <f>Tasaus[[#This Row],[Tuloveroprosentti 2021]]-12.64</f>
        <v>8.36</v>
      </c>
      <c r="F183" s="14">
        <v>8369607.9500000002</v>
      </c>
      <c r="G183" s="14">
        <f>Tasaus[[#This Row],[Kunnallisvero (maksuunpantu), €]]*100/Tasaus[[#This Row],[Tuloveroprosentti 2021]]</f>
        <v>39855275.952380955</v>
      </c>
      <c r="H183" s="301">
        <f>Tasaus[[#This Row],[Verotettava tulo (kunnallisvero), €]]*($E$11/100)</f>
        <v>2941319.3652857142</v>
      </c>
      <c r="I183" s="14">
        <v>1332621.0879554392</v>
      </c>
      <c r="J183" s="15">
        <v>777817.78700000013</v>
      </c>
      <c r="K183" s="15">
        <f>SUM(Tasaus[[#This Row],[Laskennallinen kunnallisvero, €]:[Laskennallinen kiinteistövero (ydinv.), €]])</f>
        <v>5051758.2402411541</v>
      </c>
      <c r="L183" s="15">
        <f>Tasaus[[#This Row],[Laskennallinen verotulo yhteensä, €]]/Tasaus[[#This Row],[Asukasluku 31.12.2020]]</f>
        <v>1765.7316463618156</v>
      </c>
      <c r="M183" s="37">
        <f>$L$11-Tasaus[[#This Row],[Laskennallinen verotulo yhteensä, €/asukas (=tasausraja)]]</f>
        <v>191.26835363818441</v>
      </c>
      <c r="N183" s="401">
        <v>172.14151827436598</v>
      </c>
      <c r="O183" s="402">
        <v>492496.88378296106</v>
      </c>
      <c r="Q183" s="121"/>
      <c r="R183" s="122"/>
      <c r="S183" s="123"/>
    </row>
    <row r="184" spans="1:19">
      <c r="A184" s="298">
        <v>577</v>
      </c>
      <c r="B184" s="13" t="s">
        <v>557</v>
      </c>
      <c r="C184" s="299">
        <v>10922</v>
      </c>
      <c r="D184" s="300">
        <v>20.75</v>
      </c>
      <c r="E184" s="300">
        <f>Tasaus[[#This Row],[Tuloveroprosentti 2021]]-12.64</f>
        <v>8.11</v>
      </c>
      <c r="F184" s="14">
        <v>42200792.439999901</v>
      </c>
      <c r="G184" s="14">
        <f>Tasaus[[#This Row],[Kunnallisvero (maksuunpantu), €]]*100/Tasaus[[#This Row],[Tuloveroprosentti 2021]]</f>
        <v>203377312.96385494</v>
      </c>
      <c r="H184" s="301">
        <f>Tasaus[[#This Row],[Verotettava tulo (kunnallisvero), €]]*($E$11/100)</f>
        <v>15009245.696732493</v>
      </c>
      <c r="I184" s="14">
        <v>1329790.6338681339</v>
      </c>
      <c r="J184" s="15">
        <v>1297659.6554</v>
      </c>
      <c r="K184" s="15">
        <f>SUM(Tasaus[[#This Row],[Laskennallinen kunnallisvero, €]:[Laskennallinen kiinteistövero (ydinv.), €]])</f>
        <v>17636695.986000627</v>
      </c>
      <c r="L184" s="15">
        <f>Tasaus[[#This Row],[Laskennallinen verotulo yhteensä, €]]/Tasaus[[#This Row],[Asukasluku 31.12.2020]]</f>
        <v>1614.7863015931723</v>
      </c>
      <c r="M184" s="37">
        <f>$L$11-Tasaus[[#This Row],[Laskennallinen verotulo yhteensä, €/asukas (=tasausraja)]]</f>
        <v>342.21369840682769</v>
      </c>
      <c r="N184" s="401">
        <v>307.99232856614492</v>
      </c>
      <c r="O184" s="402">
        <v>3363892.2125994349</v>
      </c>
      <c r="Q184" s="121"/>
      <c r="R184" s="122"/>
      <c r="S184" s="123"/>
    </row>
    <row r="185" spans="1:19">
      <c r="A185" s="298">
        <v>578</v>
      </c>
      <c r="B185" s="13" t="s">
        <v>558</v>
      </c>
      <c r="C185" s="299">
        <v>3235</v>
      </c>
      <c r="D185" s="300">
        <v>22</v>
      </c>
      <c r="E185" s="300">
        <f>Tasaus[[#This Row],[Tuloveroprosentti 2021]]-12.64</f>
        <v>9.36</v>
      </c>
      <c r="F185" s="14">
        <v>9703947.7200000007</v>
      </c>
      <c r="G185" s="14">
        <f>Tasaus[[#This Row],[Kunnallisvero (maksuunpantu), €]]*100/Tasaus[[#This Row],[Tuloveroprosentti 2021]]</f>
        <v>44108853.272727281</v>
      </c>
      <c r="H185" s="301">
        <f>Tasaus[[#This Row],[Verotettava tulo (kunnallisvero), €]]*($E$11/100)</f>
        <v>3255233.3715272727</v>
      </c>
      <c r="I185" s="14">
        <v>756629.78175105038</v>
      </c>
      <c r="J185" s="15">
        <v>532474.98060000001</v>
      </c>
      <c r="K185" s="15">
        <f>SUM(Tasaus[[#This Row],[Laskennallinen kunnallisvero, €]:[Laskennallinen kiinteistövero (ydinv.), €]])</f>
        <v>4544338.1338783232</v>
      </c>
      <c r="L185" s="15">
        <f>Tasaus[[#This Row],[Laskennallinen verotulo yhteensä, €]]/Tasaus[[#This Row],[Asukasluku 31.12.2020]]</f>
        <v>1404.7413087722791</v>
      </c>
      <c r="M185" s="37">
        <f>$L$11-Tasaus[[#This Row],[Laskennallinen verotulo yhteensä, €/asukas (=tasausraja)]]</f>
        <v>552.25869122772087</v>
      </c>
      <c r="N185" s="401">
        <v>497.03282210494882</v>
      </c>
      <c r="O185" s="402">
        <v>1607901.1795095094</v>
      </c>
      <c r="Q185" s="121"/>
      <c r="R185" s="122"/>
      <c r="S185" s="123"/>
    </row>
    <row r="186" spans="1:19">
      <c r="A186" s="298">
        <v>580</v>
      </c>
      <c r="B186" s="13" t="s">
        <v>559</v>
      </c>
      <c r="C186" s="299">
        <v>4655</v>
      </c>
      <c r="D186" s="300">
        <v>20.5</v>
      </c>
      <c r="E186" s="300">
        <f>Tasaus[[#This Row],[Tuloveroprosentti 2021]]-12.64</f>
        <v>7.8599999999999994</v>
      </c>
      <c r="F186" s="14">
        <v>13909536.779999901</v>
      </c>
      <c r="G186" s="14">
        <f>Tasaus[[#This Row],[Kunnallisvero (maksuunpantu), €]]*100/Tasaus[[#This Row],[Tuloveroprosentti 2021]]</f>
        <v>67851398.926828787</v>
      </c>
      <c r="H186" s="301">
        <f>Tasaus[[#This Row],[Verotettava tulo (kunnallisvero), €]]*($E$11/100)</f>
        <v>5007433.2407999635</v>
      </c>
      <c r="I186" s="14">
        <v>1531313.0918006145</v>
      </c>
      <c r="J186" s="15">
        <v>720364.81420000014</v>
      </c>
      <c r="K186" s="15">
        <f>SUM(Tasaus[[#This Row],[Laskennallinen kunnallisvero, €]:[Laskennallinen kiinteistövero (ydinv.), €]])</f>
        <v>7259111.1468005776</v>
      </c>
      <c r="L186" s="15">
        <f>Tasaus[[#This Row],[Laskennallinen verotulo yhteensä, €]]/Tasaus[[#This Row],[Asukasluku 31.12.2020]]</f>
        <v>1559.4223731043132</v>
      </c>
      <c r="M186" s="37">
        <f>$L$11-Tasaus[[#This Row],[Laskennallinen verotulo yhteensä, €/asukas (=tasausraja)]]</f>
        <v>397.57762689568676</v>
      </c>
      <c r="N186" s="401">
        <v>357.8198642061181</v>
      </c>
      <c r="O186" s="402">
        <v>1665651.4678794798</v>
      </c>
      <c r="Q186" s="121"/>
      <c r="R186" s="122"/>
      <c r="S186" s="123"/>
    </row>
    <row r="187" spans="1:19">
      <c r="A187" s="298">
        <v>581</v>
      </c>
      <c r="B187" s="13" t="s">
        <v>560</v>
      </c>
      <c r="C187" s="299">
        <v>6352</v>
      </c>
      <c r="D187" s="300">
        <v>22</v>
      </c>
      <c r="E187" s="300">
        <f>Tasaus[[#This Row],[Tuloveroprosentti 2021]]-12.64</f>
        <v>9.36</v>
      </c>
      <c r="F187" s="14">
        <v>20304114.309999902</v>
      </c>
      <c r="G187" s="14">
        <f>Tasaus[[#This Row],[Kunnallisvero (maksuunpantu), €]]*100/Tasaus[[#This Row],[Tuloveroprosentti 2021]]</f>
        <v>92291428.68181774</v>
      </c>
      <c r="H187" s="301">
        <f>Tasaus[[#This Row],[Verotettava tulo (kunnallisvero), €]]*($E$11/100)</f>
        <v>6811107.4367181482</v>
      </c>
      <c r="I187" s="14">
        <v>2408593.5898569026</v>
      </c>
      <c r="J187" s="15">
        <v>990297.68680000002</v>
      </c>
      <c r="K187" s="15">
        <f>SUM(Tasaus[[#This Row],[Laskennallinen kunnallisvero, €]:[Laskennallinen kiinteistövero (ydinv.), €]])</f>
        <v>10209998.713375051</v>
      </c>
      <c r="L187" s="15">
        <f>Tasaus[[#This Row],[Laskennallinen verotulo yhteensä, €]]/Tasaus[[#This Row],[Asukasluku 31.12.2020]]</f>
        <v>1607.3675556320923</v>
      </c>
      <c r="M187" s="37">
        <f>$L$11-Tasaus[[#This Row],[Laskennallinen verotulo yhteensä, €/asukas (=tasausraja)]]</f>
        <v>349.63244436790774</v>
      </c>
      <c r="N187" s="401">
        <v>314.66919993111696</v>
      </c>
      <c r="O187" s="402">
        <v>1998778.757962455</v>
      </c>
      <c r="Q187" s="121"/>
      <c r="R187" s="122"/>
      <c r="S187" s="123"/>
    </row>
    <row r="188" spans="1:19">
      <c r="A188" s="298">
        <v>583</v>
      </c>
      <c r="B188" s="13" t="s">
        <v>561</v>
      </c>
      <c r="C188" s="299">
        <v>931</v>
      </c>
      <c r="D188" s="300">
        <v>22.25</v>
      </c>
      <c r="E188" s="300">
        <f>Tasaus[[#This Row],[Tuloveroprosentti 2021]]-12.64</f>
        <v>9.61</v>
      </c>
      <c r="F188" s="14">
        <v>3025695.89</v>
      </c>
      <c r="G188" s="14">
        <f>Tasaus[[#This Row],[Kunnallisvero (maksuunpantu), €]]*100/Tasaus[[#This Row],[Tuloveroprosentti 2021]]</f>
        <v>13598633.213483145</v>
      </c>
      <c r="H188" s="301">
        <f>Tasaus[[#This Row],[Verotettava tulo (kunnallisvero), €]]*($E$11/100)</f>
        <v>1003579.1311550561</v>
      </c>
      <c r="I188" s="14">
        <v>429815.63062816311</v>
      </c>
      <c r="J188" s="15">
        <v>556282.22765000002</v>
      </c>
      <c r="K188" s="15">
        <f>SUM(Tasaus[[#This Row],[Laskennallinen kunnallisvero, €]:[Laskennallinen kiinteistövero (ydinv.), €]])</f>
        <v>1989676.9894332192</v>
      </c>
      <c r="L188" s="15">
        <f>Tasaus[[#This Row],[Laskennallinen verotulo yhteensä, €]]/Tasaus[[#This Row],[Asukasluku 31.12.2020]]</f>
        <v>2137.1396234513631</v>
      </c>
      <c r="M188" s="37">
        <f>$L$11-Tasaus[[#This Row],[Laskennallinen verotulo yhteensä, €/asukas (=tasausraja)]]</f>
        <v>-180.13962345136315</v>
      </c>
      <c r="N188" s="401">
        <v>-18.013962345136317</v>
      </c>
      <c r="O188" s="402">
        <v>-16770.998943321913</v>
      </c>
      <c r="Q188" s="121"/>
      <c r="R188" s="122"/>
      <c r="S188" s="123"/>
    </row>
    <row r="189" spans="1:19">
      <c r="A189" s="298">
        <v>584</v>
      </c>
      <c r="B189" s="13" t="s">
        <v>562</v>
      </c>
      <c r="C189" s="299">
        <v>2706</v>
      </c>
      <c r="D189" s="300">
        <v>21.5</v>
      </c>
      <c r="E189" s="300">
        <f>Tasaus[[#This Row],[Tuloveroprosentti 2021]]-12.64</f>
        <v>8.86</v>
      </c>
      <c r="F189" s="14">
        <v>6727624.7300000004</v>
      </c>
      <c r="G189" s="14">
        <f>Tasaus[[#This Row],[Kunnallisvero (maksuunpantu), €]]*100/Tasaus[[#This Row],[Tuloveroprosentti 2021]]</f>
        <v>31291277.813953489</v>
      </c>
      <c r="H189" s="301">
        <f>Tasaus[[#This Row],[Verotettava tulo (kunnallisvero), €]]*($E$11/100)</f>
        <v>2309296.3026697673</v>
      </c>
      <c r="I189" s="14">
        <v>771408.8591093733</v>
      </c>
      <c r="J189" s="15">
        <v>309624.82140000002</v>
      </c>
      <c r="K189" s="15">
        <f>SUM(Tasaus[[#This Row],[Laskennallinen kunnallisvero, €]:[Laskennallinen kiinteistövero (ydinv.), €]])</f>
        <v>3390329.9831791408</v>
      </c>
      <c r="L189" s="15">
        <f>Tasaus[[#This Row],[Laskennallinen verotulo yhteensä, €]]/Tasaus[[#This Row],[Asukasluku 31.12.2020]]</f>
        <v>1252.8935636286551</v>
      </c>
      <c r="M189" s="37">
        <f>$L$11-Tasaus[[#This Row],[Laskennallinen verotulo yhteensä, €/asukas (=tasausraja)]]</f>
        <v>704.1064363713449</v>
      </c>
      <c r="N189" s="401">
        <v>633.69579273421039</v>
      </c>
      <c r="O189" s="402">
        <v>1714780.8151387733</v>
      </c>
      <c r="Q189" s="121"/>
      <c r="R189" s="122"/>
      <c r="S189" s="123"/>
    </row>
    <row r="190" spans="1:19">
      <c r="A190" s="298">
        <v>588</v>
      </c>
      <c r="B190" s="13" t="s">
        <v>563</v>
      </c>
      <c r="C190" s="299">
        <v>1654</v>
      </c>
      <c r="D190" s="300">
        <v>21.5</v>
      </c>
      <c r="E190" s="300">
        <f>Tasaus[[#This Row],[Tuloveroprosentti 2021]]-12.64</f>
        <v>8.86</v>
      </c>
      <c r="F190" s="14">
        <v>4620530.9599999897</v>
      </c>
      <c r="G190" s="14">
        <f>Tasaus[[#This Row],[Kunnallisvero (maksuunpantu), €]]*100/Tasaus[[#This Row],[Tuloveroprosentti 2021]]</f>
        <v>21490841.674418557</v>
      </c>
      <c r="H190" s="301">
        <f>Tasaus[[#This Row],[Verotettava tulo (kunnallisvero), €]]*($E$11/100)</f>
        <v>1586024.1155720893</v>
      </c>
      <c r="I190" s="14">
        <v>995333.2020360477</v>
      </c>
      <c r="J190" s="15">
        <v>433319.38774999999</v>
      </c>
      <c r="K190" s="15">
        <f>SUM(Tasaus[[#This Row],[Laskennallinen kunnallisvero, €]:[Laskennallinen kiinteistövero (ydinv.), €]])</f>
        <v>3014676.7053581374</v>
      </c>
      <c r="L190" s="15">
        <f>Tasaus[[#This Row],[Laskennallinen verotulo yhteensä, €]]/Tasaus[[#This Row],[Asukasluku 31.12.2020]]</f>
        <v>1822.6582257304337</v>
      </c>
      <c r="M190" s="37">
        <f>$L$11-Tasaus[[#This Row],[Laskennallinen verotulo yhteensä, €/asukas (=tasausraja)]]</f>
        <v>134.34177426956626</v>
      </c>
      <c r="N190" s="401">
        <v>120.90759684260964</v>
      </c>
      <c r="O190" s="402">
        <v>199981.16517767633</v>
      </c>
      <c r="Q190" s="121"/>
      <c r="R190" s="122"/>
      <c r="S190" s="123"/>
    </row>
    <row r="191" spans="1:19">
      <c r="A191" s="298">
        <v>592</v>
      </c>
      <c r="B191" s="13" t="s">
        <v>564</v>
      </c>
      <c r="C191" s="299">
        <v>3772</v>
      </c>
      <c r="D191" s="300">
        <v>21.75</v>
      </c>
      <c r="E191" s="300">
        <f>Tasaus[[#This Row],[Tuloveroprosentti 2021]]-12.64</f>
        <v>9.11</v>
      </c>
      <c r="F191" s="14">
        <v>12099547.960000001</v>
      </c>
      <c r="G191" s="14">
        <f>Tasaus[[#This Row],[Kunnallisvero (maksuunpantu), €]]*100/Tasaus[[#This Row],[Tuloveroprosentti 2021]]</f>
        <v>55630105.563218392</v>
      </c>
      <c r="H191" s="301">
        <f>Tasaus[[#This Row],[Verotettava tulo (kunnallisvero), €]]*($E$11/100)</f>
        <v>4105501.7905655168</v>
      </c>
      <c r="I191" s="14">
        <v>1469604.7672047389</v>
      </c>
      <c r="J191" s="15">
        <v>453107.64700000006</v>
      </c>
      <c r="K191" s="15">
        <f>SUM(Tasaus[[#This Row],[Laskennallinen kunnallisvero, €]:[Laskennallinen kiinteistövero (ydinv.), €]])</f>
        <v>6028214.2047702558</v>
      </c>
      <c r="L191" s="15">
        <f>Tasaus[[#This Row],[Laskennallinen verotulo yhteensä, €]]/Tasaus[[#This Row],[Asukasluku 31.12.2020]]</f>
        <v>1598.1479864184134</v>
      </c>
      <c r="M191" s="37">
        <f>$L$11-Tasaus[[#This Row],[Laskennallinen verotulo yhteensä, €/asukas (=tasausraja)]]</f>
        <v>358.85201358158656</v>
      </c>
      <c r="N191" s="401">
        <v>322.96681222342789</v>
      </c>
      <c r="O191" s="402">
        <v>1218230.8157067699</v>
      </c>
      <c r="Q191" s="121"/>
      <c r="R191" s="122"/>
      <c r="S191" s="123"/>
    </row>
    <row r="192" spans="1:19">
      <c r="A192" s="298">
        <v>593</v>
      </c>
      <c r="B192" s="13" t="s">
        <v>565</v>
      </c>
      <c r="C192" s="299">
        <v>17375</v>
      </c>
      <c r="D192" s="300">
        <v>22</v>
      </c>
      <c r="E192" s="300">
        <f>Tasaus[[#This Row],[Tuloveroprosentti 2021]]-12.64</f>
        <v>9.36</v>
      </c>
      <c r="F192" s="14">
        <v>60570245.539999902</v>
      </c>
      <c r="G192" s="14">
        <f>Tasaus[[#This Row],[Kunnallisvero (maksuunpantu), €]]*100/Tasaus[[#This Row],[Tuloveroprosentti 2021]]</f>
        <v>275319297.90909046</v>
      </c>
      <c r="H192" s="301">
        <f>Tasaus[[#This Row],[Verotettava tulo (kunnallisvero), €]]*($E$11/100)</f>
        <v>20318564.185690872</v>
      </c>
      <c r="I192" s="14">
        <v>5480953.3756340137</v>
      </c>
      <c r="J192" s="15">
        <v>2275501.9063500008</v>
      </c>
      <c r="K192" s="15">
        <f>SUM(Tasaus[[#This Row],[Laskennallinen kunnallisvero, €]:[Laskennallinen kiinteistövero (ydinv.), €]])</f>
        <v>28075019.467674889</v>
      </c>
      <c r="L192" s="15">
        <f>Tasaus[[#This Row],[Laskennallinen verotulo yhteensä, €]]/Tasaus[[#This Row],[Asukasluku 31.12.2020]]</f>
        <v>1615.8284585712165</v>
      </c>
      <c r="M192" s="37">
        <f>$L$11-Tasaus[[#This Row],[Laskennallinen verotulo yhteensä, €/asukas (=tasausraja)]]</f>
        <v>341.17154142878348</v>
      </c>
      <c r="N192" s="401">
        <v>307.05438728590514</v>
      </c>
      <c r="O192" s="402">
        <v>5335069.9790926017</v>
      </c>
      <c r="Q192" s="121"/>
      <c r="R192" s="122"/>
      <c r="S192" s="123"/>
    </row>
    <row r="193" spans="1:19">
      <c r="A193" s="298">
        <v>595</v>
      </c>
      <c r="B193" s="13" t="s">
        <v>566</v>
      </c>
      <c r="C193" s="299">
        <v>4321</v>
      </c>
      <c r="D193" s="300">
        <v>21.75</v>
      </c>
      <c r="E193" s="300">
        <f>Tasaus[[#This Row],[Tuloveroprosentti 2021]]-12.64</f>
        <v>9.11</v>
      </c>
      <c r="F193" s="14">
        <v>11192389.73</v>
      </c>
      <c r="G193" s="14">
        <f>Tasaus[[#This Row],[Kunnallisvero (maksuunpantu), €]]*100/Tasaus[[#This Row],[Tuloveroprosentti 2021]]</f>
        <v>51459263.126436785</v>
      </c>
      <c r="H193" s="301">
        <f>Tasaus[[#This Row],[Verotettava tulo (kunnallisvero), €]]*($E$11/100)</f>
        <v>3797693.6187310345</v>
      </c>
      <c r="I193" s="14">
        <v>1965398.9092081133</v>
      </c>
      <c r="J193" s="15">
        <v>618971.86430000002</v>
      </c>
      <c r="K193" s="15">
        <f>SUM(Tasaus[[#This Row],[Laskennallinen kunnallisvero, €]:[Laskennallinen kiinteistövero (ydinv.), €]])</f>
        <v>6382064.3922391478</v>
      </c>
      <c r="L193" s="15">
        <f>Tasaus[[#This Row],[Laskennallinen verotulo yhteensä, €]]/Tasaus[[#This Row],[Asukasluku 31.12.2020]]</f>
        <v>1476.9878250958454</v>
      </c>
      <c r="M193" s="37">
        <f>$L$11-Tasaus[[#This Row],[Laskennallinen verotulo yhteensä, €/asukas (=tasausraja)]]</f>
        <v>480.01217490415456</v>
      </c>
      <c r="N193" s="401">
        <v>432.01095741373911</v>
      </c>
      <c r="O193" s="402">
        <v>1866719.3469847667</v>
      </c>
      <c r="Q193" s="121"/>
      <c r="R193" s="122"/>
      <c r="S193" s="123"/>
    </row>
    <row r="194" spans="1:19">
      <c r="A194" s="298">
        <v>598</v>
      </c>
      <c r="B194" s="13" t="s">
        <v>567</v>
      </c>
      <c r="C194" s="299">
        <v>19066</v>
      </c>
      <c r="D194" s="300">
        <v>21.25</v>
      </c>
      <c r="E194" s="300">
        <f>Tasaus[[#This Row],[Tuloveroprosentti 2021]]-12.64</f>
        <v>8.61</v>
      </c>
      <c r="F194" s="14">
        <v>72915340.670000002</v>
      </c>
      <c r="G194" s="14">
        <f>Tasaus[[#This Row],[Kunnallisvero (maksuunpantu), €]]*100/Tasaus[[#This Row],[Tuloveroprosentti 2021]]</f>
        <v>343131014.91764706</v>
      </c>
      <c r="H194" s="301">
        <f>Tasaus[[#This Row],[Verotettava tulo (kunnallisvero), €]]*($E$11/100)</f>
        <v>25323068.900922351</v>
      </c>
      <c r="I194" s="14">
        <v>8409662.0846146028</v>
      </c>
      <c r="J194" s="15">
        <v>2966354.6513499999</v>
      </c>
      <c r="K194" s="15">
        <f>SUM(Tasaus[[#This Row],[Laskennallinen kunnallisvero, €]:[Laskennallinen kiinteistövero (ydinv.), €]])</f>
        <v>36699085.636886954</v>
      </c>
      <c r="L194" s="15">
        <f>Tasaus[[#This Row],[Laskennallinen verotulo yhteensä, €]]/Tasaus[[#This Row],[Asukasluku 31.12.2020]]</f>
        <v>1924.8445209738254</v>
      </c>
      <c r="M194" s="37">
        <f>$L$11-Tasaus[[#This Row],[Laskennallinen verotulo yhteensä, €/asukas (=tasausraja)]]</f>
        <v>32.155479026174589</v>
      </c>
      <c r="N194" s="401">
        <v>28.93993112355713</v>
      </c>
      <c r="O194" s="402">
        <v>551768.72680174024</v>
      </c>
      <c r="Q194" s="121"/>
      <c r="R194" s="122"/>
      <c r="S194" s="123"/>
    </row>
    <row r="195" spans="1:19">
      <c r="A195" s="298">
        <v>599</v>
      </c>
      <c r="B195" s="13" t="s">
        <v>568</v>
      </c>
      <c r="C195" s="299">
        <v>11174</v>
      </c>
      <c r="D195" s="300">
        <v>21</v>
      </c>
      <c r="E195" s="300">
        <f>Tasaus[[#This Row],[Tuloveroprosentti 2021]]-12.64</f>
        <v>8.36</v>
      </c>
      <c r="F195" s="14">
        <v>34117139.030000001</v>
      </c>
      <c r="G195" s="14">
        <f>Tasaus[[#This Row],[Kunnallisvero (maksuunpantu), €]]*100/Tasaus[[#This Row],[Tuloveroprosentti 2021]]</f>
        <v>162462566.80952382</v>
      </c>
      <c r="H195" s="301">
        <f>Tasaus[[#This Row],[Verotettava tulo (kunnallisvero), €]]*($E$11/100)</f>
        <v>11989737.430542856</v>
      </c>
      <c r="I195" s="14">
        <v>2994471.9428877747</v>
      </c>
      <c r="J195" s="15">
        <v>1269000.4367</v>
      </c>
      <c r="K195" s="15">
        <f>SUM(Tasaus[[#This Row],[Laskennallinen kunnallisvero, €]:[Laskennallinen kiinteistövero (ydinv.), €]])</f>
        <v>16253209.810130632</v>
      </c>
      <c r="L195" s="15">
        <f>Tasaus[[#This Row],[Laskennallinen verotulo yhteensä, €]]/Tasaus[[#This Row],[Asukasluku 31.12.2020]]</f>
        <v>1454.5560954117266</v>
      </c>
      <c r="M195" s="37">
        <f>$L$11-Tasaus[[#This Row],[Laskennallinen verotulo yhteensä, €/asukas (=tasausraja)]]</f>
        <v>502.44390458827343</v>
      </c>
      <c r="N195" s="401">
        <v>452.19951412944607</v>
      </c>
      <c r="O195" s="402">
        <v>5052877.3708824301</v>
      </c>
      <c r="Q195" s="121"/>
      <c r="R195" s="122"/>
      <c r="S195" s="123"/>
    </row>
    <row r="196" spans="1:19">
      <c r="A196" s="298">
        <v>601</v>
      </c>
      <c r="B196" s="13" t="s">
        <v>569</v>
      </c>
      <c r="C196" s="299">
        <v>3931</v>
      </c>
      <c r="D196" s="300">
        <v>21</v>
      </c>
      <c r="E196" s="300">
        <f>Tasaus[[#This Row],[Tuloveroprosentti 2021]]-12.64</f>
        <v>8.36</v>
      </c>
      <c r="F196" s="14">
        <v>10294870.189999901</v>
      </c>
      <c r="G196" s="14">
        <f>Tasaus[[#This Row],[Kunnallisvero (maksuunpantu), €]]*100/Tasaus[[#This Row],[Tuloveroprosentti 2021]]</f>
        <v>49023191.380951911</v>
      </c>
      <c r="H196" s="301">
        <f>Tasaus[[#This Row],[Verotettava tulo (kunnallisvero), €]]*($E$11/100)</f>
        <v>3617911.5239142505</v>
      </c>
      <c r="I196" s="14">
        <v>2014657.744031952</v>
      </c>
      <c r="J196" s="15">
        <v>486942.40350000007</v>
      </c>
      <c r="K196" s="15">
        <f>SUM(Tasaus[[#This Row],[Laskennallinen kunnallisvero, €]:[Laskennallinen kiinteistövero (ydinv.), €]])</f>
        <v>6119511.6714462023</v>
      </c>
      <c r="L196" s="15">
        <f>Tasaus[[#This Row],[Laskennallinen verotulo yhteensä, €]]/Tasaus[[#This Row],[Asukasluku 31.12.2020]]</f>
        <v>1556.7315368726029</v>
      </c>
      <c r="M196" s="37">
        <f>$L$11-Tasaus[[#This Row],[Laskennallinen verotulo yhteensä, €/asukas (=tasausraja)]]</f>
        <v>400.26846312739713</v>
      </c>
      <c r="N196" s="401">
        <v>360.24161681465745</v>
      </c>
      <c r="O196" s="402">
        <v>1416109.7956984185</v>
      </c>
      <c r="Q196" s="121"/>
      <c r="R196" s="122"/>
      <c r="S196" s="123"/>
    </row>
    <row r="197" spans="1:19">
      <c r="A197" s="298">
        <v>604</v>
      </c>
      <c r="B197" s="13" t="s">
        <v>570</v>
      </c>
      <c r="C197" s="299">
        <v>19803</v>
      </c>
      <c r="D197" s="300">
        <v>20.5</v>
      </c>
      <c r="E197" s="300">
        <f>Tasaus[[#This Row],[Tuloveroprosentti 2021]]-12.64</f>
        <v>7.8599999999999994</v>
      </c>
      <c r="F197" s="14">
        <v>89511457.120000005</v>
      </c>
      <c r="G197" s="14">
        <f>Tasaus[[#This Row],[Kunnallisvero (maksuunpantu), €]]*100/Tasaus[[#This Row],[Tuloveroprosentti 2021]]</f>
        <v>436641254.24390244</v>
      </c>
      <c r="H197" s="301">
        <f>Tasaus[[#This Row],[Verotettava tulo (kunnallisvero), €]]*($E$11/100)</f>
        <v>32224124.563199997</v>
      </c>
      <c r="I197" s="14">
        <v>5120847.3188960878</v>
      </c>
      <c r="J197" s="15">
        <v>3000533.5048000002</v>
      </c>
      <c r="K197" s="15">
        <f>SUM(Tasaus[[#This Row],[Laskennallinen kunnallisvero, €]:[Laskennallinen kiinteistövero (ydinv.), €]])</f>
        <v>40345505.386896081</v>
      </c>
      <c r="L197" s="15">
        <f>Tasaus[[#This Row],[Laskennallinen verotulo yhteensä, €]]/Tasaus[[#This Row],[Asukasluku 31.12.2020]]</f>
        <v>2037.3430988686603</v>
      </c>
      <c r="M197" s="37">
        <f>$L$11-Tasaus[[#This Row],[Laskennallinen verotulo yhteensä, €/asukas (=tasausraja)]]</f>
        <v>-80.343098868660263</v>
      </c>
      <c r="N197" s="401">
        <v>-8.0343098868660263</v>
      </c>
      <c r="O197" s="402">
        <v>-159103.43868960792</v>
      </c>
      <c r="Q197" s="121"/>
      <c r="R197" s="122"/>
      <c r="S197" s="123"/>
    </row>
    <row r="198" spans="1:19">
      <c r="A198" s="298">
        <v>607</v>
      </c>
      <c r="B198" s="13" t="s">
        <v>571</v>
      </c>
      <c r="C198" s="299">
        <v>4201</v>
      </c>
      <c r="D198" s="300">
        <v>20.25</v>
      </c>
      <c r="E198" s="300">
        <f>Tasaus[[#This Row],[Tuloveroprosentti 2021]]-12.64</f>
        <v>7.6099999999999994</v>
      </c>
      <c r="F198" s="14">
        <v>10086172.589999899</v>
      </c>
      <c r="G198" s="14">
        <f>Tasaus[[#This Row],[Kunnallisvero (maksuunpantu), €]]*100/Tasaus[[#This Row],[Tuloveroprosentti 2021]]</f>
        <v>49808259.70370321</v>
      </c>
      <c r="H198" s="301">
        <f>Tasaus[[#This Row],[Verotettava tulo (kunnallisvero), €]]*($E$11/100)</f>
        <v>3675849.5661332966</v>
      </c>
      <c r="I198" s="14">
        <v>1308232.2808548065</v>
      </c>
      <c r="J198" s="15">
        <v>511826.4387</v>
      </c>
      <c r="K198" s="15">
        <f>SUM(Tasaus[[#This Row],[Laskennallinen kunnallisvero, €]:[Laskennallinen kiinteistövero (ydinv.), €]])</f>
        <v>5495908.2856881032</v>
      </c>
      <c r="L198" s="15">
        <f>Tasaus[[#This Row],[Laskennallinen verotulo yhteensä, €]]/Tasaus[[#This Row],[Asukasluku 31.12.2020]]</f>
        <v>1308.2381065670324</v>
      </c>
      <c r="M198" s="37">
        <f>$L$11-Tasaus[[#This Row],[Laskennallinen verotulo yhteensä, €/asukas (=tasausraja)]]</f>
        <v>648.76189343296755</v>
      </c>
      <c r="N198" s="401">
        <v>583.88570408967087</v>
      </c>
      <c r="O198" s="402">
        <v>2452903.8428807072</v>
      </c>
      <c r="Q198" s="121"/>
      <c r="R198" s="122"/>
      <c r="S198" s="123"/>
    </row>
    <row r="199" spans="1:19">
      <c r="A199" s="298">
        <v>608</v>
      </c>
      <c r="B199" s="13" t="s">
        <v>572</v>
      </c>
      <c r="C199" s="299">
        <v>2063</v>
      </c>
      <c r="D199" s="300">
        <v>21.5</v>
      </c>
      <c r="E199" s="300">
        <f>Tasaus[[#This Row],[Tuloveroprosentti 2021]]-12.64</f>
        <v>8.86</v>
      </c>
      <c r="F199" s="14">
        <v>6110990.3200000003</v>
      </c>
      <c r="G199" s="14">
        <f>Tasaus[[#This Row],[Kunnallisvero (maksuunpantu), €]]*100/Tasaus[[#This Row],[Tuloveroprosentti 2021]]</f>
        <v>28423210.790697675</v>
      </c>
      <c r="H199" s="301">
        <f>Tasaus[[#This Row],[Verotettava tulo (kunnallisvero), €]]*($E$11/100)</f>
        <v>2097632.9563534884</v>
      </c>
      <c r="I199" s="14">
        <v>666667.37516991992</v>
      </c>
      <c r="J199" s="15">
        <v>291389.87230000005</v>
      </c>
      <c r="K199" s="15">
        <f>SUM(Tasaus[[#This Row],[Laskennallinen kunnallisvero, €]:[Laskennallinen kiinteistövero (ydinv.), €]])</f>
        <v>3055690.2038234081</v>
      </c>
      <c r="L199" s="15">
        <f>Tasaus[[#This Row],[Laskennallinen verotulo yhteensä, €]]/Tasaus[[#This Row],[Asukasluku 31.12.2020]]</f>
        <v>1481.187689686577</v>
      </c>
      <c r="M199" s="37">
        <f>$L$11-Tasaus[[#This Row],[Laskennallinen verotulo yhteensä, €/asukas (=tasausraja)]]</f>
        <v>475.81231031342304</v>
      </c>
      <c r="N199" s="401">
        <v>428.23107928208077</v>
      </c>
      <c r="O199" s="402">
        <v>883440.71655893268</v>
      </c>
      <c r="Q199" s="121"/>
      <c r="R199" s="122"/>
      <c r="S199" s="123"/>
    </row>
    <row r="200" spans="1:19">
      <c r="A200" s="298">
        <v>609</v>
      </c>
      <c r="B200" s="13" t="s">
        <v>573</v>
      </c>
      <c r="C200" s="299">
        <v>83684</v>
      </c>
      <c r="D200" s="300">
        <v>21</v>
      </c>
      <c r="E200" s="300">
        <f>Tasaus[[#This Row],[Tuloveroprosentti 2021]]-12.64</f>
        <v>8.36</v>
      </c>
      <c r="F200" s="14">
        <v>302446991.04000002</v>
      </c>
      <c r="G200" s="14">
        <f>Tasaus[[#This Row],[Kunnallisvero (maksuunpantu), €]]*100/Tasaus[[#This Row],[Tuloveroprosentti 2021]]</f>
        <v>1440223766.8571429</v>
      </c>
      <c r="H200" s="301">
        <f>Tasaus[[#This Row],[Verotettava tulo (kunnallisvero), €]]*($E$11/100)</f>
        <v>106288513.99405713</v>
      </c>
      <c r="I200" s="14">
        <v>17183615.004874907</v>
      </c>
      <c r="J200" s="15">
        <v>13360816.308400003</v>
      </c>
      <c r="K200" s="15">
        <f>SUM(Tasaus[[#This Row],[Laskennallinen kunnallisvero, €]:[Laskennallinen kiinteistövero (ydinv.), €]])</f>
        <v>136832945.30733204</v>
      </c>
      <c r="L200" s="15">
        <f>Tasaus[[#This Row],[Laskennallinen verotulo yhteensä, €]]/Tasaus[[#This Row],[Asukasluku 31.12.2020]]</f>
        <v>1635.1147806908375</v>
      </c>
      <c r="M200" s="37">
        <f>$L$11-Tasaus[[#This Row],[Laskennallinen verotulo yhteensä, €/asukas (=tasausraja)]]</f>
        <v>321.88521930916249</v>
      </c>
      <c r="N200" s="401">
        <v>289.69669737824626</v>
      </c>
      <c r="O200" s="402">
        <v>24242978.423401158</v>
      </c>
      <c r="Q200" s="121"/>
      <c r="R200" s="122"/>
      <c r="S200" s="123"/>
    </row>
    <row r="201" spans="1:19">
      <c r="A201" s="298">
        <v>611</v>
      </c>
      <c r="B201" s="13" t="s">
        <v>574</v>
      </c>
      <c r="C201" s="299">
        <v>5070</v>
      </c>
      <c r="D201" s="300">
        <v>20.5</v>
      </c>
      <c r="E201" s="300">
        <f>Tasaus[[#This Row],[Tuloveroprosentti 2021]]-12.64</f>
        <v>7.8599999999999994</v>
      </c>
      <c r="F201" s="14">
        <v>20011353.57</v>
      </c>
      <c r="G201" s="14">
        <f>Tasaus[[#This Row],[Kunnallisvero (maksuunpantu), €]]*100/Tasaus[[#This Row],[Tuloveroprosentti 2021]]</f>
        <v>97616358.878048778</v>
      </c>
      <c r="H201" s="301">
        <f>Tasaus[[#This Row],[Verotettava tulo (kunnallisvero), €]]*($E$11/100)</f>
        <v>7204087.2851999989</v>
      </c>
      <c r="I201" s="14">
        <v>484102.1559444812</v>
      </c>
      <c r="J201" s="15">
        <v>650768.7681000001</v>
      </c>
      <c r="K201" s="15">
        <f>SUM(Tasaus[[#This Row],[Laskennallinen kunnallisvero, €]:[Laskennallinen kiinteistövero (ydinv.), €]])</f>
        <v>8338958.2092444804</v>
      </c>
      <c r="L201" s="15">
        <f>Tasaus[[#This Row],[Laskennallinen verotulo yhteensä, €]]/Tasaus[[#This Row],[Asukasluku 31.12.2020]]</f>
        <v>1644.7649327898384</v>
      </c>
      <c r="M201" s="37">
        <f>$L$11-Tasaus[[#This Row],[Laskennallinen verotulo yhteensä, €/asukas (=tasausraja)]]</f>
        <v>312.23506721016156</v>
      </c>
      <c r="N201" s="401">
        <v>281.01156048914544</v>
      </c>
      <c r="O201" s="402">
        <v>1424728.6116799673</v>
      </c>
      <c r="Q201" s="121"/>
      <c r="R201" s="122"/>
      <c r="S201" s="123"/>
    </row>
    <row r="202" spans="1:19">
      <c r="A202" s="298">
        <v>614</v>
      </c>
      <c r="B202" s="13" t="s">
        <v>575</v>
      </c>
      <c r="C202" s="299">
        <v>3117</v>
      </c>
      <c r="D202" s="300">
        <v>21.75</v>
      </c>
      <c r="E202" s="300">
        <f>Tasaus[[#This Row],[Tuloveroprosentti 2021]]-12.64</f>
        <v>9.11</v>
      </c>
      <c r="F202" s="14">
        <v>8780072.75</v>
      </c>
      <c r="G202" s="14">
        <f>Tasaus[[#This Row],[Kunnallisvero (maksuunpantu), €]]*100/Tasaus[[#This Row],[Tuloveroprosentti 2021]]</f>
        <v>40368150.574712642</v>
      </c>
      <c r="H202" s="301">
        <f>Tasaus[[#This Row],[Verotettava tulo (kunnallisvero), €]]*($E$11/100)</f>
        <v>2979169.5124137928</v>
      </c>
      <c r="I202" s="14">
        <v>800912.62576253107</v>
      </c>
      <c r="J202" s="15">
        <v>641469.71500000008</v>
      </c>
      <c r="K202" s="15">
        <f>SUM(Tasaus[[#This Row],[Laskennallinen kunnallisvero, €]:[Laskennallinen kiinteistövero (ydinv.), €]])</f>
        <v>4421551.8531763237</v>
      </c>
      <c r="L202" s="15">
        <f>Tasaus[[#This Row],[Laskennallinen verotulo yhteensä, €]]/Tasaus[[#This Row],[Asukasluku 31.12.2020]]</f>
        <v>1418.5280247598087</v>
      </c>
      <c r="M202" s="37">
        <f>$L$11-Tasaus[[#This Row],[Laskennallinen verotulo yhteensä, €/asukas (=tasausraja)]]</f>
        <v>538.47197524019134</v>
      </c>
      <c r="N202" s="401">
        <v>484.62477771617222</v>
      </c>
      <c r="O202" s="402">
        <v>1510575.4321413089</v>
      </c>
      <c r="Q202" s="121"/>
      <c r="R202" s="122"/>
      <c r="S202" s="123"/>
    </row>
    <row r="203" spans="1:19">
      <c r="A203" s="298">
        <v>615</v>
      </c>
      <c r="B203" s="13" t="s">
        <v>576</v>
      </c>
      <c r="C203" s="299">
        <v>7779</v>
      </c>
      <c r="D203" s="300">
        <v>21</v>
      </c>
      <c r="E203" s="300">
        <f>Tasaus[[#This Row],[Tuloveroprosentti 2021]]-12.64</f>
        <v>8.36</v>
      </c>
      <c r="F203" s="14">
        <v>20032687.809999902</v>
      </c>
      <c r="G203" s="14">
        <f>Tasaus[[#This Row],[Kunnallisvero (maksuunpantu), €]]*100/Tasaus[[#This Row],[Tuloveroprosentti 2021]]</f>
        <v>95393751.476190016</v>
      </c>
      <c r="H203" s="301">
        <f>Tasaus[[#This Row],[Verotettava tulo (kunnallisvero), €]]*($E$11/100)</f>
        <v>7040058.8589428226</v>
      </c>
      <c r="I203" s="14">
        <v>3237455.4762906907</v>
      </c>
      <c r="J203" s="15">
        <v>1406118.1638500004</v>
      </c>
      <c r="K203" s="15">
        <f>SUM(Tasaus[[#This Row],[Laskennallinen kunnallisvero, €]:[Laskennallinen kiinteistövero (ydinv.), €]])</f>
        <v>11683632.499083513</v>
      </c>
      <c r="L203" s="15">
        <f>Tasaus[[#This Row],[Laskennallinen verotulo yhteensä, €]]/Tasaus[[#This Row],[Asukasluku 31.12.2020]]</f>
        <v>1501.9453013348134</v>
      </c>
      <c r="M203" s="37">
        <f>$L$11-Tasaus[[#This Row],[Laskennallinen verotulo yhteensä, €/asukas (=tasausraja)]]</f>
        <v>455.05469866518661</v>
      </c>
      <c r="N203" s="401">
        <v>409.54922879866797</v>
      </c>
      <c r="O203" s="402">
        <v>3185883.4508248381</v>
      </c>
      <c r="Q203" s="121"/>
      <c r="R203" s="122"/>
      <c r="S203" s="123"/>
    </row>
    <row r="204" spans="1:19">
      <c r="A204" s="298">
        <v>616</v>
      </c>
      <c r="B204" s="13" t="s">
        <v>577</v>
      </c>
      <c r="C204" s="299">
        <v>1833</v>
      </c>
      <c r="D204" s="300">
        <v>21.5</v>
      </c>
      <c r="E204" s="300">
        <f>Tasaus[[#This Row],[Tuloveroprosentti 2021]]-12.64</f>
        <v>8.86</v>
      </c>
      <c r="F204" s="14">
        <v>6591456.8499999903</v>
      </c>
      <c r="G204" s="14">
        <f>Tasaus[[#This Row],[Kunnallisvero (maksuunpantu), €]]*100/Tasaus[[#This Row],[Tuloveroprosentti 2021]]</f>
        <v>30657938.837209258</v>
      </c>
      <c r="H204" s="301">
        <f>Tasaus[[#This Row],[Verotettava tulo (kunnallisvero), €]]*($E$11/100)</f>
        <v>2262555.8861860428</v>
      </c>
      <c r="I204" s="14">
        <v>311171.48230781069</v>
      </c>
      <c r="J204" s="15">
        <v>189801.84140000003</v>
      </c>
      <c r="K204" s="15">
        <f>SUM(Tasaus[[#This Row],[Laskennallinen kunnallisvero, €]:[Laskennallinen kiinteistövero (ydinv.), €]])</f>
        <v>2763529.2098938534</v>
      </c>
      <c r="L204" s="15">
        <f>Tasaus[[#This Row],[Laskennallinen verotulo yhteensä, €]]/Tasaus[[#This Row],[Asukasluku 31.12.2020]]</f>
        <v>1507.6536878853537</v>
      </c>
      <c r="M204" s="37">
        <f>$L$11-Tasaus[[#This Row],[Laskennallinen verotulo yhteensä, €/asukas (=tasausraja)]]</f>
        <v>449.34631211464625</v>
      </c>
      <c r="N204" s="401">
        <v>404.41168090318166</v>
      </c>
      <c r="O204" s="402">
        <v>741286.61109553196</v>
      </c>
      <c r="Q204" s="121"/>
      <c r="R204" s="122"/>
      <c r="S204" s="123"/>
    </row>
    <row r="205" spans="1:19">
      <c r="A205" s="298">
        <v>619</v>
      </c>
      <c r="B205" s="13" t="s">
        <v>578</v>
      </c>
      <c r="C205" s="299">
        <v>2785</v>
      </c>
      <c r="D205" s="300">
        <v>22</v>
      </c>
      <c r="E205" s="300">
        <f>Tasaus[[#This Row],[Tuloveroprosentti 2021]]-12.64</f>
        <v>9.36</v>
      </c>
      <c r="F205" s="14">
        <v>8171090.5199999902</v>
      </c>
      <c r="G205" s="14">
        <f>Tasaus[[#This Row],[Kunnallisvero (maksuunpantu), €]]*100/Tasaus[[#This Row],[Tuloveroprosentti 2021]]</f>
        <v>37141320.545454502</v>
      </c>
      <c r="H205" s="301">
        <f>Tasaus[[#This Row],[Verotettava tulo (kunnallisvero), €]]*($E$11/100)</f>
        <v>2741029.4562545419</v>
      </c>
      <c r="I205" s="14">
        <v>610123.84861820692</v>
      </c>
      <c r="J205" s="15">
        <v>318815.76585000003</v>
      </c>
      <c r="K205" s="15">
        <f>SUM(Tasaus[[#This Row],[Laskennallinen kunnallisvero, €]:[Laskennallinen kiinteistövero (ydinv.), €]])</f>
        <v>3669969.070722749</v>
      </c>
      <c r="L205" s="15">
        <f>Tasaus[[#This Row],[Laskennallinen verotulo yhteensä, €]]/Tasaus[[#This Row],[Asukasluku 31.12.2020]]</f>
        <v>1317.7626824857268</v>
      </c>
      <c r="M205" s="37">
        <f>$L$11-Tasaus[[#This Row],[Laskennallinen verotulo yhteensä, €/asukas (=tasausraja)]]</f>
        <v>639.23731751427317</v>
      </c>
      <c r="N205" s="401">
        <v>575.31358576284583</v>
      </c>
      <c r="O205" s="402">
        <v>1602248.3363495257</v>
      </c>
      <c r="Q205" s="121"/>
      <c r="R205" s="122"/>
      <c r="S205" s="123"/>
    </row>
    <row r="206" spans="1:19">
      <c r="A206" s="298">
        <v>620</v>
      </c>
      <c r="B206" s="13" t="s">
        <v>579</v>
      </c>
      <c r="C206" s="299">
        <v>2491</v>
      </c>
      <c r="D206" s="300">
        <v>21.5</v>
      </c>
      <c r="E206" s="300">
        <f>Tasaus[[#This Row],[Tuloveroprosentti 2021]]-12.64</f>
        <v>8.86</v>
      </c>
      <c r="F206" s="14">
        <v>6760782.7400000002</v>
      </c>
      <c r="G206" s="14">
        <f>Tasaus[[#This Row],[Kunnallisvero (maksuunpantu), €]]*100/Tasaus[[#This Row],[Tuloveroprosentti 2021]]</f>
        <v>31445501.116279069</v>
      </c>
      <c r="H206" s="301">
        <f>Tasaus[[#This Row],[Verotettava tulo (kunnallisvero), €]]*($E$11/100)</f>
        <v>2320677.9823813951</v>
      </c>
      <c r="I206" s="14">
        <v>1482154.9679536531</v>
      </c>
      <c r="J206" s="15">
        <v>440644.26930000004</v>
      </c>
      <c r="K206" s="15">
        <f>SUM(Tasaus[[#This Row],[Laskennallinen kunnallisvero, €]:[Laskennallinen kiinteistövero (ydinv.), €]])</f>
        <v>4243477.2196350479</v>
      </c>
      <c r="L206" s="15">
        <f>Tasaus[[#This Row],[Laskennallinen verotulo yhteensä, €]]/Tasaus[[#This Row],[Asukasluku 31.12.2020]]</f>
        <v>1703.523572715796</v>
      </c>
      <c r="M206" s="37">
        <f>$L$11-Tasaus[[#This Row],[Laskennallinen verotulo yhteensä, €/asukas (=tasausraja)]]</f>
        <v>253.47642728420396</v>
      </c>
      <c r="N206" s="401">
        <v>228.12878455578357</v>
      </c>
      <c r="O206" s="402">
        <v>568268.80232845689</v>
      </c>
      <c r="Q206" s="121"/>
      <c r="R206" s="122"/>
      <c r="S206" s="123"/>
    </row>
    <row r="207" spans="1:19">
      <c r="A207" s="298">
        <v>623</v>
      </c>
      <c r="B207" s="13" t="s">
        <v>580</v>
      </c>
      <c r="C207" s="299">
        <v>2137</v>
      </c>
      <c r="D207" s="300">
        <v>19.5</v>
      </c>
      <c r="E207" s="300">
        <f>Tasaus[[#This Row],[Tuloveroprosentti 2021]]-12.64</f>
        <v>6.8599999999999994</v>
      </c>
      <c r="F207" s="14">
        <v>6233000.1900000004</v>
      </c>
      <c r="G207" s="14">
        <f>Tasaus[[#This Row],[Kunnallisvero (maksuunpantu), €]]*100/Tasaus[[#This Row],[Tuloveroprosentti 2021]]</f>
        <v>31964103.53846154</v>
      </c>
      <c r="H207" s="301">
        <f>Tasaus[[#This Row],[Verotettava tulo (kunnallisvero), €]]*($E$11/100)</f>
        <v>2358950.8411384611</v>
      </c>
      <c r="I207" s="14">
        <v>1776764.9747312637</v>
      </c>
      <c r="J207" s="15">
        <v>1013765.0456500001</v>
      </c>
      <c r="K207" s="15">
        <f>SUM(Tasaus[[#This Row],[Laskennallinen kunnallisvero, €]:[Laskennallinen kiinteistövero (ydinv.), €]])</f>
        <v>5149480.8615197251</v>
      </c>
      <c r="L207" s="15">
        <f>Tasaus[[#This Row],[Laskennallinen verotulo yhteensä, €]]/Tasaus[[#This Row],[Asukasluku 31.12.2020]]</f>
        <v>2409.677520598842</v>
      </c>
      <c r="M207" s="37">
        <f>$L$11-Tasaus[[#This Row],[Laskennallinen verotulo yhteensä, €/asukas (=tasausraja)]]</f>
        <v>-452.67752059884197</v>
      </c>
      <c r="N207" s="401">
        <v>-45.267752059884202</v>
      </c>
      <c r="O207" s="402">
        <v>-96737.186151972535</v>
      </c>
      <c r="Q207" s="121"/>
      <c r="R207" s="122"/>
      <c r="S207" s="123"/>
    </row>
    <row r="208" spans="1:19">
      <c r="A208" s="298">
        <v>624</v>
      </c>
      <c r="B208" s="13" t="s">
        <v>210</v>
      </c>
      <c r="C208" s="299">
        <v>5125</v>
      </c>
      <c r="D208" s="300">
        <v>20.75</v>
      </c>
      <c r="E208" s="300">
        <f>Tasaus[[#This Row],[Tuloveroprosentti 2021]]-12.64</f>
        <v>8.11</v>
      </c>
      <c r="F208" s="14">
        <v>19925944.640000001</v>
      </c>
      <c r="G208" s="14">
        <f>Tasaus[[#This Row],[Kunnallisvero (maksuunpantu), €]]*100/Tasaus[[#This Row],[Tuloveroprosentti 2021]]</f>
        <v>96028648.867469877</v>
      </c>
      <c r="H208" s="301">
        <f>Tasaus[[#This Row],[Verotettava tulo (kunnallisvero), €]]*($E$11/100)</f>
        <v>7086914.2864192761</v>
      </c>
      <c r="I208" s="14">
        <v>893050.14128574368</v>
      </c>
      <c r="J208" s="15">
        <v>848071.10765000025</v>
      </c>
      <c r="K208" s="15">
        <f>SUM(Tasaus[[#This Row],[Laskennallinen kunnallisvero, €]:[Laskennallinen kiinteistövero (ydinv.), €]])</f>
        <v>8828035.5353550203</v>
      </c>
      <c r="L208" s="15">
        <f>Tasaus[[#This Row],[Laskennallinen verotulo yhteensä, €]]/Tasaus[[#This Row],[Asukasluku 31.12.2020]]</f>
        <v>1722.5435190936626</v>
      </c>
      <c r="M208" s="37">
        <f>$L$11-Tasaus[[#This Row],[Laskennallinen verotulo yhteensä, €/asukas (=tasausraja)]]</f>
        <v>234.45648090633745</v>
      </c>
      <c r="N208" s="401">
        <v>211.01083281570371</v>
      </c>
      <c r="O208" s="402">
        <v>1081430.5181804814</v>
      </c>
      <c r="Q208" s="121"/>
      <c r="R208" s="122"/>
      <c r="S208" s="123"/>
    </row>
    <row r="209" spans="1:19">
      <c r="A209" s="298">
        <v>625</v>
      </c>
      <c r="B209" s="13" t="s">
        <v>581</v>
      </c>
      <c r="C209" s="299">
        <v>3051</v>
      </c>
      <c r="D209" s="300">
        <v>20.75</v>
      </c>
      <c r="E209" s="300">
        <f>Tasaus[[#This Row],[Tuloveroprosentti 2021]]-12.64</f>
        <v>8.11</v>
      </c>
      <c r="F209" s="14">
        <v>10182169.640000001</v>
      </c>
      <c r="G209" s="14">
        <f>Tasaus[[#This Row],[Kunnallisvero (maksuunpantu), €]]*100/Tasaus[[#This Row],[Tuloveroprosentti 2021]]</f>
        <v>49070697.060240962</v>
      </c>
      <c r="H209" s="301">
        <f>Tasaus[[#This Row],[Verotettava tulo (kunnallisvero), €]]*($E$11/100)</f>
        <v>3621417.4430457824</v>
      </c>
      <c r="I209" s="14">
        <v>663639.22150582902</v>
      </c>
      <c r="J209" s="15">
        <v>890835.27475000033</v>
      </c>
      <c r="K209" s="15">
        <f>SUM(Tasaus[[#This Row],[Laskennallinen kunnallisvero, €]:[Laskennallinen kiinteistövero (ydinv.), €]])</f>
        <v>5175891.9393016119</v>
      </c>
      <c r="L209" s="15">
        <f>Tasaus[[#This Row],[Laskennallinen verotulo yhteensä, €]]/Tasaus[[#This Row],[Asukasluku 31.12.2020]]</f>
        <v>1696.4575350054447</v>
      </c>
      <c r="M209" s="37">
        <f>$L$11-Tasaus[[#This Row],[Laskennallinen verotulo yhteensä, €/asukas (=tasausraja)]]</f>
        <v>260.5424649945553</v>
      </c>
      <c r="N209" s="401">
        <v>234.48821849509977</v>
      </c>
      <c r="O209" s="402">
        <v>715423.55462854938</v>
      </c>
      <c r="Q209" s="121"/>
      <c r="R209" s="122"/>
      <c r="S209" s="123"/>
    </row>
    <row r="210" spans="1:19">
      <c r="A210" s="298">
        <v>626</v>
      </c>
      <c r="B210" s="13" t="s">
        <v>212</v>
      </c>
      <c r="C210" s="299">
        <v>5033</v>
      </c>
      <c r="D210" s="300">
        <v>21.75</v>
      </c>
      <c r="E210" s="300">
        <f>Tasaus[[#This Row],[Tuloveroprosentti 2021]]-12.64</f>
        <v>9.11</v>
      </c>
      <c r="F210" s="14">
        <v>15917550.75</v>
      </c>
      <c r="G210" s="14">
        <f>Tasaus[[#This Row],[Kunnallisvero (maksuunpantu), €]]*100/Tasaus[[#This Row],[Tuloveroprosentti 2021]]</f>
        <v>73184141.37931034</v>
      </c>
      <c r="H210" s="301">
        <f>Tasaus[[#This Row],[Verotettava tulo (kunnallisvero), €]]*($E$11/100)</f>
        <v>5400989.6337931026</v>
      </c>
      <c r="I210" s="14">
        <v>4261836.0402037818</v>
      </c>
      <c r="J210" s="15">
        <v>606802.09160000016</v>
      </c>
      <c r="K210" s="15">
        <f>SUM(Tasaus[[#This Row],[Laskennallinen kunnallisvero, €]:[Laskennallinen kiinteistövero (ydinv.), €]])</f>
        <v>10269627.765596885</v>
      </c>
      <c r="L210" s="15">
        <f>Tasaus[[#This Row],[Laskennallinen verotulo yhteensä, €]]/Tasaus[[#This Row],[Asukasluku 31.12.2020]]</f>
        <v>2040.4585268422184</v>
      </c>
      <c r="M210" s="37">
        <f>$L$11-Tasaus[[#This Row],[Laskennallinen verotulo yhteensä, €/asukas (=tasausraja)]]</f>
        <v>-83.458526842218362</v>
      </c>
      <c r="N210" s="401">
        <v>-8.3458526842218372</v>
      </c>
      <c r="O210" s="402">
        <v>-42004.676559688509</v>
      </c>
      <c r="Q210" s="121"/>
      <c r="R210" s="122"/>
      <c r="S210" s="123"/>
    </row>
    <row r="211" spans="1:19">
      <c r="A211" s="298">
        <v>630</v>
      </c>
      <c r="B211" s="13" t="s">
        <v>582</v>
      </c>
      <c r="C211" s="299">
        <v>1593</v>
      </c>
      <c r="D211" s="300">
        <v>19.75</v>
      </c>
      <c r="E211" s="300">
        <f>Tasaus[[#This Row],[Tuloveroprosentti 2021]]-12.64</f>
        <v>7.1099999999999994</v>
      </c>
      <c r="F211" s="14">
        <v>4061137.6299999901</v>
      </c>
      <c r="G211" s="14">
        <f>Tasaus[[#This Row],[Kunnallisvero (maksuunpantu), €]]*100/Tasaus[[#This Row],[Tuloveroprosentti 2021]]</f>
        <v>20562722.17721514</v>
      </c>
      <c r="H211" s="301">
        <f>Tasaus[[#This Row],[Verotettava tulo (kunnallisvero), €]]*($E$11/100)</f>
        <v>1517528.8966784771</v>
      </c>
      <c r="I211" s="14">
        <v>729401.8350168519</v>
      </c>
      <c r="J211" s="15">
        <v>312689.60159999999</v>
      </c>
      <c r="K211" s="15">
        <f>SUM(Tasaus[[#This Row],[Laskennallinen kunnallisvero, €]:[Laskennallinen kiinteistövero (ydinv.), €]])</f>
        <v>2559620.333295329</v>
      </c>
      <c r="L211" s="15">
        <f>Tasaus[[#This Row],[Laskennallinen verotulo yhteensä, €]]/Tasaus[[#This Row],[Asukasluku 31.12.2020]]</f>
        <v>1606.7924251696982</v>
      </c>
      <c r="M211" s="37">
        <f>$L$11-Tasaus[[#This Row],[Laskennallinen verotulo yhteensä, €/asukas (=tasausraja)]]</f>
        <v>350.20757483030184</v>
      </c>
      <c r="N211" s="401">
        <v>315.18681734727164</v>
      </c>
      <c r="O211" s="402">
        <v>502092.60003420373</v>
      </c>
      <c r="Q211" s="121"/>
      <c r="R211" s="122"/>
      <c r="S211" s="123"/>
    </row>
    <row r="212" spans="1:19">
      <c r="A212" s="298">
        <v>631</v>
      </c>
      <c r="B212" s="13" t="s">
        <v>583</v>
      </c>
      <c r="C212" s="299">
        <v>1994</v>
      </c>
      <c r="D212" s="300">
        <v>21.75</v>
      </c>
      <c r="E212" s="300">
        <f>Tasaus[[#This Row],[Tuloveroprosentti 2021]]-12.64</f>
        <v>9.11</v>
      </c>
      <c r="F212" s="14">
        <v>7581449.2099999897</v>
      </c>
      <c r="G212" s="14">
        <f>Tasaus[[#This Row],[Kunnallisvero (maksuunpantu), €]]*100/Tasaus[[#This Row],[Tuloveroprosentti 2021]]</f>
        <v>34857237.747126386</v>
      </c>
      <c r="H212" s="301">
        <f>Tasaus[[#This Row],[Verotettava tulo (kunnallisvero), €]]*($E$11/100)</f>
        <v>2572464.1457379269</v>
      </c>
      <c r="I212" s="14">
        <v>386377.35259115131</v>
      </c>
      <c r="J212" s="15">
        <v>290050.63655000005</v>
      </c>
      <c r="K212" s="15">
        <f>SUM(Tasaus[[#This Row],[Laskennallinen kunnallisvero, €]:[Laskennallinen kiinteistövero (ydinv.), €]])</f>
        <v>3248892.1348790783</v>
      </c>
      <c r="L212" s="15">
        <f>Tasaus[[#This Row],[Laskennallinen verotulo yhteensä, €]]/Tasaus[[#This Row],[Asukasluku 31.12.2020]]</f>
        <v>1629.3340696484845</v>
      </c>
      <c r="M212" s="37">
        <f>$L$11-Tasaus[[#This Row],[Laskennallinen verotulo yhteensä, €/asukas (=tasausraja)]]</f>
        <v>327.6659303515155</v>
      </c>
      <c r="N212" s="401">
        <v>294.89933731636398</v>
      </c>
      <c r="O212" s="402">
        <v>588029.27860882983</v>
      </c>
      <c r="Q212" s="121"/>
      <c r="R212" s="122"/>
      <c r="S212" s="123"/>
    </row>
    <row r="213" spans="1:19">
      <c r="A213" s="298">
        <v>635</v>
      </c>
      <c r="B213" s="13" t="s">
        <v>584</v>
      </c>
      <c r="C213" s="299">
        <v>6415</v>
      </c>
      <c r="D213" s="300">
        <v>21.5</v>
      </c>
      <c r="E213" s="300">
        <f>Tasaus[[#This Row],[Tuloveroprosentti 2021]]-12.64</f>
        <v>8.86</v>
      </c>
      <c r="F213" s="14">
        <v>21589670.579999901</v>
      </c>
      <c r="G213" s="14">
        <f>Tasaus[[#This Row],[Kunnallisvero (maksuunpantu), €]]*100/Tasaus[[#This Row],[Tuloveroprosentti 2021]]</f>
        <v>100417072.46511582</v>
      </c>
      <c r="H213" s="301">
        <f>Tasaus[[#This Row],[Verotettava tulo (kunnallisvero), €]]*($E$11/100)</f>
        <v>7410779.9479255462</v>
      </c>
      <c r="I213" s="14">
        <v>1482594.2084359676</v>
      </c>
      <c r="J213" s="15">
        <v>1274833.9841</v>
      </c>
      <c r="K213" s="15">
        <f>SUM(Tasaus[[#This Row],[Laskennallinen kunnallisvero, €]:[Laskennallinen kiinteistövero (ydinv.), €]])</f>
        <v>10168208.140461512</v>
      </c>
      <c r="L213" s="15">
        <f>Tasaus[[#This Row],[Laskennallinen verotulo yhteensä, €]]/Tasaus[[#This Row],[Asukasluku 31.12.2020]]</f>
        <v>1585.0675199472348</v>
      </c>
      <c r="M213" s="37">
        <f>$L$11-Tasaus[[#This Row],[Laskennallinen verotulo yhteensä, €/asukas (=tasausraja)]]</f>
        <v>371.93248005276519</v>
      </c>
      <c r="N213" s="401">
        <v>334.73923204748866</v>
      </c>
      <c r="O213" s="402">
        <v>2147352.1735846396</v>
      </c>
      <c r="Q213" s="121"/>
      <c r="R213" s="122"/>
      <c r="S213" s="123"/>
    </row>
    <row r="214" spans="1:19">
      <c r="A214" s="298">
        <v>636</v>
      </c>
      <c r="B214" s="13" t="s">
        <v>585</v>
      </c>
      <c r="C214" s="299">
        <v>8229</v>
      </c>
      <c r="D214" s="300">
        <v>21.25</v>
      </c>
      <c r="E214" s="300">
        <f>Tasaus[[#This Row],[Tuloveroprosentti 2021]]-12.64</f>
        <v>8.61</v>
      </c>
      <c r="F214" s="14">
        <v>25705761.870000001</v>
      </c>
      <c r="G214" s="14">
        <f>Tasaus[[#This Row],[Kunnallisvero (maksuunpantu), €]]*100/Tasaus[[#This Row],[Tuloveroprosentti 2021]]</f>
        <v>120968291.15294118</v>
      </c>
      <c r="H214" s="301">
        <f>Tasaus[[#This Row],[Verotettava tulo (kunnallisvero), €]]*($E$11/100)</f>
        <v>8927459.8870870583</v>
      </c>
      <c r="I214" s="14">
        <v>3152896.5134771648</v>
      </c>
      <c r="J214" s="15">
        <v>1010114.0503500002</v>
      </c>
      <c r="K214" s="15">
        <f>SUM(Tasaus[[#This Row],[Laskennallinen kunnallisvero, €]:[Laskennallinen kiinteistövero (ydinv.), €]])</f>
        <v>13090470.450914223</v>
      </c>
      <c r="L214" s="15">
        <f>Tasaus[[#This Row],[Laskennallinen verotulo yhteensä, €]]/Tasaus[[#This Row],[Asukasluku 31.12.2020]]</f>
        <v>1590.7729312084364</v>
      </c>
      <c r="M214" s="37">
        <f>$L$11-Tasaus[[#This Row],[Laskennallinen verotulo yhteensä, €/asukas (=tasausraja)]]</f>
        <v>366.22706879156362</v>
      </c>
      <c r="N214" s="401">
        <v>329.60436191240728</v>
      </c>
      <c r="O214" s="402">
        <v>2712314.2941771997</v>
      </c>
      <c r="Q214" s="121"/>
      <c r="R214" s="122"/>
      <c r="S214" s="123"/>
    </row>
    <row r="215" spans="1:19">
      <c r="A215" s="298">
        <v>638</v>
      </c>
      <c r="B215" s="13" t="s">
        <v>586</v>
      </c>
      <c r="C215" s="299">
        <v>50619</v>
      </c>
      <c r="D215" s="300">
        <v>19.75</v>
      </c>
      <c r="E215" s="300">
        <f>Tasaus[[#This Row],[Tuloveroprosentti 2021]]-12.64</f>
        <v>7.1099999999999994</v>
      </c>
      <c r="F215" s="14">
        <v>211187746.46999899</v>
      </c>
      <c r="G215" s="14">
        <f>Tasaus[[#This Row],[Kunnallisvero (maksuunpantu), €]]*100/Tasaus[[#This Row],[Tuloveroprosentti 2021]]</f>
        <v>1069305045.4177163</v>
      </c>
      <c r="H215" s="301">
        <f>Tasaus[[#This Row],[Verotettava tulo (kunnallisvero), €]]*($E$11/100)</f>
        <v>78914712.351827458</v>
      </c>
      <c r="I215" s="14">
        <v>54390769.449334793</v>
      </c>
      <c r="J215" s="15">
        <v>7909193.5839000009</v>
      </c>
      <c r="K215" s="15">
        <f>SUM(Tasaus[[#This Row],[Laskennallinen kunnallisvero, €]:[Laskennallinen kiinteistövero (ydinv.), €]])</f>
        <v>141214675.38506225</v>
      </c>
      <c r="L215" s="15">
        <f>Tasaus[[#This Row],[Laskennallinen verotulo yhteensä, €]]/Tasaus[[#This Row],[Asukasluku 31.12.2020]]</f>
        <v>2789.7563244051098</v>
      </c>
      <c r="M215" s="37">
        <f>$L$11-Tasaus[[#This Row],[Laskennallinen verotulo yhteensä, €/asukas (=tasausraja)]]</f>
        <v>-832.75632440510981</v>
      </c>
      <c r="N215" s="401">
        <v>-83.275632440510989</v>
      </c>
      <c r="O215" s="402">
        <v>-4215329.2385062259</v>
      </c>
      <c r="Q215" s="121"/>
      <c r="R215" s="122"/>
      <c r="S215" s="123"/>
    </row>
    <row r="216" spans="1:19">
      <c r="A216" s="298">
        <v>678</v>
      </c>
      <c r="B216" s="13" t="s">
        <v>587</v>
      </c>
      <c r="C216" s="299">
        <v>24353</v>
      </c>
      <c r="D216" s="300">
        <v>21.25</v>
      </c>
      <c r="E216" s="300">
        <f>Tasaus[[#This Row],[Tuloveroprosentti 2021]]-12.64</f>
        <v>8.61</v>
      </c>
      <c r="F216" s="14">
        <v>89605206.530000001</v>
      </c>
      <c r="G216" s="14">
        <f>Tasaus[[#This Row],[Kunnallisvero (maksuunpantu), €]]*100/Tasaus[[#This Row],[Tuloveroprosentti 2021]]</f>
        <v>421671560.14117646</v>
      </c>
      <c r="H216" s="301">
        <f>Tasaus[[#This Row],[Verotettava tulo (kunnallisvero), €]]*($E$11/100)</f>
        <v>31119361.13841882</v>
      </c>
      <c r="I216" s="14">
        <v>5756982.1037784275</v>
      </c>
      <c r="J216" s="15">
        <v>3342255.8267000006</v>
      </c>
      <c r="K216" s="15">
        <f>SUM(Tasaus[[#This Row],[Laskennallinen kunnallisvero, €]:[Laskennallinen kiinteistövero (ydinv.), €]])</f>
        <v>40218599.068897247</v>
      </c>
      <c r="L216" s="15">
        <f>Tasaus[[#This Row],[Laskennallinen verotulo yhteensä, €]]/Tasaus[[#This Row],[Asukasluku 31.12.2020]]</f>
        <v>1651.4843784707118</v>
      </c>
      <c r="M216" s="37">
        <f>$L$11-Tasaus[[#This Row],[Laskennallinen verotulo yhteensä, €/asukas (=tasausraja)]]</f>
        <v>305.51562152928818</v>
      </c>
      <c r="N216" s="401">
        <v>274.96405937635939</v>
      </c>
      <c r="O216" s="402">
        <v>6696199.7379924804</v>
      </c>
      <c r="Q216" s="121"/>
      <c r="R216" s="122"/>
      <c r="S216" s="123"/>
    </row>
    <row r="217" spans="1:19">
      <c r="A217" s="298">
        <v>680</v>
      </c>
      <c r="B217" s="13" t="s">
        <v>588</v>
      </c>
      <c r="C217" s="299">
        <v>24407</v>
      </c>
      <c r="D217" s="300">
        <v>20.25</v>
      </c>
      <c r="E217" s="300">
        <f>Tasaus[[#This Row],[Tuloveroprosentti 2021]]-12.64</f>
        <v>7.6099999999999994</v>
      </c>
      <c r="F217" s="14">
        <v>95983236.420000002</v>
      </c>
      <c r="G217" s="14">
        <f>Tasaus[[#This Row],[Kunnallisvero (maksuunpantu), €]]*100/Tasaus[[#This Row],[Tuloveroprosentti 2021]]</f>
        <v>473991290.96296299</v>
      </c>
      <c r="H217" s="301">
        <f>Tasaus[[#This Row],[Verotettava tulo (kunnallisvero), €]]*($E$11/100)</f>
        <v>34980557.273066662</v>
      </c>
      <c r="I217" s="14">
        <v>6225018.6875244351</v>
      </c>
      <c r="J217" s="15">
        <v>3856041.2096000006</v>
      </c>
      <c r="K217" s="15">
        <f>SUM(Tasaus[[#This Row],[Laskennallinen kunnallisvero, €]:[Laskennallinen kiinteistövero (ydinv.), €]])</f>
        <v>45061617.170191102</v>
      </c>
      <c r="L217" s="15">
        <f>Tasaus[[#This Row],[Laskennallinen verotulo yhteensä, €]]/Tasaus[[#This Row],[Asukasluku 31.12.2020]]</f>
        <v>1846.257924783509</v>
      </c>
      <c r="M217" s="37">
        <f>$L$11-Tasaus[[#This Row],[Laskennallinen verotulo yhteensä, €/asukas (=tasausraja)]]</f>
        <v>110.742075216491</v>
      </c>
      <c r="N217" s="401">
        <v>99.667867694841902</v>
      </c>
      <c r="O217" s="402">
        <v>2432593.6468280065</v>
      </c>
      <c r="Q217" s="121"/>
      <c r="R217" s="122"/>
      <c r="S217" s="123"/>
    </row>
    <row r="218" spans="1:19">
      <c r="A218" s="298">
        <v>681</v>
      </c>
      <c r="B218" s="13" t="s">
        <v>589</v>
      </c>
      <c r="C218" s="299">
        <v>3364</v>
      </c>
      <c r="D218" s="300">
        <v>22</v>
      </c>
      <c r="E218" s="300">
        <f>Tasaus[[#This Row],[Tuloveroprosentti 2021]]-12.64</f>
        <v>9.36</v>
      </c>
      <c r="F218" s="14">
        <v>10023177.269999901</v>
      </c>
      <c r="G218" s="14">
        <f>Tasaus[[#This Row],[Kunnallisvero (maksuunpantu), €]]*100/Tasaus[[#This Row],[Tuloveroprosentti 2021]]</f>
        <v>45559896.681817733</v>
      </c>
      <c r="H218" s="301">
        <f>Tasaus[[#This Row],[Verotettava tulo (kunnallisvero), €]]*($E$11/100)</f>
        <v>3362320.375118148</v>
      </c>
      <c r="I218" s="14">
        <v>1407135.8369149123</v>
      </c>
      <c r="J218" s="15">
        <v>692575.01090000011</v>
      </c>
      <c r="K218" s="15">
        <f>SUM(Tasaus[[#This Row],[Laskennallinen kunnallisvero, €]:[Laskennallinen kiinteistövero (ydinv.), €]])</f>
        <v>5462031.2229330605</v>
      </c>
      <c r="L218" s="15">
        <f>Tasaus[[#This Row],[Laskennallinen verotulo yhteensä, €]]/Tasaus[[#This Row],[Asukasluku 31.12.2020]]</f>
        <v>1623.6715882678538</v>
      </c>
      <c r="M218" s="37">
        <f>$L$11-Tasaus[[#This Row],[Laskennallinen verotulo yhteensä, €/asukas (=tasausraja)]]</f>
        <v>333.32841173214615</v>
      </c>
      <c r="N218" s="401">
        <v>299.99557055893155</v>
      </c>
      <c r="O218" s="402">
        <v>1009185.0993602457</v>
      </c>
      <c r="Q218" s="121"/>
      <c r="R218" s="122"/>
      <c r="S218" s="123"/>
    </row>
    <row r="219" spans="1:19">
      <c r="A219" s="298">
        <v>683</v>
      </c>
      <c r="B219" s="13" t="s">
        <v>590</v>
      </c>
      <c r="C219" s="299">
        <v>3712</v>
      </c>
      <c r="D219" s="300">
        <v>19.75</v>
      </c>
      <c r="E219" s="300">
        <f>Tasaus[[#This Row],[Tuloveroprosentti 2021]]-12.64</f>
        <v>7.1099999999999994</v>
      </c>
      <c r="F219" s="14">
        <v>8905585.7699999902</v>
      </c>
      <c r="G219" s="14">
        <f>Tasaus[[#This Row],[Kunnallisvero (maksuunpantu), €]]*100/Tasaus[[#This Row],[Tuloveroprosentti 2021]]</f>
        <v>45091573.518987291</v>
      </c>
      <c r="H219" s="301">
        <f>Tasaus[[#This Row],[Verotettava tulo (kunnallisvero), €]]*($E$11/100)</f>
        <v>3327758.1257012617</v>
      </c>
      <c r="I219" s="14">
        <v>781042.1639058186</v>
      </c>
      <c r="J219" s="15">
        <v>536791.07815000007</v>
      </c>
      <c r="K219" s="15">
        <f>SUM(Tasaus[[#This Row],[Laskennallinen kunnallisvero, €]:[Laskennallinen kiinteistövero (ydinv.), €]])</f>
        <v>4645591.3677570801</v>
      </c>
      <c r="L219" s="15">
        <f>Tasaus[[#This Row],[Laskennallinen verotulo yhteensä, €]]/Tasaus[[#This Row],[Asukasluku 31.12.2020]]</f>
        <v>1251.5062951931789</v>
      </c>
      <c r="M219" s="37">
        <f>$L$11-Tasaus[[#This Row],[Laskennallinen verotulo yhteensä, €/asukas (=tasausraja)]]</f>
        <v>705.49370480682114</v>
      </c>
      <c r="N219" s="401">
        <v>634.94433432613903</v>
      </c>
      <c r="O219" s="402">
        <v>2356913.3690186283</v>
      </c>
      <c r="Q219" s="121"/>
      <c r="R219" s="122"/>
      <c r="S219" s="123"/>
    </row>
    <row r="220" spans="1:19">
      <c r="A220" s="298">
        <v>684</v>
      </c>
      <c r="B220" s="13" t="s">
        <v>591</v>
      </c>
      <c r="C220" s="299">
        <v>39040</v>
      </c>
      <c r="D220" s="300">
        <v>21</v>
      </c>
      <c r="E220" s="300">
        <f>Tasaus[[#This Row],[Tuloveroprosentti 2021]]-12.64</f>
        <v>8.36</v>
      </c>
      <c r="F220" s="14">
        <v>168328789.03</v>
      </c>
      <c r="G220" s="14">
        <f>Tasaus[[#This Row],[Kunnallisvero (maksuunpantu), €]]*100/Tasaus[[#This Row],[Tuloveroprosentti 2021]]</f>
        <v>801565662.0476191</v>
      </c>
      <c r="H220" s="301">
        <f>Tasaus[[#This Row],[Verotettava tulo (kunnallisvero), €]]*($E$11/100)</f>
        <v>59155545.859114282</v>
      </c>
      <c r="I220" s="14">
        <v>16796059.51997314</v>
      </c>
      <c r="J220" s="15">
        <v>5330004.8676500004</v>
      </c>
      <c r="K220" s="15">
        <f>SUM(Tasaus[[#This Row],[Laskennallinen kunnallisvero, €]:[Laskennallinen kiinteistövero (ydinv.), €]])</f>
        <v>81281610.246737421</v>
      </c>
      <c r="L220" s="15">
        <f>Tasaus[[#This Row],[Laskennallinen verotulo yhteensä, €]]/Tasaus[[#This Row],[Asukasluku 31.12.2020]]</f>
        <v>2082.0084591889708</v>
      </c>
      <c r="M220" s="37">
        <f>$L$11-Tasaus[[#This Row],[Laskennallinen verotulo yhteensä, €/asukas (=tasausraja)]]</f>
        <v>-125.00845918897085</v>
      </c>
      <c r="N220" s="401">
        <v>-12.500845918897085</v>
      </c>
      <c r="O220" s="402">
        <v>-488033.02467374218</v>
      </c>
      <c r="Q220" s="121"/>
      <c r="R220" s="122"/>
      <c r="S220" s="123"/>
    </row>
    <row r="221" spans="1:19">
      <c r="A221" s="298">
        <v>686</v>
      </c>
      <c r="B221" s="13" t="s">
        <v>592</v>
      </c>
      <c r="C221" s="299">
        <v>3053</v>
      </c>
      <c r="D221" s="300">
        <v>22</v>
      </c>
      <c r="E221" s="300">
        <f>Tasaus[[#This Row],[Tuloveroprosentti 2021]]-12.64</f>
        <v>9.36</v>
      </c>
      <c r="F221" s="14">
        <v>9176513.5099999905</v>
      </c>
      <c r="G221" s="14">
        <f>Tasaus[[#This Row],[Kunnallisvero (maksuunpantu), €]]*100/Tasaus[[#This Row],[Tuloveroprosentti 2021]]</f>
        <v>41711425.045454502</v>
      </c>
      <c r="H221" s="301">
        <f>Tasaus[[#This Row],[Verotettava tulo (kunnallisvero), €]]*($E$11/100)</f>
        <v>3078303.168354542</v>
      </c>
      <c r="I221" s="14">
        <v>945877.49483030557</v>
      </c>
      <c r="J221" s="15">
        <v>545257.24195000005</v>
      </c>
      <c r="K221" s="15">
        <f>SUM(Tasaus[[#This Row],[Laskennallinen kunnallisvero, €]:[Laskennallinen kiinteistövero (ydinv.), €]])</f>
        <v>4569437.9051348474</v>
      </c>
      <c r="L221" s="15">
        <f>Tasaus[[#This Row],[Laskennallinen verotulo yhteensä, €]]/Tasaus[[#This Row],[Asukasluku 31.12.2020]]</f>
        <v>1496.7041942793473</v>
      </c>
      <c r="M221" s="37">
        <f>$L$11-Tasaus[[#This Row],[Laskennallinen verotulo yhteensä, €/asukas (=tasausraja)]]</f>
        <v>460.29580572065265</v>
      </c>
      <c r="N221" s="401">
        <v>414.26622514858741</v>
      </c>
      <c r="O221" s="402">
        <v>1264754.7853786373</v>
      </c>
      <c r="Q221" s="121"/>
      <c r="R221" s="122"/>
      <c r="S221" s="123"/>
    </row>
    <row r="222" spans="1:19">
      <c r="A222" s="298">
        <v>687</v>
      </c>
      <c r="B222" s="13" t="s">
        <v>593</v>
      </c>
      <c r="C222" s="299">
        <v>1561</v>
      </c>
      <c r="D222" s="300">
        <v>22</v>
      </c>
      <c r="E222" s="300">
        <f>Tasaus[[#This Row],[Tuloveroprosentti 2021]]-12.64</f>
        <v>9.36</v>
      </c>
      <c r="F222" s="14">
        <v>3851002.85</v>
      </c>
      <c r="G222" s="14">
        <f>Tasaus[[#This Row],[Kunnallisvero (maksuunpantu), €]]*100/Tasaus[[#This Row],[Tuloveroprosentti 2021]]</f>
        <v>17504558.40909091</v>
      </c>
      <c r="H222" s="301">
        <f>Tasaus[[#This Row],[Verotettava tulo (kunnallisvero), €]]*($E$11/100)</f>
        <v>1291836.410590909</v>
      </c>
      <c r="I222" s="14">
        <v>1826357.5826899682</v>
      </c>
      <c r="J222" s="15">
        <v>203532.13145000004</v>
      </c>
      <c r="K222" s="15">
        <f>SUM(Tasaus[[#This Row],[Laskennallinen kunnallisvero, €]:[Laskennallinen kiinteistövero (ydinv.), €]])</f>
        <v>3321726.1247308776</v>
      </c>
      <c r="L222" s="15">
        <f>Tasaus[[#This Row],[Laskennallinen verotulo yhteensä, €]]/Tasaus[[#This Row],[Asukasluku 31.12.2020]]</f>
        <v>2127.9475494752578</v>
      </c>
      <c r="M222" s="37">
        <f>$L$11-Tasaus[[#This Row],[Laskennallinen verotulo yhteensä, €/asukas (=tasausraja)]]</f>
        <v>-170.9475494752578</v>
      </c>
      <c r="N222" s="401">
        <v>-17.094754947525782</v>
      </c>
      <c r="O222" s="402">
        <v>-26684.912473087745</v>
      </c>
      <c r="Q222" s="121"/>
      <c r="R222" s="122"/>
      <c r="S222" s="123"/>
    </row>
    <row r="223" spans="1:19">
      <c r="A223" s="298">
        <v>689</v>
      </c>
      <c r="B223" s="13" t="s">
        <v>594</v>
      </c>
      <c r="C223" s="299">
        <v>3146</v>
      </c>
      <c r="D223" s="300">
        <v>21</v>
      </c>
      <c r="E223" s="300">
        <f>Tasaus[[#This Row],[Tuloveroprosentti 2021]]-12.64</f>
        <v>8.36</v>
      </c>
      <c r="F223" s="14">
        <v>11057563.550000001</v>
      </c>
      <c r="G223" s="14">
        <f>Tasaus[[#This Row],[Kunnallisvero (maksuunpantu), €]]*100/Tasaus[[#This Row],[Tuloveroprosentti 2021]]</f>
        <v>52655064.523809522</v>
      </c>
      <c r="H223" s="301">
        <f>Tasaus[[#This Row],[Verotettava tulo (kunnallisvero), €]]*($E$11/100)</f>
        <v>3885943.7618571422</v>
      </c>
      <c r="I223" s="14">
        <v>1490851.4745462926</v>
      </c>
      <c r="J223" s="15">
        <v>416967.5233</v>
      </c>
      <c r="K223" s="15">
        <f>SUM(Tasaus[[#This Row],[Laskennallinen kunnallisvero, €]:[Laskennallinen kiinteistövero (ydinv.), €]])</f>
        <v>5793762.759703435</v>
      </c>
      <c r="L223" s="15">
        <f>Tasaus[[#This Row],[Laskennallinen verotulo yhteensä, €]]/Tasaus[[#This Row],[Asukasluku 31.12.2020]]</f>
        <v>1841.6283406558916</v>
      </c>
      <c r="M223" s="37">
        <f>$L$11-Tasaus[[#This Row],[Laskennallinen verotulo yhteensä, €/asukas (=tasausraja)]]</f>
        <v>115.37165934410837</v>
      </c>
      <c r="N223" s="401">
        <v>103.83449340969753</v>
      </c>
      <c r="O223" s="402">
        <v>326663.31626690843</v>
      </c>
      <c r="Q223" s="121"/>
      <c r="R223" s="122"/>
      <c r="S223" s="123"/>
    </row>
    <row r="224" spans="1:19">
      <c r="A224" s="298">
        <v>691</v>
      </c>
      <c r="B224" s="13" t="s">
        <v>595</v>
      </c>
      <c r="C224" s="299">
        <v>2710</v>
      </c>
      <c r="D224" s="300">
        <v>22.5</v>
      </c>
      <c r="E224" s="300">
        <f>Tasaus[[#This Row],[Tuloveroprosentti 2021]]-12.64</f>
        <v>9.86</v>
      </c>
      <c r="F224" s="14">
        <v>7797349.5800000001</v>
      </c>
      <c r="G224" s="14">
        <f>Tasaus[[#This Row],[Kunnallisvero (maksuunpantu), €]]*100/Tasaus[[#This Row],[Tuloveroprosentti 2021]]</f>
        <v>34654887.022222221</v>
      </c>
      <c r="H224" s="301">
        <f>Tasaus[[#This Row],[Verotettava tulo (kunnallisvero), €]]*($E$11/100)</f>
        <v>2557530.6622399995</v>
      </c>
      <c r="I224" s="14">
        <v>477783.42104000138</v>
      </c>
      <c r="J224" s="15">
        <v>325671.67975000001</v>
      </c>
      <c r="K224" s="15">
        <f>SUM(Tasaus[[#This Row],[Laskennallinen kunnallisvero, €]:[Laskennallinen kiinteistövero (ydinv.), €]])</f>
        <v>3360985.763030001</v>
      </c>
      <c r="L224" s="15">
        <f>Tasaus[[#This Row],[Laskennallinen verotulo yhteensä, €]]/Tasaus[[#This Row],[Asukasluku 31.12.2020]]</f>
        <v>1240.2161487195576</v>
      </c>
      <c r="M224" s="37">
        <f>$L$11-Tasaus[[#This Row],[Laskennallinen verotulo yhteensä, €/asukas (=tasausraja)]]</f>
        <v>716.78385128044238</v>
      </c>
      <c r="N224" s="401">
        <v>645.10546615239821</v>
      </c>
      <c r="O224" s="402">
        <v>1748235.8132729991</v>
      </c>
      <c r="Q224" s="121"/>
      <c r="R224" s="122"/>
      <c r="S224" s="123"/>
    </row>
    <row r="225" spans="1:19">
      <c r="A225" s="298">
        <v>694</v>
      </c>
      <c r="B225" s="13" t="s">
        <v>596</v>
      </c>
      <c r="C225" s="299">
        <v>28710</v>
      </c>
      <c r="D225" s="300">
        <v>20.5</v>
      </c>
      <c r="E225" s="300">
        <f>Tasaus[[#This Row],[Tuloveroprosentti 2021]]-12.64</f>
        <v>7.8599999999999994</v>
      </c>
      <c r="F225" s="14">
        <v>111965143.34</v>
      </c>
      <c r="G225" s="14">
        <f>Tasaus[[#This Row],[Kunnallisvero (maksuunpantu), €]]*100/Tasaus[[#This Row],[Tuloveroprosentti 2021]]</f>
        <v>546171430.92682922</v>
      </c>
      <c r="H225" s="301">
        <f>Tasaus[[#This Row],[Verotettava tulo (kunnallisvero), €]]*($E$11/100)</f>
        <v>40307451.60239999</v>
      </c>
      <c r="I225" s="14">
        <v>9408953.2073620521</v>
      </c>
      <c r="J225" s="15">
        <v>4178492.1222000001</v>
      </c>
      <c r="K225" s="15">
        <f>SUM(Tasaus[[#This Row],[Laskennallinen kunnallisvero, €]:[Laskennallinen kiinteistövero (ydinv.), €]])</f>
        <v>53894896.931962043</v>
      </c>
      <c r="L225" s="15">
        <f>Tasaus[[#This Row],[Laskennallinen verotulo yhteensä, €]]/Tasaus[[#This Row],[Asukasluku 31.12.2020]]</f>
        <v>1877.2168906987824</v>
      </c>
      <c r="M225" s="37">
        <f>$L$11-Tasaus[[#This Row],[Laskennallinen verotulo yhteensä, €/asukas (=tasausraja)]]</f>
        <v>79.783109301217564</v>
      </c>
      <c r="N225" s="401">
        <v>71.804798371095814</v>
      </c>
      <c r="O225" s="402">
        <v>2061515.7612341607</v>
      </c>
      <c r="Q225" s="121"/>
      <c r="R225" s="122"/>
      <c r="S225" s="123"/>
    </row>
    <row r="226" spans="1:19">
      <c r="A226" s="298">
        <v>697</v>
      </c>
      <c r="B226" s="13" t="s">
        <v>597</v>
      </c>
      <c r="C226" s="299">
        <v>1235</v>
      </c>
      <c r="D226" s="300">
        <v>21.5</v>
      </c>
      <c r="E226" s="300">
        <f>Tasaus[[#This Row],[Tuloveroprosentti 2021]]-12.64</f>
        <v>8.86</v>
      </c>
      <c r="F226" s="14">
        <v>3849784.8799999901</v>
      </c>
      <c r="G226" s="14">
        <f>Tasaus[[#This Row],[Kunnallisvero (maksuunpantu), €]]*100/Tasaus[[#This Row],[Tuloveroprosentti 2021]]</f>
        <v>17905976.186046466</v>
      </c>
      <c r="H226" s="301">
        <f>Tasaus[[#This Row],[Verotettava tulo (kunnallisvero), €]]*($E$11/100)</f>
        <v>1321461.0425302291</v>
      </c>
      <c r="I226" s="14">
        <v>565682.18318939221</v>
      </c>
      <c r="J226" s="15">
        <v>268071.42215000006</v>
      </c>
      <c r="K226" s="15">
        <f>SUM(Tasaus[[#This Row],[Laskennallinen kunnallisvero, €]:[Laskennallinen kiinteistövero (ydinv.), €]])</f>
        <v>2155214.6478696214</v>
      </c>
      <c r="L226" s="15">
        <f>Tasaus[[#This Row],[Laskennallinen verotulo yhteensä, €]]/Tasaus[[#This Row],[Asukasluku 31.12.2020]]</f>
        <v>1745.1130751980741</v>
      </c>
      <c r="M226" s="37">
        <f>$L$11-Tasaus[[#This Row],[Laskennallinen verotulo yhteensä, €/asukas (=tasausraja)]]</f>
        <v>211.88692480192594</v>
      </c>
      <c r="N226" s="401">
        <v>190.69823232173334</v>
      </c>
      <c r="O226" s="402">
        <v>235512.31691734068</v>
      </c>
      <c r="Q226" s="121"/>
      <c r="R226" s="122"/>
      <c r="S226" s="123"/>
    </row>
    <row r="227" spans="1:19">
      <c r="A227" s="298">
        <v>698</v>
      </c>
      <c r="B227" s="13" t="s">
        <v>598</v>
      </c>
      <c r="C227" s="299">
        <v>63528</v>
      </c>
      <c r="D227" s="300">
        <v>21.5</v>
      </c>
      <c r="E227" s="300">
        <f>Tasaus[[#This Row],[Tuloveroprosentti 2021]]-12.64</f>
        <v>8.86</v>
      </c>
      <c r="F227" s="14">
        <v>236704716</v>
      </c>
      <c r="G227" s="14">
        <f>Tasaus[[#This Row],[Kunnallisvero (maksuunpantu), €]]*100/Tasaus[[#This Row],[Tuloveroprosentti 2021]]</f>
        <v>1100952167.4418604</v>
      </c>
      <c r="H227" s="301">
        <f>Tasaus[[#This Row],[Verotettava tulo (kunnallisvero), €]]*($E$11/100)</f>
        <v>81250269.957209289</v>
      </c>
      <c r="I227" s="14">
        <v>12721242.936635368</v>
      </c>
      <c r="J227" s="15">
        <v>10934101.869849999</v>
      </c>
      <c r="K227" s="15">
        <f>SUM(Tasaus[[#This Row],[Laskennallinen kunnallisvero, €]:[Laskennallinen kiinteistövero (ydinv.), €]])</f>
        <v>104905614.76369466</v>
      </c>
      <c r="L227" s="15">
        <f>Tasaus[[#This Row],[Laskennallinen verotulo yhteensä, €]]/Tasaus[[#This Row],[Asukasluku 31.12.2020]]</f>
        <v>1651.3287804384627</v>
      </c>
      <c r="M227" s="37">
        <f>$L$11-Tasaus[[#This Row],[Laskennallinen verotulo yhteensä, €/asukas (=tasausraja)]]</f>
        <v>305.67121956153733</v>
      </c>
      <c r="N227" s="401">
        <v>275.10409760538363</v>
      </c>
      <c r="O227" s="402">
        <v>17476813.11267481</v>
      </c>
      <c r="Q227" s="121"/>
      <c r="R227" s="122"/>
      <c r="S227" s="123"/>
    </row>
    <row r="228" spans="1:19">
      <c r="A228" s="298">
        <v>700</v>
      </c>
      <c r="B228" s="13" t="s">
        <v>599</v>
      </c>
      <c r="C228" s="299">
        <v>4922</v>
      </c>
      <c r="D228" s="300">
        <v>20.5</v>
      </c>
      <c r="E228" s="300">
        <f>Tasaus[[#This Row],[Tuloveroprosentti 2021]]-12.64</f>
        <v>7.8599999999999994</v>
      </c>
      <c r="F228" s="14">
        <v>18163588.769999899</v>
      </c>
      <c r="G228" s="14">
        <f>Tasaus[[#This Row],[Kunnallisvero (maksuunpantu), €]]*100/Tasaus[[#This Row],[Tuloveroprosentti 2021]]</f>
        <v>88602872.048779994</v>
      </c>
      <c r="H228" s="301">
        <f>Tasaus[[#This Row],[Verotettava tulo (kunnallisvero), €]]*($E$11/100)</f>
        <v>6538891.9571999628</v>
      </c>
      <c r="I228" s="14">
        <v>2200285.6523078033</v>
      </c>
      <c r="J228" s="15">
        <v>1027043.8614000002</v>
      </c>
      <c r="K228" s="15">
        <f>SUM(Tasaus[[#This Row],[Laskennallinen kunnallisvero, €]:[Laskennallinen kiinteistövero (ydinv.), €]])</f>
        <v>9766221.4709077664</v>
      </c>
      <c r="L228" s="15">
        <f>Tasaus[[#This Row],[Laskennallinen verotulo yhteensä, €]]/Tasaus[[#This Row],[Asukasluku 31.12.2020]]</f>
        <v>1984.197779542415</v>
      </c>
      <c r="M228" s="37">
        <f>$L$11-Tasaus[[#This Row],[Laskennallinen verotulo yhteensä, €/asukas (=tasausraja)]]</f>
        <v>-27.197779542414992</v>
      </c>
      <c r="N228" s="401">
        <v>-2.7197779542414993</v>
      </c>
      <c r="O228" s="402">
        <v>-13386.74709077666</v>
      </c>
      <c r="Q228" s="121"/>
      <c r="R228" s="122"/>
      <c r="S228" s="123"/>
    </row>
    <row r="229" spans="1:19">
      <c r="A229" s="298">
        <v>702</v>
      </c>
      <c r="B229" s="13" t="s">
        <v>600</v>
      </c>
      <c r="C229" s="299">
        <v>4215</v>
      </c>
      <c r="D229" s="300">
        <v>22</v>
      </c>
      <c r="E229" s="300">
        <f>Tasaus[[#This Row],[Tuloveroprosentti 2021]]-12.64</f>
        <v>9.36</v>
      </c>
      <c r="F229" s="14">
        <v>13382962.849999901</v>
      </c>
      <c r="G229" s="14">
        <f>Tasaus[[#This Row],[Kunnallisvero (maksuunpantu), €]]*100/Tasaus[[#This Row],[Tuloveroprosentti 2021]]</f>
        <v>60831649.318181366</v>
      </c>
      <c r="H229" s="301">
        <f>Tasaus[[#This Row],[Verotettava tulo (kunnallisvero), €]]*($E$11/100)</f>
        <v>4489375.7196817845</v>
      </c>
      <c r="I229" s="14">
        <v>1917784.9514070284</v>
      </c>
      <c r="J229" s="15">
        <v>894811.29045000009</v>
      </c>
      <c r="K229" s="15">
        <f>SUM(Tasaus[[#This Row],[Laskennallinen kunnallisvero, €]:[Laskennallinen kiinteistövero (ydinv.), €]])</f>
        <v>7301971.9615388131</v>
      </c>
      <c r="L229" s="15">
        <f>Tasaus[[#This Row],[Laskennallinen verotulo yhteensä, €]]/Tasaus[[#This Row],[Asukasluku 31.12.2020]]</f>
        <v>1732.3776895702997</v>
      </c>
      <c r="M229" s="37">
        <f>$L$11-Tasaus[[#This Row],[Laskennallinen verotulo yhteensä, €/asukas (=tasausraja)]]</f>
        <v>224.62231042970029</v>
      </c>
      <c r="N229" s="401">
        <v>202.16007938673027</v>
      </c>
      <c r="O229" s="402">
        <v>852104.73461506807</v>
      </c>
      <c r="Q229" s="121"/>
      <c r="R229" s="122"/>
      <c r="S229" s="123"/>
    </row>
    <row r="230" spans="1:19">
      <c r="A230" s="298">
        <v>704</v>
      </c>
      <c r="B230" s="13" t="s">
        <v>601</v>
      </c>
      <c r="C230" s="299">
        <v>6354</v>
      </c>
      <c r="D230" s="300">
        <v>19.75</v>
      </c>
      <c r="E230" s="300">
        <f>Tasaus[[#This Row],[Tuloveroprosentti 2021]]-12.64</f>
        <v>7.1099999999999994</v>
      </c>
      <c r="F230" s="14">
        <v>24749646.739999902</v>
      </c>
      <c r="G230" s="14">
        <f>Tasaus[[#This Row],[Kunnallisvero (maksuunpantu), €]]*100/Tasaus[[#This Row],[Tuloveroprosentti 2021]]</f>
        <v>125314667.03797418</v>
      </c>
      <c r="H230" s="301">
        <f>Tasaus[[#This Row],[Verotettava tulo (kunnallisvero), €]]*($E$11/100)</f>
        <v>9248222.4274024926</v>
      </c>
      <c r="I230" s="14">
        <v>1283423.8791503059</v>
      </c>
      <c r="J230" s="15">
        <v>720192.53555000015</v>
      </c>
      <c r="K230" s="15">
        <f>SUM(Tasaus[[#This Row],[Laskennallinen kunnallisvero, €]:[Laskennallinen kiinteistövero (ydinv.), €]])</f>
        <v>11251838.842102798</v>
      </c>
      <c r="L230" s="15">
        <f>Tasaus[[#This Row],[Laskennallinen verotulo yhteensä, €]]/Tasaus[[#This Row],[Asukasluku 31.12.2020]]</f>
        <v>1770.8276427609062</v>
      </c>
      <c r="M230" s="37">
        <f>$L$11-Tasaus[[#This Row],[Laskennallinen verotulo yhteensä, €/asukas (=tasausraja)]]</f>
        <v>186.1723572390938</v>
      </c>
      <c r="N230" s="401">
        <v>167.55512151518442</v>
      </c>
      <c r="O230" s="402">
        <v>1064645.2421074819</v>
      </c>
      <c r="Q230" s="121"/>
      <c r="R230" s="122"/>
      <c r="S230" s="123"/>
    </row>
    <row r="231" spans="1:19">
      <c r="A231" s="298">
        <v>707</v>
      </c>
      <c r="B231" s="13" t="s">
        <v>602</v>
      </c>
      <c r="C231" s="299">
        <v>2066</v>
      </c>
      <c r="D231" s="300">
        <v>21.5</v>
      </c>
      <c r="E231" s="300">
        <f>Tasaus[[#This Row],[Tuloveroprosentti 2021]]-12.64</f>
        <v>8.86</v>
      </c>
      <c r="F231" s="14">
        <v>5097763.3099999903</v>
      </c>
      <c r="G231" s="14">
        <f>Tasaus[[#This Row],[Kunnallisvero (maksuunpantu), €]]*100/Tasaus[[#This Row],[Tuloveroprosentti 2021]]</f>
        <v>23710527.023255769</v>
      </c>
      <c r="H231" s="301">
        <f>Tasaus[[#This Row],[Verotettava tulo (kunnallisvero), €]]*($E$11/100)</f>
        <v>1749836.8943162756</v>
      </c>
      <c r="I231" s="14">
        <v>602601.95875793369</v>
      </c>
      <c r="J231" s="15">
        <v>345483.70514999999</v>
      </c>
      <c r="K231" s="15">
        <f>SUM(Tasaus[[#This Row],[Laskennallinen kunnallisvero, €]:[Laskennallinen kiinteistövero (ydinv.), €]])</f>
        <v>2697922.5582242091</v>
      </c>
      <c r="L231" s="15">
        <f>Tasaus[[#This Row],[Laskennallinen verotulo yhteensä, €]]/Tasaus[[#This Row],[Asukasluku 31.12.2020]]</f>
        <v>1305.8676467687362</v>
      </c>
      <c r="M231" s="37">
        <f>$L$11-Tasaus[[#This Row],[Laskennallinen verotulo yhteensä, €/asukas (=tasausraja)]]</f>
        <v>651.13235323126378</v>
      </c>
      <c r="N231" s="401">
        <v>586.01911790813745</v>
      </c>
      <c r="O231" s="402">
        <v>1210715.497598212</v>
      </c>
      <c r="Q231" s="121"/>
      <c r="R231" s="122"/>
      <c r="S231" s="123"/>
    </row>
    <row r="232" spans="1:19">
      <c r="A232" s="298">
        <v>710</v>
      </c>
      <c r="B232" s="13" t="s">
        <v>234</v>
      </c>
      <c r="C232" s="299">
        <v>27528</v>
      </c>
      <c r="D232" s="300">
        <v>22</v>
      </c>
      <c r="E232" s="300">
        <f>Tasaus[[#This Row],[Tuloveroprosentti 2021]]-12.64</f>
        <v>9.36</v>
      </c>
      <c r="F232" s="14">
        <v>106300056.23</v>
      </c>
      <c r="G232" s="14">
        <f>Tasaus[[#This Row],[Kunnallisvero (maksuunpantu), €]]*100/Tasaus[[#This Row],[Tuloveroprosentti 2021]]</f>
        <v>483182073.77272725</v>
      </c>
      <c r="H232" s="301">
        <f>Tasaus[[#This Row],[Verotettava tulo (kunnallisvero), €]]*($E$11/100)</f>
        <v>35658837.044427268</v>
      </c>
      <c r="I232" s="14">
        <v>4185137.0831585247</v>
      </c>
      <c r="J232" s="15">
        <v>5198153.1595000001</v>
      </c>
      <c r="K232" s="15">
        <f>SUM(Tasaus[[#This Row],[Laskennallinen kunnallisvero, €]:[Laskennallinen kiinteistövero (ydinv.), €]])</f>
        <v>45042127.287085794</v>
      </c>
      <c r="L232" s="15">
        <f>Tasaus[[#This Row],[Laskennallinen verotulo yhteensä, €]]/Tasaus[[#This Row],[Asukasluku 31.12.2020]]</f>
        <v>1636.2295585253485</v>
      </c>
      <c r="M232" s="37">
        <f>$L$11-Tasaus[[#This Row],[Laskennallinen verotulo yhteensä, €/asukas (=tasausraja)]]</f>
        <v>320.77044147465153</v>
      </c>
      <c r="N232" s="401">
        <v>288.6933973271864</v>
      </c>
      <c r="O232" s="402">
        <v>7947151.8416227875</v>
      </c>
      <c r="Q232" s="121"/>
      <c r="R232" s="122"/>
      <c r="S232" s="123"/>
    </row>
    <row r="233" spans="1:19">
      <c r="A233" s="298">
        <v>729</v>
      </c>
      <c r="B233" s="13" t="s">
        <v>603</v>
      </c>
      <c r="C233" s="299">
        <v>9208</v>
      </c>
      <c r="D233" s="300">
        <v>21.5</v>
      </c>
      <c r="E233" s="300">
        <f>Tasaus[[#This Row],[Tuloveroprosentti 2021]]-12.64</f>
        <v>8.86</v>
      </c>
      <c r="F233" s="14">
        <v>27265883.780000001</v>
      </c>
      <c r="G233" s="14">
        <f>Tasaus[[#This Row],[Kunnallisvero (maksuunpantu), €]]*100/Tasaus[[#This Row],[Tuloveroprosentti 2021]]</f>
        <v>126818064.09302326</v>
      </c>
      <c r="H233" s="301">
        <f>Tasaus[[#This Row],[Verotettava tulo (kunnallisvero), €]]*($E$11/100)</f>
        <v>9359173.1300651152</v>
      </c>
      <c r="I233" s="14">
        <v>2508941.4281808897</v>
      </c>
      <c r="J233" s="15">
        <v>1366275.2665500001</v>
      </c>
      <c r="K233" s="15">
        <f>SUM(Tasaus[[#This Row],[Laskennallinen kunnallisvero, €]:[Laskennallinen kiinteistövero (ydinv.), €]])</f>
        <v>13234389.824796006</v>
      </c>
      <c r="L233" s="15">
        <f>Tasaus[[#This Row],[Laskennallinen verotulo yhteensä, €]]/Tasaus[[#This Row],[Asukasluku 31.12.2020]]</f>
        <v>1437.2708324061691</v>
      </c>
      <c r="M233" s="37">
        <f>$L$11-Tasaus[[#This Row],[Laskennallinen verotulo yhteensä, €/asukas (=tasausraja)]]</f>
        <v>519.72916759383088</v>
      </c>
      <c r="N233" s="401">
        <v>467.75625083444783</v>
      </c>
      <c r="O233" s="402">
        <v>4307099.5576835955</v>
      </c>
      <c r="Q233" s="121"/>
      <c r="R233" s="122"/>
      <c r="S233" s="123"/>
    </row>
    <row r="234" spans="1:19">
      <c r="A234" s="298">
        <v>732</v>
      </c>
      <c r="B234" s="13" t="s">
        <v>604</v>
      </c>
      <c r="C234" s="299">
        <v>3407</v>
      </c>
      <c r="D234" s="300">
        <v>20.25</v>
      </c>
      <c r="E234" s="300">
        <f>Tasaus[[#This Row],[Tuloveroprosentti 2021]]-12.64</f>
        <v>7.6099999999999994</v>
      </c>
      <c r="F234" s="14">
        <v>9297383.6699999906</v>
      </c>
      <c r="G234" s="14">
        <f>Tasaus[[#This Row],[Kunnallisvero (maksuunpantu), €]]*100/Tasaus[[#This Row],[Tuloveroprosentti 2021]]</f>
        <v>45913005.777777731</v>
      </c>
      <c r="H234" s="301">
        <f>Tasaus[[#This Row],[Verotettava tulo (kunnallisvero), €]]*($E$11/100)</f>
        <v>3388379.8263999959</v>
      </c>
      <c r="I234" s="14">
        <v>1312940.0537266929</v>
      </c>
      <c r="J234" s="15">
        <v>592860.68400000001</v>
      </c>
      <c r="K234" s="15">
        <f>SUM(Tasaus[[#This Row],[Laskennallinen kunnallisvero, €]:[Laskennallinen kiinteistövero (ydinv.), €]])</f>
        <v>5294180.564126689</v>
      </c>
      <c r="L234" s="15">
        <f>Tasaus[[#This Row],[Laskennallinen verotulo yhteensä, €]]/Tasaus[[#This Row],[Asukasluku 31.12.2020]]</f>
        <v>1553.9126985989694</v>
      </c>
      <c r="M234" s="37">
        <f>$L$11-Tasaus[[#This Row],[Laskennallinen verotulo yhteensä, €/asukas (=tasausraja)]]</f>
        <v>403.08730140103057</v>
      </c>
      <c r="N234" s="401">
        <v>362.77857126092755</v>
      </c>
      <c r="O234" s="402">
        <v>1235986.5922859802</v>
      </c>
      <c r="Q234" s="121"/>
      <c r="R234" s="122"/>
      <c r="S234" s="123"/>
    </row>
    <row r="235" spans="1:19">
      <c r="A235" s="298">
        <v>734</v>
      </c>
      <c r="B235" s="13" t="s">
        <v>605</v>
      </c>
      <c r="C235" s="299">
        <v>51562</v>
      </c>
      <c r="D235" s="300">
        <v>20.75</v>
      </c>
      <c r="E235" s="300">
        <f>Tasaus[[#This Row],[Tuloveroprosentti 2021]]-12.64</f>
        <v>8.11</v>
      </c>
      <c r="F235" s="14">
        <v>176977896.22999901</v>
      </c>
      <c r="G235" s="14">
        <f>Tasaus[[#This Row],[Kunnallisvero (maksuunpantu), €]]*100/Tasaus[[#This Row],[Tuloveroprosentti 2021]]</f>
        <v>852905523.99999523</v>
      </c>
      <c r="H235" s="301">
        <f>Tasaus[[#This Row],[Verotettava tulo (kunnallisvero), €]]*($E$11/100)</f>
        <v>62944427.671199642</v>
      </c>
      <c r="I235" s="14">
        <v>12331106.603701925</v>
      </c>
      <c r="J235" s="15">
        <v>7792947.2399500003</v>
      </c>
      <c r="K235" s="15">
        <f>SUM(Tasaus[[#This Row],[Laskennallinen kunnallisvero, €]:[Laskennallinen kiinteistövero (ydinv.), €]])</f>
        <v>83068481.51485157</v>
      </c>
      <c r="L235" s="15">
        <f>Tasaus[[#This Row],[Laskennallinen verotulo yhteensä, €]]/Tasaus[[#This Row],[Asukasluku 31.12.2020]]</f>
        <v>1611.0407182586318</v>
      </c>
      <c r="M235" s="37">
        <f>$L$11-Tasaus[[#This Row],[Laskennallinen verotulo yhteensä, €/asukas (=tasausraja)]]</f>
        <v>345.95928174136816</v>
      </c>
      <c r="N235" s="401">
        <v>311.36335356723134</v>
      </c>
      <c r="O235" s="402">
        <v>16054517.236633582</v>
      </c>
      <c r="Q235" s="121"/>
      <c r="R235" s="122"/>
      <c r="S235" s="123"/>
    </row>
    <row r="236" spans="1:19">
      <c r="A236" s="298">
        <v>738</v>
      </c>
      <c r="B236" s="13" t="s">
        <v>606</v>
      </c>
      <c r="C236" s="299">
        <v>2950</v>
      </c>
      <c r="D236" s="300">
        <v>21.5</v>
      </c>
      <c r="E236" s="300">
        <f>Tasaus[[#This Row],[Tuloveroprosentti 2021]]-12.64</f>
        <v>8.86</v>
      </c>
      <c r="F236" s="14">
        <v>10899093.98</v>
      </c>
      <c r="G236" s="14">
        <f>Tasaus[[#This Row],[Kunnallisvero (maksuunpantu), €]]*100/Tasaus[[#This Row],[Tuloveroprosentti 2021]]</f>
        <v>50693460.372093022</v>
      </c>
      <c r="H236" s="301">
        <f>Tasaus[[#This Row],[Verotettava tulo (kunnallisvero), €]]*($E$11/100)</f>
        <v>3741177.3754604645</v>
      </c>
      <c r="I236" s="14">
        <v>552458.85260529292</v>
      </c>
      <c r="J236" s="15">
        <v>535959.74490000005</v>
      </c>
      <c r="K236" s="15">
        <f>SUM(Tasaus[[#This Row],[Laskennallinen kunnallisvero, €]:[Laskennallinen kiinteistövero (ydinv.), €]])</f>
        <v>4829595.9729657574</v>
      </c>
      <c r="L236" s="15">
        <f>Tasaus[[#This Row],[Laskennallinen verotulo yhteensä, €]]/Tasaus[[#This Row],[Asukasluku 31.12.2020]]</f>
        <v>1637.151177276528</v>
      </c>
      <c r="M236" s="37">
        <f>$L$11-Tasaus[[#This Row],[Laskennallinen verotulo yhteensä, €/asukas (=tasausraja)]]</f>
        <v>319.84882272347204</v>
      </c>
      <c r="N236" s="401">
        <v>287.86394045112485</v>
      </c>
      <c r="O236" s="402">
        <v>849198.6243308183</v>
      </c>
      <c r="Q236" s="121"/>
      <c r="R236" s="122"/>
      <c r="S236" s="123"/>
    </row>
    <row r="237" spans="1:19">
      <c r="A237" s="298">
        <v>739</v>
      </c>
      <c r="B237" s="13" t="s">
        <v>607</v>
      </c>
      <c r="C237" s="299">
        <v>3326</v>
      </c>
      <c r="D237" s="300">
        <v>21.5</v>
      </c>
      <c r="E237" s="300">
        <f>Tasaus[[#This Row],[Tuloveroprosentti 2021]]-12.64</f>
        <v>8.86</v>
      </c>
      <c r="F237" s="14">
        <v>10733305.669999899</v>
      </c>
      <c r="G237" s="14">
        <f>Tasaus[[#This Row],[Kunnallisvero (maksuunpantu), €]]*100/Tasaus[[#This Row],[Tuloveroprosentti 2021]]</f>
        <v>49922351.953487903</v>
      </c>
      <c r="H237" s="301">
        <f>Tasaus[[#This Row],[Verotettava tulo (kunnallisvero), €]]*($E$11/100)</f>
        <v>3684269.5741674067</v>
      </c>
      <c r="I237" s="14">
        <v>1248144.2242339468</v>
      </c>
      <c r="J237" s="15">
        <v>766421.99025000003</v>
      </c>
      <c r="K237" s="15">
        <f>SUM(Tasaus[[#This Row],[Laskennallinen kunnallisvero, €]:[Laskennallinen kiinteistövero (ydinv.), €]])</f>
        <v>5698835.7886513537</v>
      </c>
      <c r="L237" s="15">
        <f>Tasaus[[#This Row],[Laskennallinen verotulo yhteensä, €]]/Tasaus[[#This Row],[Asukasluku 31.12.2020]]</f>
        <v>1713.42026116998</v>
      </c>
      <c r="M237" s="37">
        <f>$L$11-Tasaus[[#This Row],[Laskennallinen verotulo yhteensä, €/asukas (=tasausraja)]]</f>
        <v>243.57973883002001</v>
      </c>
      <c r="N237" s="401">
        <v>219.22176494701802</v>
      </c>
      <c r="O237" s="402">
        <v>729131.59021378192</v>
      </c>
      <c r="Q237" s="121"/>
      <c r="R237" s="122"/>
      <c r="S237" s="123"/>
    </row>
    <row r="238" spans="1:19">
      <c r="A238" s="298">
        <v>740</v>
      </c>
      <c r="B238" s="13" t="s">
        <v>608</v>
      </c>
      <c r="C238" s="299">
        <v>32662</v>
      </c>
      <c r="D238" s="300">
        <v>22.75</v>
      </c>
      <c r="E238" s="300">
        <f>Tasaus[[#This Row],[Tuloveroprosentti 2021]]-12.64</f>
        <v>10.11</v>
      </c>
      <c r="F238" s="14">
        <v>118550195.67999899</v>
      </c>
      <c r="G238" s="14">
        <f>Tasaus[[#This Row],[Kunnallisvero (maksuunpantu), €]]*100/Tasaus[[#This Row],[Tuloveroprosentti 2021]]</f>
        <v>521099761.23076481</v>
      </c>
      <c r="H238" s="301">
        <f>Tasaus[[#This Row],[Verotettava tulo (kunnallisvero), €]]*($E$11/100)</f>
        <v>38457162.37883044</v>
      </c>
      <c r="I238" s="14">
        <v>11082785.35976324</v>
      </c>
      <c r="J238" s="15">
        <v>5522602.6706000008</v>
      </c>
      <c r="K238" s="15">
        <f>SUM(Tasaus[[#This Row],[Laskennallinen kunnallisvero, €]:[Laskennallinen kiinteistövero (ydinv.), €]])</f>
        <v>55062550.40919368</v>
      </c>
      <c r="L238" s="15">
        <f>Tasaus[[#This Row],[Laskennallinen verotulo yhteensä, €]]/Tasaus[[#This Row],[Asukasluku 31.12.2020]]</f>
        <v>1685.8291105625399</v>
      </c>
      <c r="M238" s="37">
        <f>$L$11-Tasaus[[#This Row],[Laskennallinen verotulo yhteensä, €/asukas (=tasausraja)]]</f>
        <v>271.17088943746012</v>
      </c>
      <c r="N238" s="401">
        <v>244.05380049371411</v>
      </c>
      <c r="O238" s="402">
        <v>7971285.23172569</v>
      </c>
      <c r="Q238" s="121"/>
      <c r="R238" s="122"/>
      <c r="S238" s="123"/>
    </row>
    <row r="239" spans="1:19">
      <c r="A239" s="298">
        <v>742</v>
      </c>
      <c r="B239" s="13" t="s">
        <v>609</v>
      </c>
      <c r="C239" s="299">
        <v>1009</v>
      </c>
      <c r="D239" s="300">
        <v>21.75</v>
      </c>
      <c r="E239" s="300">
        <f>Tasaus[[#This Row],[Tuloveroprosentti 2021]]-12.64</f>
        <v>9.11</v>
      </c>
      <c r="F239" s="14">
        <v>3069559.76</v>
      </c>
      <c r="G239" s="14">
        <f>Tasaus[[#This Row],[Kunnallisvero (maksuunpantu), €]]*100/Tasaus[[#This Row],[Tuloveroprosentti 2021]]</f>
        <v>14112918.436781609</v>
      </c>
      <c r="H239" s="301">
        <f>Tasaus[[#This Row],[Verotettava tulo (kunnallisvero), €]]*($E$11/100)</f>
        <v>1041533.3806344826</v>
      </c>
      <c r="I239" s="14">
        <v>1184021.5245763855</v>
      </c>
      <c r="J239" s="15">
        <v>199128.019</v>
      </c>
      <c r="K239" s="15">
        <f>SUM(Tasaus[[#This Row],[Laskennallinen kunnallisvero, €]:[Laskennallinen kiinteistövero (ydinv.), €]])</f>
        <v>2424682.9242108678</v>
      </c>
      <c r="L239" s="15">
        <f>Tasaus[[#This Row],[Laskennallinen verotulo yhteensä, €]]/Tasaus[[#This Row],[Asukasluku 31.12.2020]]</f>
        <v>2403.0554253824262</v>
      </c>
      <c r="M239" s="37">
        <f>$L$11-Tasaus[[#This Row],[Laskennallinen verotulo yhteensä, €/asukas (=tasausraja)]]</f>
        <v>-446.05542538242617</v>
      </c>
      <c r="N239" s="401">
        <v>-44.605542538242617</v>
      </c>
      <c r="O239" s="402">
        <v>-45006.992421086798</v>
      </c>
      <c r="Q239" s="121"/>
      <c r="R239" s="122"/>
      <c r="S239" s="123"/>
    </row>
    <row r="240" spans="1:19">
      <c r="A240" s="298">
        <v>743</v>
      </c>
      <c r="B240" s="13" t="s">
        <v>610</v>
      </c>
      <c r="C240" s="299">
        <v>64130</v>
      </c>
      <c r="D240" s="300">
        <v>21</v>
      </c>
      <c r="E240" s="300">
        <f>Tasaus[[#This Row],[Tuloveroprosentti 2021]]-12.64</f>
        <v>8.36</v>
      </c>
      <c r="F240" s="14">
        <v>235816891.21999899</v>
      </c>
      <c r="G240" s="14">
        <f>Tasaus[[#This Row],[Kunnallisvero (maksuunpantu), €]]*100/Tasaus[[#This Row],[Tuloveroprosentti 2021]]</f>
        <v>1122937577.2380903</v>
      </c>
      <c r="H240" s="301">
        <f>Tasaus[[#This Row],[Verotettava tulo (kunnallisvero), €]]*($E$11/100)</f>
        <v>82872793.200171053</v>
      </c>
      <c r="I240" s="14">
        <v>17634645.909439109</v>
      </c>
      <c r="J240" s="15">
        <v>10741929.193500001</v>
      </c>
      <c r="K240" s="15">
        <f>SUM(Tasaus[[#This Row],[Laskennallinen kunnallisvero, €]:[Laskennallinen kiinteistövero (ydinv.), €]])</f>
        <v>111249368.30311017</v>
      </c>
      <c r="L240" s="15">
        <f>Tasaus[[#This Row],[Laskennallinen verotulo yhteensä, €]]/Tasaus[[#This Row],[Asukasluku 31.12.2020]]</f>
        <v>1734.7476735242503</v>
      </c>
      <c r="M240" s="37">
        <f>$L$11-Tasaus[[#This Row],[Laskennallinen verotulo yhteensä, €/asukas (=tasausraja)]]</f>
        <v>222.25232647574967</v>
      </c>
      <c r="N240" s="401">
        <v>200.02709382817471</v>
      </c>
      <c r="O240" s="402">
        <v>12827737.527200844</v>
      </c>
      <c r="Q240" s="121"/>
      <c r="R240" s="122"/>
      <c r="S240" s="123"/>
    </row>
    <row r="241" spans="1:19">
      <c r="A241" s="298">
        <v>746</v>
      </c>
      <c r="B241" s="13" t="s">
        <v>611</v>
      </c>
      <c r="C241" s="299">
        <v>4834</v>
      </c>
      <c r="D241" s="300">
        <v>21.75</v>
      </c>
      <c r="E241" s="300">
        <f>Tasaus[[#This Row],[Tuloveroprosentti 2021]]-12.64</f>
        <v>9.11</v>
      </c>
      <c r="F241" s="14">
        <v>13204721.970000001</v>
      </c>
      <c r="G241" s="14">
        <f>Tasaus[[#This Row],[Kunnallisvero (maksuunpantu), €]]*100/Tasaus[[#This Row],[Tuloveroprosentti 2021]]</f>
        <v>60711365.379310347</v>
      </c>
      <c r="H241" s="301">
        <f>Tasaus[[#This Row],[Verotettava tulo (kunnallisvero), €]]*($E$11/100)</f>
        <v>4480498.7649931032</v>
      </c>
      <c r="I241" s="14">
        <v>2897246.3516456997</v>
      </c>
      <c r="J241" s="15">
        <v>511419.65525000007</v>
      </c>
      <c r="K241" s="15">
        <f>SUM(Tasaus[[#This Row],[Laskennallinen kunnallisvero, €]:[Laskennallinen kiinteistövero (ydinv.), €]])</f>
        <v>7889164.7718888028</v>
      </c>
      <c r="L241" s="15">
        <f>Tasaus[[#This Row],[Laskennallinen verotulo yhteensä, €]]/Tasaus[[#This Row],[Asukasluku 31.12.2020]]</f>
        <v>1632.0158816484904</v>
      </c>
      <c r="M241" s="37">
        <f>$L$11-Tasaus[[#This Row],[Laskennallinen verotulo yhteensä, €/asukas (=tasausraja)]]</f>
        <v>324.98411835150955</v>
      </c>
      <c r="N241" s="401">
        <v>292.48570651635862</v>
      </c>
      <c r="O241" s="402">
        <v>1413875.9053000775</v>
      </c>
      <c r="Q241" s="121"/>
      <c r="R241" s="122"/>
      <c r="S241" s="123"/>
    </row>
    <row r="242" spans="1:19">
      <c r="A242" s="298">
        <v>747</v>
      </c>
      <c r="B242" s="13" t="s">
        <v>612</v>
      </c>
      <c r="C242" s="299">
        <v>1385</v>
      </c>
      <c r="D242" s="300">
        <v>22</v>
      </c>
      <c r="E242" s="300">
        <f>Tasaus[[#This Row],[Tuloveroprosentti 2021]]-12.64</f>
        <v>9.36</v>
      </c>
      <c r="F242" s="14">
        <v>3599395.1</v>
      </c>
      <c r="G242" s="14">
        <f>Tasaus[[#This Row],[Kunnallisvero (maksuunpantu), €]]*100/Tasaus[[#This Row],[Tuloveroprosentti 2021]]</f>
        <v>16360886.818181818</v>
      </c>
      <c r="H242" s="301">
        <f>Tasaus[[#This Row],[Verotettava tulo (kunnallisvero), €]]*($E$11/100)</f>
        <v>1207433.4471818181</v>
      </c>
      <c r="I242" s="14">
        <v>722099.77219645644</v>
      </c>
      <c r="J242" s="15">
        <v>305666.81935000001</v>
      </c>
      <c r="K242" s="15">
        <f>SUM(Tasaus[[#This Row],[Laskennallinen kunnallisvero, €]:[Laskennallinen kiinteistövero (ydinv.), €]])</f>
        <v>2235200.0387282744</v>
      </c>
      <c r="L242" s="15">
        <f>Tasaus[[#This Row],[Laskennallinen verotulo yhteensä, €]]/Tasaus[[#This Row],[Asukasluku 31.12.2020]]</f>
        <v>1613.8628438471296</v>
      </c>
      <c r="M242" s="37">
        <f>$L$11-Tasaus[[#This Row],[Laskennallinen verotulo yhteensä, €/asukas (=tasausraja)]]</f>
        <v>343.13715615287038</v>
      </c>
      <c r="N242" s="401">
        <v>308.82344053758334</v>
      </c>
      <c r="O242" s="402">
        <v>427720.46514455293</v>
      </c>
      <c r="Q242" s="121"/>
      <c r="R242" s="122"/>
      <c r="S242" s="123"/>
    </row>
    <row r="243" spans="1:19">
      <c r="A243" s="298">
        <v>748</v>
      </c>
      <c r="B243" s="13" t="s">
        <v>613</v>
      </c>
      <c r="C243" s="299">
        <v>5034</v>
      </c>
      <c r="D243" s="300">
        <v>22</v>
      </c>
      <c r="E243" s="300">
        <f>Tasaus[[#This Row],[Tuloveroprosentti 2021]]-12.64</f>
        <v>9.36</v>
      </c>
      <c r="F243" s="14">
        <v>15507477.169999899</v>
      </c>
      <c r="G243" s="14">
        <f>Tasaus[[#This Row],[Kunnallisvero (maksuunpantu), €]]*100/Tasaus[[#This Row],[Tuloveroprosentti 2021]]</f>
        <v>70488532.590908632</v>
      </c>
      <c r="H243" s="301">
        <f>Tasaus[[#This Row],[Verotettava tulo (kunnallisvero), €]]*($E$11/100)</f>
        <v>5202053.7052090559</v>
      </c>
      <c r="I243" s="14">
        <v>1181184.8665274656</v>
      </c>
      <c r="J243" s="15">
        <v>641824.19460000016</v>
      </c>
      <c r="K243" s="15">
        <f>SUM(Tasaus[[#This Row],[Laskennallinen kunnallisvero, €]:[Laskennallinen kiinteistövero (ydinv.), €]])</f>
        <v>7025062.7663365221</v>
      </c>
      <c r="L243" s="15">
        <f>Tasaus[[#This Row],[Laskennallinen verotulo yhteensä, €]]/Tasaus[[#This Row],[Asukasluku 31.12.2020]]</f>
        <v>1395.5229968884628</v>
      </c>
      <c r="M243" s="37">
        <f>$L$11-Tasaus[[#This Row],[Laskennallinen verotulo yhteensä, €/asukas (=tasausraja)]]</f>
        <v>561.47700311153721</v>
      </c>
      <c r="N243" s="401">
        <v>505.32930280038352</v>
      </c>
      <c r="O243" s="402">
        <v>2543827.7102971305</v>
      </c>
      <c r="Q243" s="121"/>
      <c r="R243" s="122"/>
      <c r="S243" s="123"/>
    </row>
    <row r="244" spans="1:19">
      <c r="A244" s="298">
        <v>749</v>
      </c>
      <c r="B244" s="13" t="s">
        <v>614</v>
      </c>
      <c r="C244" s="299">
        <v>21251</v>
      </c>
      <c r="D244" s="300">
        <v>22</v>
      </c>
      <c r="E244" s="300">
        <f>Tasaus[[#This Row],[Tuloveroprosentti 2021]]-12.64</f>
        <v>9.36</v>
      </c>
      <c r="F244" s="14">
        <v>85730504.799999893</v>
      </c>
      <c r="G244" s="14">
        <f>Tasaus[[#This Row],[Kunnallisvero (maksuunpantu), €]]*100/Tasaus[[#This Row],[Tuloveroprosentti 2021]]</f>
        <v>389684112.72727227</v>
      </c>
      <c r="H244" s="301">
        <f>Tasaus[[#This Row],[Verotettava tulo (kunnallisvero), €]]*($E$11/100)</f>
        <v>28758687.519272689</v>
      </c>
      <c r="I244" s="14">
        <v>5791737.9375357935</v>
      </c>
      <c r="J244" s="15">
        <v>2414943.7901500002</v>
      </c>
      <c r="K244" s="15">
        <f>SUM(Tasaus[[#This Row],[Laskennallinen kunnallisvero, €]:[Laskennallinen kiinteistövero (ydinv.), €]])</f>
        <v>36965369.246958487</v>
      </c>
      <c r="L244" s="15">
        <f>Tasaus[[#This Row],[Laskennallinen verotulo yhteensä, €]]/Tasaus[[#This Row],[Asukasluku 31.12.2020]]</f>
        <v>1739.4649309189444</v>
      </c>
      <c r="M244" s="37">
        <f>$L$11-Tasaus[[#This Row],[Laskennallinen verotulo yhteensä, €/asukas (=tasausraja)]]</f>
        <v>217.53506908105555</v>
      </c>
      <c r="N244" s="401">
        <v>195.78156217295</v>
      </c>
      <c r="O244" s="402">
        <v>4160553.9777373606</v>
      </c>
      <c r="Q244" s="121"/>
      <c r="R244" s="122"/>
      <c r="S244" s="123"/>
    </row>
    <row r="245" spans="1:19">
      <c r="A245" s="298">
        <v>751</v>
      </c>
      <c r="B245" s="13" t="s">
        <v>615</v>
      </c>
      <c r="C245" s="299">
        <v>2950</v>
      </c>
      <c r="D245" s="300">
        <v>22</v>
      </c>
      <c r="E245" s="300">
        <f>Tasaus[[#This Row],[Tuloveroprosentti 2021]]-12.64</f>
        <v>9.36</v>
      </c>
      <c r="F245" s="14">
        <v>11071891.349999901</v>
      </c>
      <c r="G245" s="14">
        <f>Tasaus[[#This Row],[Kunnallisvero (maksuunpantu), €]]*100/Tasaus[[#This Row],[Tuloveroprosentti 2021]]</f>
        <v>50326778.863635905</v>
      </c>
      <c r="H245" s="301">
        <f>Tasaus[[#This Row],[Verotettava tulo (kunnallisvero), €]]*($E$11/100)</f>
        <v>3714116.2801363291</v>
      </c>
      <c r="I245" s="14">
        <v>354154.59636103065</v>
      </c>
      <c r="J245" s="15">
        <v>504174.86560000002</v>
      </c>
      <c r="K245" s="15">
        <f>SUM(Tasaus[[#This Row],[Laskennallinen kunnallisvero, €]:[Laskennallinen kiinteistövero (ydinv.), €]])</f>
        <v>4572445.7420973601</v>
      </c>
      <c r="L245" s="15">
        <f>Tasaus[[#This Row],[Laskennallinen verotulo yhteensä, €]]/Tasaus[[#This Row],[Asukasluku 31.12.2020]]</f>
        <v>1549.9816074906305</v>
      </c>
      <c r="M245" s="37">
        <f>$L$11-Tasaus[[#This Row],[Laskennallinen verotulo yhteensä, €/asukas (=tasausraja)]]</f>
        <v>407.01839250936951</v>
      </c>
      <c r="N245" s="401">
        <v>366.31655325843258</v>
      </c>
      <c r="O245" s="402">
        <v>1080633.8321123761</v>
      </c>
      <c r="Q245" s="121"/>
      <c r="R245" s="122"/>
      <c r="S245" s="123"/>
    </row>
    <row r="246" spans="1:19">
      <c r="A246" s="298">
        <v>753</v>
      </c>
      <c r="B246" s="13" t="s">
        <v>616</v>
      </c>
      <c r="C246" s="299">
        <v>21687</v>
      </c>
      <c r="D246" s="300">
        <v>19.25</v>
      </c>
      <c r="E246" s="300">
        <f>Tasaus[[#This Row],[Tuloveroprosentti 2021]]-12.64</f>
        <v>6.6099999999999994</v>
      </c>
      <c r="F246" s="14">
        <v>97347680.010000005</v>
      </c>
      <c r="G246" s="14">
        <f>Tasaus[[#This Row],[Kunnallisvero (maksuunpantu), €]]*100/Tasaus[[#This Row],[Tuloveroprosentti 2021]]</f>
        <v>505702233.81818181</v>
      </c>
      <c r="H246" s="301">
        <f>Tasaus[[#This Row],[Verotettava tulo (kunnallisvero), €]]*($E$11/100)</f>
        <v>37320824.855781816</v>
      </c>
      <c r="I246" s="14">
        <v>5452426.9397338768</v>
      </c>
      <c r="J246" s="15">
        <v>5461028.2767500002</v>
      </c>
      <c r="K246" s="15">
        <f>SUM(Tasaus[[#This Row],[Laskennallinen kunnallisvero, €]:[Laskennallinen kiinteistövero (ydinv.), €]])</f>
        <v>48234280.072265692</v>
      </c>
      <c r="L246" s="15">
        <f>Tasaus[[#This Row],[Laskennallinen verotulo yhteensä, €]]/Tasaus[[#This Row],[Asukasluku 31.12.2020]]</f>
        <v>2224.1102998231977</v>
      </c>
      <c r="M246" s="37">
        <f>$L$11-Tasaus[[#This Row],[Laskennallinen verotulo yhteensä, €/asukas (=tasausraja)]]</f>
        <v>-267.11029982319769</v>
      </c>
      <c r="N246" s="401">
        <v>-26.711029982319772</v>
      </c>
      <c r="O246" s="402">
        <v>-579282.10722656886</v>
      </c>
      <c r="Q246" s="121"/>
      <c r="R246" s="122"/>
      <c r="S246" s="123"/>
    </row>
    <row r="247" spans="1:19">
      <c r="A247" s="298">
        <v>755</v>
      </c>
      <c r="B247" s="13" t="s">
        <v>617</v>
      </c>
      <c r="C247" s="299">
        <v>6149</v>
      </c>
      <c r="D247" s="300">
        <v>21.5</v>
      </c>
      <c r="E247" s="300">
        <f>Tasaus[[#This Row],[Tuloveroprosentti 2021]]-12.64</f>
        <v>8.86</v>
      </c>
      <c r="F247" s="14">
        <v>28829023.109999899</v>
      </c>
      <c r="G247" s="14">
        <f>Tasaus[[#This Row],[Kunnallisvero (maksuunpantu), €]]*100/Tasaus[[#This Row],[Tuloveroprosentti 2021]]</f>
        <v>134088479.58139488</v>
      </c>
      <c r="H247" s="301">
        <f>Tasaus[[#This Row],[Verotettava tulo (kunnallisvero), €]]*($E$11/100)</f>
        <v>9895729.7931069415</v>
      </c>
      <c r="I247" s="14">
        <v>757017.73615068395</v>
      </c>
      <c r="J247" s="15">
        <v>1140959.6009499999</v>
      </c>
      <c r="K247" s="15">
        <f>SUM(Tasaus[[#This Row],[Laskennallinen kunnallisvero, €]:[Laskennallinen kiinteistövero (ydinv.), €]])</f>
        <v>11793707.130207624</v>
      </c>
      <c r="L247" s="15">
        <f>Tasaus[[#This Row],[Laskennallinen verotulo yhteensä, €]]/Tasaus[[#This Row],[Asukasluku 31.12.2020]]</f>
        <v>1917.9878240701942</v>
      </c>
      <c r="M247" s="37">
        <f>$L$11-Tasaus[[#This Row],[Laskennallinen verotulo yhteensä, €/asukas (=tasausraja)]]</f>
        <v>39.012175929805835</v>
      </c>
      <c r="N247" s="401">
        <v>35.110958336825256</v>
      </c>
      <c r="O247" s="402">
        <v>215897.2828131385</v>
      </c>
      <c r="Q247" s="121"/>
      <c r="R247" s="122"/>
      <c r="S247" s="123"/>
    </row>
    <row r="248" spans="1:19">
      <c r="A248" s="298">
        <v>758</v>
      </c>
      <c r="B248" s="13" t="s">
        <v>618</v>
      </c>
      <c r="C248" s="299">
        <v>8266</v>
      </c>
      <c r="D248" s="300">
        <v>21</v>
      </c>
      <c r="E248" s="300">
        <f>Tasaus[[#This Row],[Tuloveroprosentti 2021]]-12.64</f>
        <v>8.36</v>
      </c>
      <c r="F248" s="14">
        <v>30217910.940000001</v>
      </c>
      <c r="G248" s="14">
        <f>Tasaus[[#This Row],[Kunnallisvero (maksuunpantu), €]]*100/Tasaus[[#This Row],[Tuloveroprosentti 2021]]</f>
        <v>143894814</v>
      </c>
      <c r="H248" s="301">
        <f>Tasaus[[#This Row],[Verotettava tulo (kunnallisvero), €]]*($E$11/100)</f>
        <v>10619437.273199998</v>
      </c>
      <c r="I248" s="14">
        <v>4829238.5819489053</v>
      </c>
      <c r="J248" s="15">
        <v>2522590.7449500007</v>
      </c>
      <c r="K248" s="15">
        <f>SUM(Tasaus[[#This Row],[Laskennallinen kunnallisvero, €]:[Laskennallinen kiinteistövero (ydinv.), €]])</f>
        <v>17971266.600098904</v>
      </c>
      <c r="L248" s="15">
        <f>Tasaus[[#This Row],[Laskennallinen verotulo yhteensä, €]]/Tasaus[[#This Row],[Asukasluku 31.12.2020]]</f>
        <v>2174.1188725016823</v>
      </c>
      <c r="M248" s="37">
        <f>$L$11-Tasaus[[#This Row],[Laskennallinen verotulo yhteensä, €/asukas (=tasausraja)]]</f>
        <v>-217.11887250168229</v>
      </c>
      <c r="N248" s="401">
        <v>-21.711887250168232</v>
      </c>
      <c r="O248" s="402">
        <v>-179470.46000989061</v>
      </c>
      <c r="Q248" s="121"/>
      <c r="R248" s="122"/>
      <c r="S248" s="123"/>
    </row>
    <row r="249" spans="1:19">
      <c r="A249" s="298">
        <v>759</v>
      </c>
      <c r="B249" s="13" t="s">
        <v>619</v>
      </c>
      <c r="C249" s="299">
        <v>2007</v>
      </c>
      <c r="D249" s="300">
        <v>21.75</v>
      </c>
      <c r="E249" s="300">
        <f>Tasaus[[#This Row],[Tuloveroprosentti 2021]]-12.64</f>
        <v>9.11</v>
      </c>
      <c r="F249" s="14">
        <v>5092338.9299999904</v>
      </c>
      <c r="G249" s="14">
        <f>Tasaus[[#This Row],[Kunnallisvero (maksuunpantu), €]]*100/Tasaus[[#This Row],[Tuloveroprosentti 2021]]</f>
        <v>23413052.551724095</v>
      </c>
      <c r="H249" s="301">
        <f>Tasaus[[#This Row],[Verotettava tulo (kunnallisvero), €]]*($E$11/100)</f>
        <v>1727883.278317238</v>
      </c>
      <c r="I249" s="14">
        <v>887559.22165937314</v>
      </c>
      <c r="J249" s="15">
        <v>278630.46880000003</v>
      </c>
      <c r="K249" s="15">
        <f>SUM(Tasaus[[#This Row],[Laskennallinen kunnallisvero, €]:[Laskennallinen kiinteistövero (ydinv.), €]])</f>
        <v>2894072.9687766111</v>
      </c>
      <c r="L249" s="15">
        <f>Tasaus[[#This Row],[Laskennallinen verotulo yhteensä, €]]/Tasaus[[#This Row],[Asukasluku 31.12.2020]]</f>
        <v>1441.9895210645795</v>
      </c>
      <c r="M249" s="37">
        <f>$L$11-Tasaus[[#This Row],[Laskennallinen verotulo yhteensä, €/asukas (=tasausraja)]]</f>
        <v>515.01047893542045</v>
      </c>
      <c r="N249" s="401">
        <v>463.50943104187843</v>
      </c>
      <c r="O249" s="402">
        <v>930263.42810104997</v>
      </c>
      <c r="Q249" s="121"/>
      <c r="R249" s="122"/>
      <c r="S249" s="123"/>
    </row>
    <row r="250" spans="1:19">
      <c r="A250" s="298">
        <v>761</v>
      </c>
      <c r="B250" s="13" t="s">
        <v>620</v>
      </c>
      <c r="C250" s="299">
        <v>8646</v>
      </c>
      <c r="D250" s="300">
        <v>20.5</v>
      </c>
      <c r="E250" s="300">
        <f>Tasaus[[#This Row],[Tuloveroprosentti 2021]]-12.64</f>
        <v>7.8599999999999994</v>
      </c>
      <c r="F250" s="14">
        <v>26723707.66</v>
      </c>
      <c r="G250" s="14">
        <f>Tasaus[[#This Row],[Kunnallisvero (maksuunpantu), €]]*100/Tasaus[[#This Row],[Tuloveroprosentti 2021]]</f>
        <v>130359549.56097561</v>
      </c>
      <c r="H250" s="301">
        <f>Tasaus[[#This Row],[Verotettava tulo (kunnallisvero), €]]*($E$11/100)</f>
        <v>9620534.7575999983</v>
      </c>
      <c r="I250" s="14">
        <v>1610227.2767397279</v>
      </c>
      <c r="J250" s="15">
        <v>1142027.0070500001</v>
      </c>
      <c r="K250" s="15">
        <f>SUM(Tasaus[[#This Row],[Laskennallinen kunnallisvero, €]:[Laskennallinen kiinteistövero (ydinv.), €]])</f>
        <v>12372789.041389726</v>
      </c>
      <c r="L250" s="15">
        <f>Tasaus[[#This Row],[Laskennallinen verotulo yhteensä, €]]/Tasaus[[#This Row],[Asukasluku 31.12.2020]]</f>
        <v>1431.0419895199775</v>
      </c>
      <c r="M250" s="37">
        <f>$L$11-Tasaus[[#This Row],[Laskennallinen verotulo yhteensä, €/asukas (=tasausraja)]]</f>
        <v>525.95801048002249</v>
      </c>
      <c r="N250" s="401">
        <v>473.36220943202028</v>
      </c>
      <c r="O250" s="402">
        <v>4092689.6627492472</v>
      </c>
      <c r="Q250" s="121"/>
      <c r="R250" s="122"/>
      <c r="S250" s="123"/>
    </row>
    <row r="251" spans="1:19">
      <c r="A251" s="298">
        <v>762</v>
      </c>
      <c r="B251" s="13" t="s">
        <v>621</v>
      </c>
      <c r="C251" s="299">
        <v>3841</v>
      </c>
      <c r="D251" s="300">
        <v>21.25</v>
      </c>
      <c r="E251" s="300">
        <f>Tasaus[[#This Row],[Tuloveroprosentti 2021]]-12.64</f>
        <v>8.61</v>
      </c>
      <c r="F251" s="14">
        <v>10523904.099999901</v>
      </c>
      <c r="G251" s="14">
        <f>Tasaus[[#This Row],[Kunnallisvero (maksuunpantu), €]]*100/Tasaus[[#This Row],[Tuloveroprosentti 2021]]</f>
        <v>49524254.588234827</v>
      </c>
      <c r="H251" s="301">
        <f>Tasaus[[#This Row],[Verotettava tulo (kunnallisvero), €]]*($E$11/100)</f>
        <v>3654889.9886117298</v>
      </c>
      <c r="I251" s="14">
        <v>2861777.6826988156</v>
      </c>
      <c r="J251" s="15">
        <v>524390.38830000011</v>
      </c>
      <c r="K251" s="15">
        <f>SUM(Tasaus[[#This Row],[Laskennallinen kunnallisvero, €]:[Laskennallinen kiinteistövero (ydinv.), €]])</f>
        <v>7041058.0596105456</v>
      </c>
      <c r="L251" s="15">
        <f>Tasaus[[#This Row],[Laskennallinen verotulo yhteensä, €]]/Tasaus[[#This Row],[Asukasluku 31.12.2020]]</f>
        <v>1833.1314916976166</v>
      </c>
      <c r="M251" s="37">
        <f>$L$11-Tasaus[[#This Row],[Laskennallinen verotulo yhteensä, €/asukas (=tasausraja)]]</f>
        <v>123.86850830238336</v>
      </c>
      <c r="N251" s="401">
        <v>111.48165747214503</v>
      </c>
      <c r="O251" s="402">
        <v>428201.04635050904</v>
      </c>
      <c r="Q251" s="121"/>
      <c r="R251" s="122"/>
      <c r="S251" s="123"/>
    </row>
    <row r="252" spans="1:19">
      <c r="A252" s="298">
        <v>765</v>
      </c>
      <c r="B252" s="13" t="s">
        <v>622</v>
      </c>
      <c r="C252" s="299">
        <v>10301</v>
      </c>
      <c r="D252" s="300">
        <v>19.75</v>
      </c>
      <c r="E252" s="300">
        <f>Tasaus[[#This Row],[Tuloveroprosentti 2021]]-12.64</f>
        <v>7.1099999999999994</v>
      </c>
      <c r="F252" s="14">
        <v>33275357.579999901</v>
      </c>
      <c r="G252" s="14">
        <f>Tasaus[[#This Row],[Kunnallisvero (maksuunpantu), €]]*100/Tasaus[[#This Row],[Tuloveroprosentti 2021]]</f>
        <v>168482823.18987292</v>
      </c>
      <c r="H252" s="301">
        <f>Tasaus[[#This Row],[Verotettava tulo (kunnallisvero), €]]*($E$11/100)</f>
        <v>12434032.35141262</v>
      </c>
      <c r="I252" s="14">
        <v>3734846.1044162246</v>
      </c>
      <c r="J252" s="15">
        <v>2253422.1755500007</v>
      </c>
      <c r="K252" s="15">
        <f>SUM(Tasaus[[#This Row],[Laskennallinen kunnallisvero, €]:[Laskennallinen kiinteistövero (ydinv.), €]])</f>
        <v>18422300.631378844</v>
      </c>
      <c r="L252" s="15">
        <f>Tasaus[[#This Row],[Laskennallinen verotulo yhteensä, €]]/Tasaus[[#This Row],[Asukasluku 31.12.2020]]</f>
        <v>1788.399245838156</v>
      </c>
      <c r="M252" s="37">
        <f>$L$11-Tasaus[[#This Row],[Laskennallinen verotulo yhteensä, €/asukas (=tasausraja)]]</f>
        <v>168.60075416184395</v>
      </c>
      <c r="N252" s="401">
        <v>151.74067874565955</v>
      </c>
      <c r="O252" s="402">
        <v>1563080.731759039</v>
      </c>
      <c r="Q252" s="121"/>
      <c r="R252" s="122"/>
      <c r="S252" s="123"/>
    </row>
    <row r="253" spans="1:19">
      <c r="A253" s="298">
        <v>768</v>
      </c>
      <c r="B253" s="13" t="s">
        <v>623</v>
      </c>
      <c r="C253" s="299">
        <v>2482</v>
      </c>
      <c r="D253" s="300">
        <v>21</v>
      </c>
      <c r="E253" s="300">
        <f>Tasaus[[#This Row],[Tuloveroprosentti 2021]]-12.64</f>
        <v>8.36</v>
      </c>
      <c r="F253" s="14">
        <v>6586092.4800000004</v>
      </c>
      <c r="G253" s="14">
        <f>Tasaus[[#This Row],[Kunnallisvero (maksuunpantu), €]]*100/Tasaus[[#This Row],[Tuloveroprosentti 2021]]</f>
        <v>31362345.142857142</v>
      </c>
      <c r="H253" s="301">
        <f>Tasaus[[#This Row],[Verotettava tulo (kunnallisvero), €]]*($E$11/100)</f>
        <v>2314541.0715428567</v>
      </c>
      <c r="I253" s="14">
        <v>1523915.0743739132</v>
      </c>
      <c r="J253" s="15">
        <v>575625.9310000001</v>
      </c>
      <c r="K253" s="15">
        <f>SUM(Tasaus[[#This Row],[Laskennallinen kunnallisvero, €]:[Laskennallinen kiinteistövero (ydinv.), €]])</f>
        <v>4414082.0769167701</v>
      </c>
      <c r="L253" s="15">
        <f>Tasaus[[#This Row],[Laskennallinen verotulo yhteensä, €]]/Tasaus[[#This Row],[Asukasluku 31.12.2020]]</f>
        <v>1778.4375813524457</v>
      </c>
      <c r="M253" s="37">
        <f>$L$11-Tasaus[[#This Row],[Laskennallinen verotulo yhteensä, €/asukas (=tasausraja)]]</f>
        <v>178.5624186475543</v>
      </c>
      <c r="N253" s="401">
        <v>160.70617678279888</v>
      </c>
      <c r="O253" s="402">
        <v>398872.73077490681</v>
      </c>
      <c r="Q253" s="121"/>
      <c r="R253" s="122"/>
      <c r="S253" s="123"/>
    </row>
    <row r="254" spans="1:19">
      <c r="A254" s="298">
        <v>777</v>
      </c>
      <c r="B254" s="13" t="s">
        <v>624</v>
      </c>
      <c r="C254" s="299">
        <v>7594</v>
      </c>
      <c r="D254" s="300">
        <v>21.5</v>
      </c>
      <c r="E254" s="300">
        <f>Tasaus[[#This Row],[Tuloveroprosentti 2021]]-12.64</f>
        <v>8.86</v>
      </c>
      <c r="F254" s="14">
        <v>22705961.940000001</v>
      </c>
      <c r="G254" s="14">
        <f>Tasaus[[#This Row],[Kunnallisvero (maksuunpantu), €]]*100/Tasaus[[#This Row],[Tuloveroprosentti 2021]]</f>
        <v>105609125.30232558</v>
      </c>
      <c r="H254" s="301">
        <f>Tasaus[[#This Row],[Verotettava tulo (kunnallisvero), €]]*($E$11/100)</f>
        <v>7793953.4473116267</v>
      </c>
      <c r="I254" s="14">
        <v>3358496.6285802079</v>
      </c>
      <c r="J254" s="15">
        <v>1188613.6179</v>
      </c>
      <c r="K254" s="15">
        <f>SUM(Tasaus[[#This Row],[Laskennallinen kunnallisvero, €]:[Laskennallinen kiinteistövero (ydinv.), €]])</f>
        <v>12341063.693791833</v>
      </c>
      <c r="L254" s="15">
        <f>Tasaus[[#This Row],[Laskennallinen verotulo yhteensä, €]]/Tasaus[[#This Row],[Asukasluku 31.12.2020]]</f>
        <v>1625.107149564371</v>
      </c>
      <c r="M254" s="37">
        <f>$L$11-Tasaus[[#This Row],[Laskennallinen verotulo yhteensä, €/asukas (=tasausraja)]]</f>
        <v>331.89285043562904</v>
      </c>
      <c r="N254" s="401">
        <v>298.70356539206614</v>
      </c>
      <c r="O254" s="402">
        <v>2268354.8755873502</v>
      </c>
      <c r="Q254" s="121"/>
      <c r="R254" s="122"/>
      <c r="S254" s="123"/>
    </row>
    <row r="255" spans="1:19">
      <c r="A255" s="298">
        <v>778</v>
      </c>
      <c r="B255" s="13" t="s">
        <v>625</v>
      </c>
      <c r="C255" s="299">
        <v>6931</v>
      </c>
      <c r="D255" s="300">
        <v>21.75</v>
      </c>
      <c r="E255" s="300">
        <f>Tasaus[[#This Row],[Tuloveroprosentti 2021]]-12.64</f>
        <v>9.11</v>
      </c>
      <c r="F255" s="14">
        <v>22004032.510000002</v>
      </c>
      <c r="G255" s="14">
        <f>Tasaus[[#This Row],[Kunnallisvero (maksuunpantu), €]]*100/Tasaus[[#This Row],[Tuloveroprosentti 2021]]</f>
        <v>101167965.56321838</v>
      </c>
      <c r="H255" s="301">
        <f>Tasaus[[#This Row],[Verotettava tulo (kunnallisvero), €]]*($E$11/100)</f>
        <v>7466195.8585655158</v>
      </c>
      <c r="I255" s="14">
        <v>2047526.1258674331</v>
      </c>
      <c r="J255" s="15">
        <v>814082.99795000011</v>
      </c>
      <c r="K255" s="15">
        <f>SUM(Tasaus[[#This Row],[Laskennallinen kunnallisvero, €]:[Laskennallinen kiinteistövero (ydinv.), €]])</f>
        <v>10327804.982382949</v>
      </c>
      <c r="L255" s="15">
        <f>Tasaus[[#This Row],[Laskennallinen verotulo yhteensä, €]]/Tasaus[[#This Row],[Asukasluku 31.12.2020]]</f>
        <v>1490.0887292429591</v>
      </c>
      <c r="M255" s="37">
        <f>$L$11-Tasaus[[#This Row],[Laskennallinen verotulo yhteensä, €/asukas (=tasausraja)]]</f>
        <v>466.91127075704094</v>
      </c>
      <c r="N255" s="401">
        <v>420.22014368133688</v>
      </c>
      <c r="O255" s="402">
        <v>2912545.8158553457</v>
      </c>
      <c r="Q255" s="121"/>
      <c r="R255" s="122"/>
      <c r="S255" s="123"/>
    </row>
    <row r="256" spans="1:19">
      <c r="A256" s="298">
        <v>781</v>
      </c>
      <c r="B256" s="13" t="s">
        <v>626</v>
      </c>
      <c r="C256" s="299">
        <v>3631</v>
      </c>
      <c r="D256" s="300">
        <v>19</v>
      </c>
      <c r="E256" s="300">
        <f>Tasaus[[#This Row],[Tuloveroprosentti 2021]]-12.64</f>
        <v>6.3599999999999994</v>
      </c>
      <c r="F256" s="14">
        <v>9352352.5800000001</v>
      </c>
      <c r="G256" s="14">
        <f>Tasaus[[#This Row],[Kunnallisvero (maksuunpantu), €]]*100/Tasaus[[#This Row],[Tuloveroprosentti 2021]]</f>
        <v>49222908.315789476</v>
      </c>
      <c r="H256" s="301">
        <f>Tasaus[[#This Row],[Verotettava tulo (kunnallisvero), €]]*($E$11/100)</f>
        <v>3632650.633705263</v>
      </c>
      <c r="I256" s="14">
        <v>1622670.3557514297</v>
      </c>
      <c r="J256" s="15">
        <v>1181309.2566</v>
      </c>
      <c r="K256" s="15">
        <f>SUM(Tasaus[[#This Row],[Laskennallinen kunnallisvero, €]:[Laskennallinen kiinteistövero (ydinv.), €]])</f>
        <v>6436630.2460566927</v>
      </c>
      <c r="L256" s="15">
        <f>Tasaus[[#This Row],[Laskennallinen verotulo yhteensä, €]]/Tasaus[[#This Row],[Asukasluku 31.12.2020]]</f>
        <v>1772.688032513548</v>
      </c>
      <c r="M256" s="37">
        <f>$L$11-Tasaus[[#This Row],[Laskennallinen verotulo yhteensä, €/asukas (=tasausraja)]]</f>
        <v>184.31196748645198</v>
      </c>
      <c r="N256" s="401">
        <v>165.88077073780678</v>
      </c>
      <c r="O256" s="402">
        <v>602313.07854897645</v>
      </c>
      <c r="Q256" s="121"/>
      <c r="R256" s="122"/>
      <c r="S256" s="123"/>
    </row>
    <row r="257" spans="1:19">
      <c r="A257" s="298">
        <v>783</v>
      </c>
      <c r="B257" s="13" t="s">
        <v>627</v>
      </c>
      <c r="C257" s="299">
        <v>6646</v>
      </c>
      <c r="D257" s="300">
        <v>21.5</v>
      </c>
      <c r="E257" s="300">
        <f>Tasaus[[#This Row],[Tuloveroprosentti 2021]]-12.64</f>
        <v>8.86</v>
      </c>
      <c r="F257" s="14">
        <v>25396988.07</v>
      </c>
      <c r="G257" s="14">
        <f>Tasaus[[#This Row],[Kunnallisvero (maksuunpantu), €]]*100/Tasaus[[#This Row],[Tuloveroprosentti 2021]]</f>
        <v>118125525.90697674</v>
      </c>
      <c r="H257" s="301">
        <f>Tasaus[[#This Row],[Verotettava tulo (kunnallisvero), €]]*($E$11/100)</f>
        <v>8717663.8119348828</v>
      </c>
      <c r="I257" s="14">
        <v>1403180.8113855987</v>
      </c>
      <c r="J257" s="15">
        <v>1200746.2156999998</v>
      </c>
      <c r="K257" s="15">
        <f>SUM(Tasaus[[#This Row],[Laskennallinen kunnallisvero, €]:[Laskennallinen kiinteistövero (ydinv.), €]])</f>
        <v>11321590.839020481</v>
      </c>
      <c r="L257" s="15">
        <f>Tasaus[[#This Row],[Laskennallinen verotulo yhteensä, €]]/Tasaus[[#This Row],[Asukasluku 31.12.2020]]</f>
        <v>1703.5195364159617</v>
      </c>
      <c r="M257" s="37">
        <f>$L$11-Tasaus[[#This Row],[Laskennallinen verotulo yhteensä, €/asukas (=tasausraja)]]</f>
        <v>253.48046358403826</v>
      </c>
      <c r="N257" s="401">
        <v>228.13241722563444</v>
      </c>
      <c r="O257" s="402">
        <v>1516168.0448815664</v>
      </c>
      <c r="Q257" s="121"/>
      <c r="R257" s="122"/>
      <c r="S257" s="123"/>
    </row>
    <row r="258" spans="1:19">
      <c r="A258" s="298">
        <v>785</v>
      </c>
      <c r="B258" s="13" t="s">
        <v>628</v>
      </c>
      <c r="C258" s="299">
        <v>2737</v>
      </c>
      <c r="D258" s="300">
        <v>21.5</v>
      </c>
      <c r="E258" s="300">
        <f>Tasaus[[#This Row],[Tuloveroprosentti 2021]]-12.64</f>
        <v>8.86</v>
      </c>
      <c r="F258" s="14">
        <v>7977077.7800000003</v>
      </c>
      <c r="G258" s="14">
        <f>Tasaus[[#This Row],[Kunnallisvero (maksuunpantu), €]]*100/Tasaus[[#This Row],[Tuloveroprosentti 2021]]</f>
        <v>37102687.348837212</v>
      </c>
      <c r="H258" s="301">
        <f>Tasaus[[#This Row],[Verotettava tulo (kunnallisvero), €]]*($E$11/100)</f>
        <v>2738178.326344186</v>
      </c>
      <c r="I258" s="14">
        <v>794875.96431279543</v>
      </c>
      <c r="J258" s="15">
        <v>902361.87050000008</v>
      </c>
      <c r="K258" s="15">
        <f>SUM(Tasaus[[#This Row],[Laskennallinen kunnallisvero, €]:[Laskennallinen kiinteistövero (ydinv.), €]])</f>
        <v>4435416.1611569813</v>
      </c>
      <c r="L258" s="15">
        <f>Tasaus[[#This Row],[Laskennallinen verotulo yhteensä, €]]/Tasaus[[#This Row],[Asukasluku 31.12.2020]]</f>
        <v>1620.5393354610819</v>
      </c>
      <c r="M258" s="37">
        <f>$L$11-Tasaus[[#This Row],[Laskennallinen verotulo yhteensä, €/asukas (=tasausraja)]]</f>
        <v>336.46066453891808</v>
      </c>
      <c r="N258" s="401">
        <v>302.81459808502626</v>
      </c>
      <c r="O258" s="402">
        <v>828803.55495871685</v>
      </c>
      <c r="Q258" s="121"/>
      <c r="R258" s="122"/>
      <c r="S258" s="123"/>
    </row>
    <row r="259" spans="1:19">
      <c r="A259" s="298">
        <v>790</v>
      </c>
      <c r="B259" s="13" t="s">
        <v>261</v>
      </c>
      <c r="C259" s="299">
        <v>24052</v>
      </c>
      <c r="D259" s="300">
        <v>21.5</v>
      </c>
      <c r="E259" s="300">
        <f>Tasaus[[#This Row],[Tuloveroprosentti 2021]]-12.64</f>
        <v>8.86</v>
      </c>
      <c r="F259" s="14">
        <v>79051938.859999895</v>
      </c>
      <c r="G259" s="14">
        <f>Tasaus[[#This Row],[Kunnallisvero (maksuunpantu), €]]*100/Tasaus[[#This Row],[Tuloveroprosentti 2021]]</f>
        <v>367683436.55813903</v>
      </c>
      <c r="H259" s="301">
        <f>Tasaus[[#This Row],[Verotettava tulo (kunnallisvero), €]]*($E$11/100)</f>
        <v>27135037.617990658</v>
      </c>
      <c r="I259" s="14">
        <v>5642349.0234406404</v>
      </c>
      <c r="J259" s="15">
        <v>3385702.0475500003</v>
      </c>
      <c r="K259" s="15">
        <f>SUM(Tasaus[[#This Row],[Laskennallinen kunnallisvero, €]:[Laskennallinen kiinteistövero (ydinv.), €]])</f>
        <v>36163088.688981295</v>
      </c>
      <c r="L259" s="15">
        <f>Tasaus[[#This Row],[Laskennallinen verotulo yhteensä, €]]/Tasaus[[#This Row],[Asukasluku 31.12.2020]]</f>
        <v>1503.5376970306543</v>
      </c>
      <c r="M259" s="37">
        <f>$L$11-Tasaus[[#This Row],[Laskennallinen verotulo yhteensä, €/asukas (=tasausraja)]]</f>
        <v>453.46230296934573</v>
      </c>
      <c r="N259" s="401">
        <v>408.11607267241118</v>
      </c>
      <c r="O259" s="402">
        <v>9816007.7799168341</v>
      </c>
      <c r="Q259" s="121"/>
      <c r="R259" s="122"/>
      <c r="S259" s="123"/>
    </row>
    <row r="260" spans="1:19">
      <c r="A260" s="298">
        <v>791</v>
      </c>
      <c r="B260" s="13" t="s">
        <v>262</v>
      </c>
      <c r="C260" s="299">
        <v>5203</v>
      </c>
      <c r="D260" s="300">
        <v>22</v>
      </c>
      <c r="E260" s="300">
        <f>Tasaus[[#This Row],[Tuloveroprosentti 2021]]-12.64</f>
        <v>9.36</v>
      </c>
      <c r="F260" s="14">
        <v>14801824.640000001</v>
      </c>
      <c r="G260" s="14">
        <f>Tasaus[[#This Row],[Kunnallisvero (maksuunpantu), €]]*100/Tasaus[[#This Row],[Tuloveroprosentti 2021]]</f>
        <v>67281021.090909094</v>
      </c>
      <c r="H260" s="301">
        <f>Tasaus[[#This Row],[Verotettava tulo (kunnallisvero), €]]*($E$11/100)</f>
        <v>4965339.3565090904</v>
      </c>
      <c r="I260" s="14">
        <v>1585468.9203255849</v>
      </c>
      <c r="J260" s="15">
        <v>662083.65760000004</v>
      </c>
      <c r="K260" s="15">
        <f>SUM(Tasaus[[#This Row],[Laskennallinen kunnallisvero, €]:[Laskennallinen kiinteistövero (ydinv.), €]])</f>
        <v>7212891.9344346747</v>
      </c>
      <c r="L260" s="15">
        <f>Tasaus[[#This Row],[Laskennallinen verotulo yhteensä, €]]/Tasaus[[#This Row],[Asukasluku 31.12.2020]]</f>
        <v>1386.2948173043771</v>
      </c>
      <c r="M260" s="37">
        <f>$L$11-Tasaus[[#This Row],[Laskennallinen verotulo yhteensä, €/asukas (=tasausraja)]]</f>
        <v>570.70518269562285</v>
      </c>
      <c r="N260" s="401">
        <v>513.63466442606057</v>
      </c>
      <c r="O260" s="402">
        <v>2672441.1590087931</v>
      </c>
      <c r="Q260" s="121"/>
      <c r="R260" s="122"/>
      <c r="S260" s="123"/>
    </row>
    <row r="261" spans="1:19">
      <c r="A261" s="298">
        <v>831</v>
      </c>
      <c r="B261" s="13" t="s">
        <v>629</v>
      </c>
      <c r="C261" s="299">
        <v>4628</v>
      </c>
      <c r="D261" s="300">
        <v>21</v>
      </c>
      <c r="E261" s="300">
        <f>Tasaus[[#This Row],[Tuloveroprosentti 2021]]-12.64</f>
        <v>8.36</v>
      </c>
      <c r="F261" s="14">
        <v>18760431.57</v>
      </c>
      <c r="G261" s="14">
        <f>Tasaus[[#This Row],[Kunnallisvero (maksuunpantu), €]]*100/Tasaus[[#This Row],[Tuloveroprosentti 2021]]</f>
        <v>89335388.428571433</v>
      </c>
      <c r="H261" s="301">
        <f>Tasaus[[#This Row],[Verotettava tulo (kunnallisvero), €]]*($E$11/100)</f>
        <v>6592951.6660285713</v>
      </c>
      <c r="I261" s="14">
        <v>825505.95679772529</v>
      </c>
      <c r="J261" s="15">
        <v>919566.90965000005</v>
      </c>
      <c r="K261" s="15">
        <f>SUM(Tasaus[[#This Row],[Laskennallinen kunnallisvero, €]:[Laskennallinen kiinteistövero (ydinv.), €]])</f>
        <v>8338024.5324762966</v>
      </c>
      <c r="L261" s="15">
        <f>Tasaus[[#This Row],[Laskennallinen verotulo yhteensä, €]]/Tasaus[[#This Row],[Asukasluku 31.12.2020]]</f>
        <v>1801.6474789274625</v>
      </c>
      <c r="M261" s="37">
        <f>$L$11-Tasaus[[#This Row],[Laskennallinen verotulo yhteensä, €/asukas (=tasausraja)]]</f>
        <v>155.35252107253746</v>
      </c>
      <c r="N261" s="401">
        <v>139.81726896528372</v>
      </c>
      <c r="O261" s="402">
        <v>647074.32077133306</v>
      </c>
      <c r="Q261" s="121"/>
      <c r="R261" s="122"/>
      <c r="S261" s="123"/>
    </row>
    <row r="262" spans="1:19">
      <c r="A262" s="298">
        <v>832</v>
      </c>
      <c r="B262" s="13" t="s">
        <v>630</v>
      </c>
      <c r="C262" s="299">
        <v>3916</v>
      </c>
      <c r="D262" s="300">
        <v>20.5</v>
      </c>
      <c r="E262" s="300">
        <f>Tasaus[[#This Row],[Tuloveroprosentti 2021]]-12.64</f>
        <v>7.8599999999999994</v>
      </c>
      <c r="F262" s="14">
        <v>10439095.0399999</v>
      </c>
      <c r="G262" s="14">
        <f>Tasaus[[#This Row],[Kunnallisvero (maksuunpantu), €]]*100/Tasaus[[#This Row],[Tuloveroprosentti 2021]]</f>
        <v>50922414.829267807</v>
      </c>
      <c r="H262" s="301">
        <f>Tasaus[[#This Row],[Verotettava tulo (kunnallisvero), €]]*($E$11/100)</f>
        <v>3758074.2143999636</v>
      </c>
      <c r="I262" s="14">
        <v>1756693.9181156787</v>
      </c>
      <c r="J262" s="15">
        <v>522493.98355000006</v>
      </c>
      <c r="K262" s="15">
        <f>SUM(Tasaus[[#This Row],[Laskennallinen kunnallisvero, €]:[Laskennallinen kiinteistövero (ydinv.), €]])</f>
        <v>6037262.1160656428</v>
      </c>
      <c r="L262" s="15">
        <f>Tasaus[[#This Row],[Laskennallinen verotulo yhteensä, €]]/Tasaus[[#This Row],[Asukasluku 31.12.2020]]</f>
        <v>1541.691040874781</v>
      </c>
      <c r="M262" s="37">
        <f>$L$11-Tasaus[[#This Row],[Laskennallinen verotulo yhteensä, €/asukas (=tasausraja)]]</f>
        <v>415.30895912521896</v>
      </c>
      <c r="N262" s="401">
        <v>373.77806321269708</v>
      </c>
      <c r="O262" s="402">
        <v>1463714.8955409217</v>
      </c>
      <c r="Q262" s="121"/>
      <c r="R262" s="122"/>
    </row>
    <row r="263" spans="1:19">
      <c r="A263" s="298">
        <v>833</v>
      </c>
      <c r="B263" s="13" t="s">
        <v>631</v>
      </c>
      <c r="C263" s="299">
        <v>1659</v>
      </c>
      <c r="D263" s="300">
        <v>20.5</v>
      </c>
      <c r="E263" s="300">
        <f>Tasaus[[#This Row],[Tuloveroprosentti 2021]]-12.64</f>
        <v>7.8599999999999994</v>
      </c>
      <c r="F263" s="14">
        <v>5666585.0599999903</v>
      </c>
      <c r="G263" s="14">
        <f>Tasaus[[#This Row],[Kunnallisvero (maksuunpantu), €]]*100/Tasaus[[#This Row],[Tuloveroprosentti 2021]]</f>
        <v>27641878.341463368</v>
      </c>
      <c r="H263" s="301">
        <f>Tasaus[[#This Row],[Verotettava tulo (kunnallisvero), €]]*($E$11/100)</f>
        <v>2039970.6215999962</v>
      </c>
      <c r="I263" s="14">
        <v>247444.5954012617</v>
      </c>
      <c r="J263" s="15">
        <v>562200.18425000005</v>
      </c>
      <c r="K263" s="15">
        <f>SUM(Tasaus[[#This Row],[Laskennallinen kunnallisvero, €]:[Laskennallinen kiinteistövero (ydinv.), €]])</f>
        <v>2849615.4012512579</v>
      </c>
      <c r="L263" s="15">
        <f>Tasaus[[#This Row],[Laskennallinen verotulo yhteensä, €]]/Tasaus[[#This Row],[Asukasluku 31.12.2020]]</f>
        <v>1717.6705251665207</v>
      </c>
      <c r="M263" s="37">
        <f>$L$11-Tasaus[[#This Row],[Laskennallinen verotulo yhteensä, €/asukas (=tasausraja)]]</f>
        <v>239.32947483347925</v>
      </c>
      <c r="N263" s="401">
        <v>215.39652735013132</v>
      </c>
      <c r="O263" s="402">
        <v>357342.83887386788</v>
      </c>
      <c r="Q263" s="121"/>
      <c r="R263" s="122"/>
    </row>
    <row r="264" spans="1:19">
      <c r="A264" s="298">
        <v>834</v>
      </c>
      <c r="B264" s="13" t="s">
        <v>632</v>
      </c>
      <c r="C264" s="299">
        <v>6016</v>
      </c>
      <c r="D264" s="300">
        <v>21.25</v>
      </c>
      <c r="E264" s="300">
        <f>Tasaus[[#This Row],[Tuloveroprosentti 2021]]-12.64</f>
        <v>8.61</v>
      </c>
      <c r="F264" s="14">
        <v>21160627.030000001</v>
      </c>
      <c r="G264" s="14">
        <f>Tasaus[[#This Row],[Kunnallisvero (maksuunpantu), €]]*100/Tasaus[[#This Row],[Tuloveroprosentti 2021]]</f>
        <v>99579421.317647055</v>
      </c>
      <c r="H264" s="301">
        <f>Tasaus[[#This Row],[Verotettava tulo (kunnallisvero), €]]*($E$11/100)</f>
        <v>7348961.2932423521</v>
      </c>
      <c r="I264" s="14">
        <v>1616737.3004606583</v>
      </c>
      <c r="J264" s="15">
        <v>986006.95805000013</v>
      </c>
      <c r="K264" s="15">
        <f>SUM(Tasaus[[#This Row],[Laskennallinen kunnallisvero, €]:[Laskennallinen kiinteistövero (ydinv.), €]])</f>
        <v>9951705.5517530106</v>
      </c>
      <c r="L264" s="15">
        <f>Tasaus[[#This Row],[Laskennallinen verotulo yhteensä, €]]/Tasaus[[#This Row],[Asukasluku 31.12.2020]]</f>
        <v>1654.2063749589445</v>
      </c>
      <c r="M264" s="37">
        <f>$L$11-Tasaus[[#This Row],[Laskennallinen verotulo yhteensä, €/asukas (=tasausraja)]]</f>
        <v>302.79362504105552</v>
      </c>
      <c r="N264" s="401">
        <v>272.51426253694996</v>
      </c>
      <c r="O264" s="402">
        <v>1639445.8034222908</v>
      </c>
      <c r="Q264" s="121"/>
      <c r="R264" s="122"/>
    </row>
    <row r="265" spans="1:19">
      <c r="A265" s="298">
        <v>837</v>
      </c>
      <c r="B265" s="13" t="s">
        <v>633</v>
      </c>
      <c r="C265" s="299">
        <v>241009</v>
      </c>
      <c r="D265" s="300">
        <v>20.25</v>
      </c>
      <c r="E265" s="300">
        <f>Tasaus[[#This Row],[Tuloveroprosentti 2021]]-12.64</f>
        <v>7.6099999999999994</v>
      </c>
      <c r="F265" s="14">
        <v>903422787.26999903</v>
      </c>
      <c r="G265" s="14">
        <f>Tasaus[[#This Row],[Kunnallisvero (maksuunpantu), €]]*100/Tasaus[[#This Row],[Tuloveroprosentti 2021]]</f>
        <v>4461347097.6296253</v>
      </c>
      <c r="H265" s="301">
        <f>Tasaus[[#This Row],[Verotettava tulo (kunnallisvero), €]]*($E$11/100)</f>
        <v>329247415.80506629</v>
      </c>
      <c r="I265" s="14">
        <v>93097316.362295806</v>
      </c>
      <c r="J265" s="15">
        <v>40422522.471549995</v>
      </c>
      <c r="K265" s="15">
        <f>SUM(Tasaus[[#This Row],[Laskennallinen kunnallisvero, €]:[Laskennallinen kiinteistövero (ydinv.), €]])</f>
        <v>462767254.63891208</v>
      </c>
      <c r="L265" s="15">
        <f>Tasaus[[#This Row],[Laskennallinen verotulo yhteensä, €]]/Tasaus[[#This Row],[Asukasluku 31.12.2020]]</f>
        <v>1920.124371450494</v>
      </c>
      <c r="M265" s="37">
        <f>$L$11-Tasaus[[#This Row],[Laskennallinen verotulo yhteensä, €/asukas (=tasausraja)]]</f>
        <v>36.875628549506018</v>
      </c>
      <c r="N265" s="401">
        <v>33.188065694555419</v>
      </c>
      <c r="O265" s="402">
        <v>7998622.5249791071</v>
      </c>
      <c r="Q265" s="121"/>
      <c r="R265" s="122"/>
    </row>
    <row r="266" spans="1:19">
      <c r="A266" s="298">
        <v>844</v>
      </c>
      <c r="B266" s="13" t="s">
        <v>634</v>
      </c>
      <c r="C266" s="299">
        <v>1503</v>
      </c>
      <c r="D266" s="300">
        <v>21.5</v>
      </c>
      <c r="E266" s="300">
        <f>Tasaus[[#This Row],[Tuloveroprosentti 2021]]-12.64</f>
        <v>8.86</v>
      </c>
      <c r="F266" s="14">
        <v>4081033.7</v>
      </c>
      <c r="G266" s="14">
        <f>Tasaus[[#This Row],[Kunnallisvero (maksuunpantu), €]]*100/Tasaus[[#This Row],[Tuloveroprosentti 2021]]</f>
        <v>18981552.093023255</v>
      </c>
      <c r="H266" s="301">
        <f>Tasaus[[#This Row],[Verotettava tulo (kunnallisvero), €]]*($E$11/100)</f>
        <v>1400838.544465116</v>
      </c>
      <c r="I266" s="14">
        <v>575737.77097307181</v>
      </c>
      <c r="J266" s="15">
        <v>235382.86895000003</v>
      </c>
      <c r="K266" s="15">
        <f>SUM(Tasaus[[#This Row],[Laskennallinen kunnallisvero, €]:[Laskennallinen kiinteistövero (ydinv.), €]])</f>
        <v>2211959.1843881877</v>
      </c>
      <c r="L266" s="15">
        <f>Tasaus[[#This Row],[Laskennallinen verotulo yhteensä, €]]/Tasaus[[#This Row],[Asukasluku 31.12.2020]]</f>
        <v>1471.6960641305307</v>
      </c>
      <c r="M266" s="37">
        <f>$L$11-Tasaus[[#This Row],[Laskennallinen verotulo yhteensä, €/asukas (=tasausraja)]]</f>
        <v>485.30393586946934</v>
      </c>
      <c r="N266" s="401">
        <v>436.77354228252244</v>
      </c>
      <c r="O266" s="402">
        <v>656470.6340506312</v>
      </c>
      <c r="Q266" s="121"/>
      <c r="R266" s="122"/>
    </row>
    <row r="267" spans="1:19">
      <c r="A267" s="298">
        <v>845</v>
      </c>
      <c r="B267" s="13" t="s">
        <v>635</v>
      </c>
      <c r="C267" s="299">
        <v>2925</v>
      </c>
      <c r="D267" s="300">
        <v>20</v>
      </c>
      <c r="E267" s="300">
        <f>Tasaus[[#This Row],[Tuloveroprosentti 2021]]-12.64</f>
        <v>7.3599999999999994</v>
      </c>
      <c r="F267" s="14">
        <v>8955701.02999999</v>
      </c>
      <c r="G267" s="14">
        <f>Tasaus[[#This Row],[Kunnallisvero (maksuunpantu), €]]*100/Tasaus[[#This Row],[Tuloveroprosentti 2021]]</f>
        <v>44778505.149999954</v>
      </c>
      <c r="H267" s="301">
        <f>Tasaus[[#This Row],[Verotettava tulo (kunnallisvero), €]]*($E$11/100)</f>
        <v>3304653.680069996</v>
      </c>
      <c r="I267" s="14">
        <v>644409.83568262612</v>
      </c>
      <c r="J267" s="15">
        <v>785974.04660000012</v>
      </c>
      <c r="K267" s="15">
        <f>SUM(Tasaus[[#This Row],[Laskennallinen kunnallisvero, €]:[Laskennallinen kiinteistövero (ydinv.), €]])</f>
        <v>4735037.5623526219</v>
      </c>
      <c r="L267" s="15">
        <f>Tasaus[[#This Row],[Laskennallinen verotulo yhteensä, €]]/Tasaus[[#This Row],[Asukasluku 31.12.2020]]</f>
        <v>1618.8162606333751</v>
      </c>
      <c r="M267" s="37">
        <f>$L$11-Tasaus[[#This Row],[Laskennallinen verotulo yhteensä, €/asukas (=tasausraja)]]</f>
        <v>338.18373936662488</v>
      </c>
      <c r="N267" s="401">
        <v>304.36536542996242</v>
      </c>
      <c r="O267" s="402">
        <v>890268.6938826401</v>
      </c>
      <c r="Q267" s="121"/>
      <c r="R267" s="122"/>
    </row>
    <row r="268" spans="1:19">
      <c r="A268" s="298">
        <v>846</v>
      </c>
      <c r="B268" s="13" t="s">
        <v>636</v>
      </c>
      <c r="C268" s="299">
        <v>4994</v>
      </c>
      <c r="D268" s="300">
        <v>22.5</v>
      </c>
      <c r="E268" s="300">
        <f>Tasaus[[#This Row],[Tuloveroprosentti 2021]]-12.64</f>
        <v>9.86</v>
      </c>
      <c r="F268" s="14">
        <v>15423134.919999899</v>
      </c>
      <c r="G268" s="14">
        <f>Tasaus[[#This Row],[Kunnallisvero (maksuunpantu), €]]*100/Tasaus[[#This Row],[Tuloveroprosentti 2021]]</f>
        <v>68547266.31111066</v>
      </c>
      <c r="H268" s="301">
        <f>Tasaus[[#This Row],[Verotettava tulo (kunnallisvero), €]]*($E$11/100)</f>
        <v>5058788.2537599662</v>
      </c>
      <c r="I268" s="14">
        <v>974401.65594451642</v>
      </c>
      <c r="J268" s="15">
        <v>566946.60645000008</v>
      </c>
      <c r="K268" s="15">
        <f>SUM(Tasaus[[#This Row],[Laskennallinen kunnallisvero, €]:[Laskennallinen kiinteistövero (ydinv.), €]])</f>
        <v>6600136.516154482</v>
      </c>
      <c r="L268" s="15">
        <f>Tasaus[[#This Row],[Laskennallinen verotulo yhteensä, €]]/Tasaus[[#This Row],[Asukasluku 31.12.2020]]</f>
        <v>1321.6132391178378</v>
      </c>
      <c r="M268" s="37">
        <f>$L$11-Tasaus[[#This Row],[Laskennallinen verotulo yhteensä, €/asukas (=tasausraja)]]</f>
        <v>635.38676088216221</v>
      </c>
      <c r="N268" s="401">
        <v>571.84808479394599</v>
      </c>
      <c r="O268" s="402">
        <v>2855809.3354609665</v>
      </c>
      <c r="Q268" s="121"/>
      <c r="R268" s="122"/>
    </row>
    <row r="269" spans="1:19">
      <c r="A269" s="298">
        <v>848</v>
      </c>
      <c r="B269" s="13" t="s">
        <v>637</v>
      </c>
      <c r="C269" s="299">
        <v>4307</v>
      </c>
      <c r="D269" s="300">
        <v>21.75</v>
      </c>
      <c r="E269" s="300">
        <f>Tasaus[[#This Row],[Tuloveroprosentti 2021]]-12.64</f>
        <v>9.11</v>
      </c>
      <c r="F269" s="14">
        <v>12121054.050000001</v>
      </c>
      <c r="G269" s="14">
        <f>Tasaus[[#This Row],[Kunnallisvero (maksuunpantu), €]]*100/Tasaus[[#This Row],[Tuloveroprosentti 2021]]</f>
        <v>55728984.137931034</v>
      </c>
      <c r="H269" s="301">
        <f>Tasaus[[#This Row],[Verotettava tulo (kunnallisvero), €]]*($E$11/100)</f>
        <v>4112799.0293793096</v>
      </c>
      <c r="I269" s="14">
        <v>1157637.3166217741</v>
      </c>
      <c r="J269" s="15">
        <v>513516.62245000008</v>
      </c>
      <c r="K269" s="15">
        <f>SUM(Tasaus[[#This Row],[Laskennallinen kunnallisvero, €]:[Laskennallinen kiinteistövero (ydinv.), €]])</f>
        <v>5783952.9684510836</v>
      </c>
      <c r="L269" s="15">
        <f>Tasaus[[#This Row],[Laskennallinen verotulo yhteensä, €]]/Tasaus[[#This Row],[Asukasluku 31.12.2020]]</f>
        <v>1342.9191939751761</v>
      </c>
      <c r="M269" s="37">
        <f>$L$11-Tasaus[[#This Row],[Laskennallinen verotulo yhteensä, €/asukas (=tasausraja)]]</f>
        <v>614.08080602482391</v>
      </c>
      <c r="N269" s="401">
        <v>552.6727254223415</v>
      </c>
      <c r="O269" s="402">
        <v>2380361.4283940247</v>
      </c>
      <c r="Q269" s="121"/>
      <c r="R269" s="122"/>
    </row>
    <row r="270" spans="1:19">
      <c r="A270" s="298">
        <v>849</v>
      </c>
      <c r="B270" s="13" t="s">
        <v>638</v>
      </c>
      <c r="C270" s="299">
        <v>2966</v>
      </c>
      <c r="D270" s="300">
        <v>21.75</v>
      </c>
      <c r="E270" s="300">
        <f>Tasaus[[#This Row],[Tuloveroprosentti 2021]]-12.64</f>
        <v>9.11</v>
      </c>
      <c r="F270" s="14">
        <v>8553819.3499999903</v>
      </c>
      <c r="G270" s="14">
        <f>Tasaus[[#This Row],[Kunnallisvero (maksuunpantu), €]]*100/Tasaus[[#This Row],[Tuloveroprosentti 2021]]</f>
        <v>39327905.057471223</v>
      </c>
      <c r="H270" s="301">
        <f>Tasaus[[#This Row],[Verotettava tulo (kunnallisvero), €]]*($E$11/100)</f>
        <v>2902399.3932413757</v>
      </c>
      <c r="I270" s="14">
        <v>899510.94691119797</v>
      </c>
      <c r="J270" s="15">
        <v>380896.02830000012</v>
      </c>
      <c r="K270" s="15">
        <f>SUM(Tasaus[[#This Row],[Laskennallinen kunnallisvero, €]:[Laskennallinen kiinteistövero (ydinv.), €]])</f>
        <v>4182806.3684525741</v>
      </c>
      <c r="L270" s="15">
        <f>Tasaus[[#This Row],[Laskennallinen verotulo yhteensä, €]]/Tasaus[[#This Row],[Asukasluku 31.12.2020]]</f>
        <v>1410.251641420288</v>
      </c>
      <c r="M270" s="37">
        <f>$L$11-Tasaus[[#This Row],[Laskennallinen verotulo yhteensä, €/asukas (=tasausraja)]]</f>
        <v>546.74835857971198</v>
      </c>
      <c r="N270" s="401">
        <v>492.0735227217408</v>
      </c>
      <c r="O270" s="402">
        <v>1459490.0683926833</v>
      </c>
      <c r="Q270" s="121"/>
      <c r="R270" s="122"/>
    </row>
    <row r="271" spans="1:19">
      <c r="A271" s="298">
        <v>850</v>
      </c>
      <c r="B271" s="13" t="s">
        <v>639</v>
      </c>
      <c r="C271" s="299">
        <v>2401</v>
      </c>
      <c r="D271" s="300">
        <v>21</v>
      </c>
      <c r="E271" s="300">
        <f>Tasaus[[#This Row],[Tuloveroprosentti 2021]]-12.64</f>
        <v>8.36</v>
      </c>
      <c r="F271" s="14">
        <v>7432763.7599999905</v>
      </c>
      <c r="G271" s="14">
        <f>Tasaus[[#This Row],[Kunnallisvero (maksuunpantu), €]]*100/Tasaus[[#This Row],[Tuloveroprosentti 2021]]</f>
        <v>35394113.142857097</v>
      </c>
      <c r="H271" s="301">
        <f>Tasaus[[#This Row],[Verotettava tulo (kunnallisvero), €]]*($E$11/100)</f>
        <v>2612085.5499428534</v>
      </c>
      <c r="I271" s="14">
        <v>804558.28040599613</v>
      </c>
      <c r="J271" s="15">
        <v>365675.16054999997</v>
      </c>
      <c r="K271" s="15">
        <f>SUM(Tasaus[[#This Row],[Laskennallinen kunnallisvero, €]:[Laskennallinen kiinteistövero (ydinv.), €]])</f>
        <v>3782318.9908988494</v>
      </c>
      <c r="L271" s="15">
        <f>Tasaus[[#This Row],[Laskennallinen verotulo yhteensä, €]]/Tasaus[[#This Row],[Asukasluku 31.12.2020]]</f>
        <v>1575.3098670965637</v>
      </c>
      <c r="M271" s="37">
        <f>$L$11-Tasaus[[#This Row],[Laskennallinen verotulo yhteensä, €/asukas (=tasausraja)]]</f>
        <v>381.69013290343628</v>
      </c>
      <c r="N271" s="401">
        <v>343.52111961309265</v>
      </c>
      <c r="O271" s="402">
        <v>824794.20819103543</v>
      </c>
      <c r="Q271" s="121"/>
      <c r="R271" s="122"/>
    </row>
    <row r="272" spans="1:19">
      <c r="A272" s="298">
        <v>851</v>
      </c>
      <c r="B272" s="13" t="s">
        <v>640</v>
      </c>
      <c r="C272" s="299">
        <v>21467</v>
      </c>
      <c r="D272" s="300">
        <v>21</v>
      </c>
      <c r="E272" s="300">
        <f>Tasaus[[#This Row],[Tuloveroprosentti 2021]]-12.64</f>
        <v>8.36</v>
      </c>
      <c r="F272" s="14">
        <v>80385539.310000002</v>
      </c>
      <c r="G272" s="14">
        <f>Tasaus[[#This Row],[Kunnallisvero (maksuunpantu), €]]*100/Tasaus[[#This Row],[Tuloveroprosentti 2021]]</f>
        <v>382788282.4285714</v>
      </c>
      <c r="H272" s="301">
        <f>Tasaus[[#This Row],[Verotettava tulo (kunnallisvero), €]]*($E$11/100)</f>
        <v>28249775.243228566</v>
      </c>
      <c r="I272" s="14">
        <v>3647707.7411620645</v>
      </c>
      <c r="J272" s="15">
        <v>3370310.0014</v>
      </c>
      <c r="K272" s="15">
        <f>SUM(Tasaus[[#This Row],[Laskennallinen kunnallisvero, €]:[Laskennallinen kiinteistövero (ydinv.), €]])</f>
        <v>35267792.985790633</v>
      </c>
      <c r="L272" s="15">
        <f>Tasaus[[#This Row],[Laskennallinen verotulo yhteensä, €]]/Tasaus[[#This Row],[Asukasluku 31.12.2020]]</f>
        <v>1642.8841005166364</v>
      </c>
      <c r="M272" s="37">
        <f>$L$11-Tasaus[[#This Row],[Laskennallinen verotulo yhteensä, €/asukas (=tasausraja)]]</f>
        <v>314.11589948336359</v>
      </c>
      <c r="N272" s="401">
        <v>282.70430953502722</v>
      </c>
      <c r="O272" s="402">
        <v>6068813.4127884293</v>
      </c>
      <c r="Q272" s="121"/>
      <c r="R272" s="122"/>
    </row>
    <row r="273" spans="1:18">
      <c r="A273" s="298">
        <v>853</v>
      </c>
      <c r="B273" s="13" t="s">
        <v>641</v>
      </c>
      <c r="C273" s="299">
        <v>194391</v>
      </c>
      <c r="D273" s="300">
        <v>19.5</v>
      </c>
      <c r="E273" s="300">
        <f>Tasaus[[#This Row],[Tuloveroprosentti 2021]]-12.64</f>
        <v>6.8599999999999994</v>
      </c>
      <c r="F273" s="14">
        <v>675343636.59000003</v>
      </c>
      <c r="G273" s="14">
        <f>Tasaus[[#This Row],[Kunnallisvero (maksuunpantu), €]]*100/Tasaus[[#This Row],[Tuloveroprosentti 2021]]</f>
        <v>3463300700.4615383</v>
      </c>
      <c r="H273" s="301">
        <f>Tasaus[[#This Row],[Verotettava tulo (kunnallisvero), €]]*($E$11/100)</f>
        <v>255591591.69406149</v>
      </c>
      <c r="I273" s="14">
        <v>115084957.25591657</v>
      </c>
      <c r="J273" s="15">
        <v>33719930.95775</v>
      </c>
      <c r="K273" s="15">
        <f>SUM(Tasaus[[#This Row],[Laskennallinen kunnallisvero, €]:[Laskennallinen kiinteistövero (ydinv.), €]])</f>
        <v>404396479.90772808</v>
      </c>
      <c r="L273" s="15">
        <f>Tasaus[[#This Row],[Laskennallinen verotulo yhteensä, €]]/Tasaus[[#This Row],[Asukasluku 31.12.2020]]</f>
        <v>2080.3251174577426</v>
      </c>
      <c r="M273" s="37">
        <f>$L$11-Tasaus[[#This Row],[Laskennallinen verotulo yhteensä, €/asukas (=tasausraja)]]</f>
        <v>-123.32511745774264</v>
      </c>
      <c r="N273" s="401">
        <v>-12.332511745774264</v>
      </c>
      <c r="O273" s="402">
        <v>-2397329.290772805</v>
      </c>
      <c r="Q273" s="121"/>
      <c r="R273" s="122"/>
    </row>
    <row r="274" spans="1:18">
      <c r="A274" s="298">
        <v>854</v>
      </c>
      <c r="B274" s="13" t="s">
        <v>642</v>
      </c>
      <c r="C274" s="299">
        <v>3304</v>
      </c>
      <c r="D274" s="300">
        <v>21.25</v>
      </c>
      <c r="E274" s="300">
        <f>Tasaus[[#This Row],[Tuloveroprosentti 2021]]-12.64</f>
        <v>8.61</v>
      </c>
      <c r="F274" s="14">
        <v>10509040.429999899</v>
      </c>
      <c r="G274" s="14">
        <f>Tasaus[[#This Row],[Kunnallisvero (maksuunpantu), €]]*100/Tasaus[[#This Row],[Tuloveroprosentti 2021]]</f>
        <v>49454307.905881874</v>
      </c>
      <c r="H274" s="301">
        <f>Tasaus[[#This Row],[Verotettava tulo (kunnallisvero), €]]*($E$11/100)</f>
        <v>3649727.9234540816</v>
      </c>
      <c r="I274" s="14">
        <v>914606.83990930696</v>
      </c>
      <c r="J274" s="15">
        <v>485444.51770000003</v>
      </c>
      <c r="K274" s="15">
        <f>SUM(Tasaus[[#This Row],[Laskennallinen kunnallisvero, €]:[Laskennallinen kiinteistövero (ydinv.), €]])</f>
        <v>5049779.2810633881</v>
      </c>
      <c r="L274" s="15">
        <f>Tasaus[[#This Row],[Laskennallinen verotulo yhteensä, €]]/Tasaus[[#This Row],[Asukasluku 31.12.2020]]</f>
        <v>1528.3835596438826</v>
      </c>
      <c r="M274" s="37">
        <f>$L$11-Tasaus[[#This Row],[Laskennallinen verotulo yhteensä, €/asukas (=tasausraja)]]</f>
        <v>428.61644035611744</v>
      </c>
      <c r="N274" s="401">
        <v>385.7547963205057</v>
      </c>
      <c r="O274" s="402">
        <v>1274533.8470429508</v>
      </c>
      <c r="Q274" s="121"/>
      <c r="R274" s="122"/>
    </row>
    <row r="275" spans="1:18">
      <c r="A275" s="298">
        <v>857</v>
      </c>
      <c r="B275" s="13" t="s">
        <v>643</v>
      </c>
      <c r="C275" s="299">
        <v>2433</v>
      </c>
      <c r="D275" s="300">
        <v>22</v>
      </c>
      <c r="E275" s="300">
        <f>Tasaus[[#This Row],[Tuloveroprosentti 2021]]-12.64</f>
        <v>9.36</v>
      </c>
      <c r="F275" s="14">
        <v>6910470.0899999896</v>
      </c>
      <c r="G275" s="14">
        <f>Tasaus[[#This Row],[Kunnallisvero (maksuunpantu), €]]*100/Tasaus[[#This Row],[Tuloveroprosentti 2021]]</f>
        <v>31411227.681818131</v>
      </c>
      <c r="H275" s="301">
        <f>Tasaus[[#This Row],[Verotettava tulo (kunnallisvero), €]]*($E$11/100)</f>
        <v>2318148.6029181778</v>
      </c>
      <c r="I275" s="14">
        <v>976189.63768184686</v>
      </c>
      <c r="J275" s="15">
        <v>429310.29760000005</v>
      </c>
      <c r="K275" s="15">
        <f>SUM(Tasaus[[#This Row],[Laskennallinen kunnallisvero, €]:[Laskennallinen kiinteistövero (ydinv.), €]])</f>
        <v>3723648.538200025</v>
      </c>
      <c r="L275" s="15">
        <f>Tasaus[[#This Row],[Laskennallinen verotulo yhteensä, €]]/Tasaus[[#This Row],[Asukasluku 31.12.2020]]</f>
        <v>1530.4761768187525</v>
      </c>
      <c r="M275" s="37">
        <f>$L$11-Tasaus[[#This Row],[Laskennallinen verotulo yhteensä, €/asukas (=tasausraja)]]</f>
        <v>426.52382318124751</v>
      </c>
      <c r="N275" s="401">
        <v>383.87144086312276</v>
      </c>
      <c r="O275" s="402">
        <v>933959.21561997768</v>
      </c>
      <c r="Q275" s="121"/>
      <c r="R275" s="122"/>
    </row>
    <row r="276" spans="1:18">
      <c r="A276" s="298">
        <v>858</v>
      </c>
      <c r="B276" s="13" t="s">
        <v>644</v>
      </c>
      <c r="C276" s="299">
        <v>38783</v>
      </c>
      <c r="D276" s="300">
        <v>19.75</v>
      </c>
      <c r="E276" s="300">
        <f>Tasaus[[#This Row],[Tuloveroprosentti 2021]]-12.64</f>
        <v>7.1099999999999994</v>
      </c>
      <c r="F276" s="14">
        <v>180116260.389999</v>
      </c>
      <c r="G276" s="14">
        <f>Tasaus[[#This Row],[Kunnallisvero (maksuunpantu), €]]*100/Tasaus[[#This Row],[Tuloveroprosentti 2021]]</f>
        <v>911981065.26581776</v>
      </c>
      <c r="H276" s="301">
        <f>Tasaus[[#This Row],[Verotettava tulo (kunnallisvero), €]]*($E$11/100)</f>
        <v>67304202.616617337</v>
      </c>
      <c r="I276" s="14">
        <v>9178994.4777715672</v>
      </c>
      <c r="J276" s="15">
        <v>6632468.6210500011</v>
      </c>
      <c r="K276" s="15">
        <f>SUM(Tasaus[[#This Row],[Laskennallinen kunnallisvero, €]:[Laskennallinen kiinteistövero (ydinv.), €]])</f>
        <v>83115665.715438902</v>
      </c>
      <c r="L276" s="15">
        <f>Tasaus[[#This Row],[Laskennallinen verotulo yhteensä, €]]/Tasaus[[#This Row],[Asukasluku 31.12.2020]]</f>
        <v>2143.0953179341182</v>
      </c>
      <c r="M276" s="37">
        <f>$L$11-Tasaus[[#This Row],[Laskennallinen verotulo yhteensä, €/asukas (=tasausraja)]]</f>
        <v>-186.09531793411816</v>
      </c>
      <c r="N276" s="401">
        <v>-18.609531793411815</v>
      </c>
      <c r="O276" s="402">
        <v>-721733.47154389042</v>
      </c>
      <c r="Q276" s="121"/>
      <c r="R276" s="122"/>
    </row>
    <row r="277" spans="1:18">
      <c r="A277" s="298">
        <v>859</v>
      </c>
      <c r="B277" s="13" t="s">
        <v>645</v>
      </c>
      <c r="C277" s="299">
        <v>6603</v>
      </c>
      <c r="D277" s="300">
        <v>22</v>
      </c>
      <c r="E277" s="300">
        <f>Tasaus[[#This Row],[Tuloveroprosentti 2021]]-12.64</f>
        <v>9.36</v>
      </c>
      <c r="F277" s="14">
        <v>20024120.559999902</v>
      </c>
      <c r="G277" s="14">
        <f>Tasaus[[#This Row],[Kunnallisvero (maksuunpantu), €]]*100/Tasaus[[#This Row],[Tuloveroprosentti 2021]]</f>
        <v>91018729.818181381</v>
      </c>
      <c r="H277" s="301">
        <f>Tasaus[[#This Row],[Verotettava tulo (kunnallisvero), €]]*($E$11/100)</f>
        <v>6717182.2605817849</v>
      </c>
      <c r="I277" s="14">
        <v>525076.42722689058</v>
      </c>
      <c r="J277" s="15">
        <v>445244.77519999997</v>
      </c>
      <c r="K277" s="15">
        <f>SUM(Tasaus[[#This Row],[Laskennallinen kunnallisvero, €]:[Laskennallinen kiinteistövero (ydinv.), €]])</f>
        <v>7687503.4630086757</v>
      </c>
      <c r="L277" s="15">
        <f>Tasaus[[#This Row],[Laskennallinen verotulo yhteensä, €]]/Tasaus[[#This Row],[Asukasluku 31.12.2020]]</f>
        <v>1164.2440501300432</v>
      </c>
      <c r="M277" s="37">
        <f>$L$11-Tasaus[[#This Row],[Laskennallinen verotulo yhteensä, €/asukas (=tasausraja)]]</f>
        <v>792.75594986995679</v>
      </c>
      <c r="N277" s="401">
        <v>713.48035488296114</v>
      </c>
      <c r="O277" s="402">
        <v>4711110.783292192</v>
      </c>
      <c r="Q277" s="121"/>
      <c r="R277" s="122"/>
    </row>
    <row r="278" spans="1:18">
      <c r="A278" s="298">
        <v>886</v>
      </c>
      <c r="B278" s="13" t="s">
        <v>646</v>
      </c>
      <c r="C278" s="299">
        <v>12735</v>
      </c>
      <c r="D278" s="300">
        <v>21.5</v>
      </c>
      <c r="E278" s="300">
        <f>Tasaus[[#This Row],[Tuloveroprosentti 2021]]-12.64</f>
        <v>8.86</v>
      </c>
      <c r="F278" s="14">
        <v>48927417.289999902</v>
      </c>
      <c r="G278" s="14">
        <f>Tasaus[[#This Row],[Kunnallisvero (maksuunpantu), €]]*100/Tasaus[[#This Row],[Tuloveroprosentti 2021]]</f>
        <v>227569382.7441856</v>
      </c>
      <c r="H278" s="301">
        <f>Tasaus[[#This Row],[Verotettava tulo (kunnallisvero), €]]*($E$11/100)</f>
        <v>16794620.446520895</v>
      </c>
      <c r="I278" s="14">
        <v>2292388.6324446942</v>
      </c>
      <c r="J278" s="15">
        <v>1303124.7831999999</v>
      </c>
      <c r="K278" s="15">
        <f>SUM(Tasaus[[#This Row],[Laskennallinen kunnallisvero, €]:[Laskennallinen kiinteistövero (ydinv.), €]])</f>
        <v>20390133.862165589</v>
      </c>
      <c r="L278" s="15">
        <f>Tasaus[[#This Row],[Laskennallinen verotulo yhteensä, €]]/Tasaus[[#This Row],[Asukasluku 31.12.2020]]</f>
        <v>1601.1098439077809</v>
      </c>
      <c r="M278" s="37">
        <f>$L$11-Tasaus[[#This Row],[Laskennallinen verotulo yhteensä, €/asukas (=tasausraja)]]</f>
        <v>355.89015609221906</v>
      </c>
      <c r="N278" s="401">
        <v>320.30114048299714</v>
      </c>
      <c r="O278" s="402">
        <v>4079035.0240509687</v>
      </c>
      <c r="Q278" s="121"/>
      <c r="R278" s="122"/>
    </row>
    <row r="279" spans="1:18">
      <c r="A279" s="298">
        <v>887</v>
      </c>
      <c r="B279" s="13" t="s">
        <v>647</v>
      </c>
      <c r="C279" s="299">
        <v>4644</v>
      </c>
      <c r="D279" s="300">
        <v>22</v>
      </c>
      <c r="E279" s="300">
        <f>Tasaus[[#This Row],[Tuloveroprosentti 2021]]-12.64</f>
        <v>9.36</v>
      </c>
      <c r="F279" s="14">
        <v>14211408.98</v>
      </c>
      <c r="G279" s="14">
        <f>Tasaus[[#This Row],[Kunnallisvero (maksuunpantu), €]]*100/Tasaus[[#This Row],[Tuloveroprosentti 2021]]</f>
        <v>64597313.545454547</v>
      </c>
      <c r="H279" s="301">
        <f>Tasaus[[#This Row],[Verotettava tulo (kunnallisvero), €]]*($E$11/100)</f>
        <v>4767281.7396545447</v>
      </c>
      <c r="I279" s="14">
        <v>990242.85153126053</v>
      </c>
      <c r="J279" s="15">
        <v>734633.4561500001</v>
      </c>
      <c r="K279" s="15">
        <f>SUM(Tasaus[[#This Row],[Laskennallinen kunnallisvero, €]:[Laskennallinen kiinteistövero (ydinv.), €]])</f>
        <v>6492158.0473358054</v>
      </c>
      <c r="L279" s="15">
        <f>Tasaus[[#This Row],[Laskennallinen verotulo yhteensä, €]]/Tasaus[[#This Row],[Asukasluku 31.12.2020]]</f>
        <v>1397.9668491248503</v>
      </c>
      <c r="M279" s="37">
        <f>$L$11-Tasaus[[#This Row],[Laskennallinen verotulo yhteensä, €/asukas (=tasausraja)]]</f>
        <v>559.03315087514966</v>
      </c>
      <c r="N279" s="401">
        <v>503.1298357876347</v>
      </c>
      <c r="O279" s="402">
        <v>2336534.9573977757</v>
      </c>
      <c r="Q279" s="121"/>
      <c r="R279" s="122"/>
    </row>
    <row r="280" spans="1:18">
      <c r="A280" s="298">
        <v>889</v>
      </c>
      <c r="B280" s="13" t="s">
        <v>648</v>
      </c>
      <c r="C280" s="299">
        <v>2619</v>
      </c>
      <c r="D280" s="300">
        <v>20.5</v>
      </c>
      <c r="E280" s="300">
        <f>Tasaus[[#This Row],[Tuloveroprosentti 2021]]-12.64</f>
        <v>7.8599999999999994</v>
      </c>
      <c r="F280" s="14">
        <v>7046556.2000000002</v>
      </c>
      <c r="G280" s="14">
        <f>Tasaus[[#This Row],[Kunnallisvero (maksuunpantu), €]]*100/Tasaus[[#This Row],[Tuloveroprosentti 2021]]</f>
        <v>34373444.878048778</v>
      </c>
      <c r="H280" s="301">
        <f>Tasaus[[#This Row],[Verotettava tulo (kunnallisvero), €]]*($E$11/100)</f>
        <v>2536760.2319999994</v>
      </c>
      <c r="I280" s="14">
        <v>989105.25176986156</v>
      </c>
      <c r="J280" s="15">
        <v>809166.88710000028</v>
      </c>
      <c r="K280" s="15">
        <f>SUM(Tasaus[[#This Row],[Laskennallinen kunnallisvero, €]:[Laskennallinen kiinteistövero (ydinv.), €]])</f>
        <v>4335032.370869861</v>
      </c>
      <c r="L280" s="15">
        <f>Tasaus[[#This Row],[Laskennallinen verotulo yhteensä, €]]/Tasaus[[#This Row],[Asukasluku 31.12.2020]]</f>
        <v>1655.2242729552734</v>
      </c>
      <c r="M280" s="37">
        <f>$L$11-Tasaus[[#This Row],[Laskennallinen verotulo yhteensä, €/asukas (=tasausraja)]]</f>
        <v>301.77572704472664</v>
      </c>
      <c r="N280" s="401">
        <v>271.59815434025398</v>
      </c>
      <c r="O280" s="402">
        <v>711315.56621712516</v>
      </c>
      <c r="Q280" s="121"/>
      <c r="R280" s="122"/>
    </row>
    <row r="281" spans="1:18">
      <c r="A281" s="298">
        <v>890</v>
      </c>
      <c r="B281" s="13" t="s">
        <v>649</v>
      </c>
      <c r="C281" s="299">
        <v>1219</v>
      </c>
      <c r="D281" s="300">
        <v>21</v>
      </c>
      <c r="E281" s="300">
        <f>Tasaus[[#This Row],[Tuloveroprosentti 2021]]-12.64</f>
        <v>8.36</v>
      </c>
      <c r="F281" s="14">
        <v>4091879.7299999902</v>
      </c>
      <c r="G281" s="14">
        <f>Tasaus[[#This Row],[Kunnallisvero (maksuunpantu), €]]*100/Tasaus[[#This Row],[Tuloveroprosentti 2021]]</f>
        <v>19485141.571428526</v>
      </c>
      <c r="H281" s="301">
        <f>Tasaus[[#This Row],[Verotettava tulo (kunnallisvero), €]]*($E$11/100)</f>
        <v>1438003.447971425</v>
      </c>
      <c r="I281" s="14">
        <v>121795.14042441262</v>
      </c>
      <c r="J281" s="15">
        <v>268080.19855000003</v>
      </c>
      <c r="K281" s="15">
        <f>SUM(Tasaus[[#This Row],[Laskennallinen kunnallisvero, €]:[Laskennallinen kiinteistövero (ydinv.), €]])</f>
        <v>1827878.7869458378</v>
      </c>
      <c r="L281" s="15">
        <f>Tasaus[[#This Row],[Laskennallinen verotulo yhteensä, €]]/Tasaus[[#This Row],[Asukasluku 31.12.2020]]</f>
        <v>1499.4903912599161</v>
      </c>
      <c r="M281" s="37">
        <f>$L$11-Tasaus[[#This Row],[Laskennallinen verotulo yhteensä, €/asukas (=tasausraja)]]</f>
        <v>457.50960874008388</v>
      </c>
      <c r="N281" s="401">
        <v>411.75864786607548</v>
      </c>
      <c r="O281" s="402">
        <v>501933.79174874601</v>
      </c>
      <c r="Q281" s="121"/>
      <c r="R281" s="122"/>
    </row>
    <row r="282" spans="1:18">
      <c r="A282" s="298">
        <v>892</v>
      </c>
      <c r="B282" s="13" t="s">
        <v>650</v>
      </c>
      <c r="C282" s="299">
        <v>3646</v>
      </c>
      <c r="D282" s="300">
        <v>21.5</v>
      </c>
      <c r="E282" s="300">
        <f>Tasaus[[#This Row],[Tuloveroprosentti 2021]]-12.64</f>
        <v>8.86</v>
      </c>
      <c r="F282" s="14">
        <v>10954577.5</v>
      </c>
      <c r="G282" s="14">
        <f>Tasaus[[#This Row],[Kunnallisvero (maksuunpantu), €]]*100/Tasaus[[#This Row],[Tuloveroprosentti 2021]]</f>
        <v>50951523.255813956</v>
      </c>
      <c r="H282" s="301">
        <f>Tasaus[[#This Row],[Verotettava tulo (kunnallisvero), €]]*($E$11/100)</f>
        <v>3760222.4162790696</v>
      </c>
      <c r="I282" s="14">
        <v>729577.61392926588</v>
      </c>
      <c r="J282" s="15">
        <v>379943.43064999999</v>
      </c>
      <c r="K282" s="15">
        <f>SUM(Tasaus[[#This Row],[Laskennallinen kunnallisvero, €]:[Laskennallinen kiinteistövero (ydinv.), €]])</f>
        <v>4869743.4608583357</v>
      </c>
      <c r="L282" s="15">
        <f>Tasaus[[#This Row],[Laskennallinen verotulo yhteensä, €]]/Tasaus[[#This Row],[Asukasluku 31.12.2020]]</f>
        <v>1335.6400057208821</v>
      </c>
      <c r="M282" s="37">
        <f>$L$11-Tasaus[[#This Row],[Laskennallinen verotulo yhteensä, €/asukas (=tasausraja)]]</f>
        <v>621.35999427911793</v>
      </c>
      <c r="N282" s="401">
        <v>559.22399485120616</v>
      </c>
      <c r="O282" s="402">
        <v>2038930.6852274977</v>
      </c>
      <c r="Q282" s="121"/>
      <c r="R282" s="122"/>
    </row>
    <row r="283" spans="1:18">
      <c r="A283" s="298">
        <v>893</v>
      </c>
      <c r="B283" s="13" t="s">
        <v>651</v>
      </c>
      <c r="C283" s="299">
        <v>7479</v>
      </c>
      <c r="D283" s="300">
        <v>21.25</v>
      </c>
      <c r="E283" s="300">
        <f>Tasaus[[#This Row],[Tuloveroprosentti 2021]]-12.64</f>
        <v>8.61</v>
      </c>
      <c r="F283" s="14">
        <v>23198151.859999899</v>
      </c>
      <c r="G283" s="14">
        <f>Tasaus[[#This Row],[Kunnallisvero (maksuunpantu), €]]*100/Tasaus[[#This Row],[Tuloveroprosentti 2021]]</f>
        <v>109167773.45882306</v>
      </c>
      <c r="H283" s="301">
        <f>Tasaus[[#This Row],[Verotettava tulo (kunnallisvero), €]]*($E$11/100)</f>
        <v>8056581.6812611409</v>
      </c>
      <c r="I283" s="14">
        <v>2608553.4766573836</v>
      </c>
      <c r="J283" s="15">
        <v>1432343.4419000004</v>
      </c>
      <c r="K283" s="15">
        <f>SUM(Tasaus[[#This Row],[Laskennallinen kunnallisvero, €]:[Laskennallinen kiinteistövero (ydinv.), €]])</f>
        <v>12097478.599818524</v>
      </c>
      <c r="L283" s="15">
        <f>Tasaus[[#This Row],[Laskennallinen verotulo yhteensä, €]]/Tasaus[[#This Row],[Asukasluku 31.12.2020]]</f>
        <v>1617.526220058634</v>
      </c>
      <c r="M283" s="37">
        <f>$L$11-Tasaus[[#This Row],[Laskennallinen verotulo yhteensä, €/asukas (=tasausraja)]]</f>
        <v>339.47377994136605</v>
      </c>
      <c r="N283" s="401">
        <v>305.52640194722943</v>
      </c>
      <c r="O283" s="402">
        <v>2285031.9601633288</v>
      </c>
      <c r="Q283" s="121"/>
      <c r="R283" s="122"/>
    </row>
    <row r="284" spans="1:18">
      <c r="A284" s="298">
        <v>895</v>
      </c>
      <c r="B284" s="13" t="s">
        <v>652</v>
      </c>
      <c r="C284" s="299">
        <v>15378</v>
      </c>
      <c r="D284" s="300">
        <v>20.75</v>
      </c>
      <c r="E284" s="300">
        <f>Tasaus[[#This Row],[Tuloveroprosentti 2021]]-12.64</f>
        <v>8.11</v>
      </c>
      <c r="F284" s="14">
        <v>58362933.450000003</v>
      </c>
      <c r="G284" s="14">
        <f>Tasaus[[#This Row],[Kunnallisvero (maksuunpantu), €]]*100/Tasaus[[#This Row],[Tuloveroprosentti 2021]]</f>
        <v>281267149.15662652</v>
      </c>
      <c r="H284" s="301">
        <f>Tasaus[[#This Row],[Verotettava tulo (kunnallisvero), €]]*($E$11/100)</f>
        <v>20757515.607759036</v>
      </c>
      <c r="I284" s="14">
        <v>5092221.8264088379</v>
      </c>
      <c r="J284" s="15">
        <v>2877039.3438000004</v>
      </c>
      <c r="K284" s="15">
        <f>SUM(Tasaus[[#This Row],[Laskennallinen kunnallisvero, €]:[Laskennallinen kiinteistövero (ydinv.), €]])</f>
        <v>28726776.777967874</v>
      </c>
      <c r="L284" s="15">
        <f>Tasaus[[#This Row],[Laskennallinen verotulo yhteensä, €]]/Tasaus[[#This Row],[Asukasluku 31.12.2020]]</f>
        <v>1868.0437493801453</v>
      </c>
      <c r="M284" s="37">
        <f>$L$11-Tasaus[[#This Row],[Laskennallinen verotulo yhteensä, €/asukas (=tasausraja)]]</f>
        <v>88.9562506198547</v>
      </c>
      <c r="N284" s="401">
        <v>80.06062555786923</v>
      </c>
      <c r="O284" s="402">
        <v>1231172.2998289131</v>
      </c>
      <c r="Q284" s="121"/>
      <c r="R284" s="122"/>
    </row>
    <row r="285" spans="1:18">
      <c r="A285" s="298">
        <v>905</v>
      </c>
      <c r="B285" s="13" t="s">
        <v>653</v>
      </c>
      <c r="C285" s="299">
        <v>67551</v>
      </c>
      <c r="D285" s="300">
        <v>21</v>
      </c>
      <c r="E285" s="300">
        <f>Tasaus[[#This Row],[Tuloveroprosentti 2021]]-12.64</f>
        <v>8.36</v>
      </c>
      <c r="F285" s="14">
        <v>260304250.06</v>
      </c>
      <c r="G285" s="14">
        <f>Tasaus[[#This Row],[Kunnallisvero (maksuunpantu), €]]*100/Tasaus[[#This Row],[Tuloveroprosentti 2021]]</f>
        <v>1239544047.9047618</v>
      </c>
      <c r="H285" s="301">
        <f>Tasaus[[#This Row],[Verotettava tulo (kunnallisvero), €]]*($E$11/100)</f>
        <v>91478350.735371411</v>
      </c>
      <c r="I285" s="14">
        <v>26306288.885115445</v>
      </c>
      <c r="J285" s="15">
        <v>11231349.38185</v>
      </c>
      <c r="K285" s="15">
        <f>SUM(Tasaus[[#This Row],[Laskennallinen kunnallisvero, €]:[Laskennallinen kiinteistövero (ydinv.), €]])</f>
        <v>129015989.00233686</v>
      </c>
      <c r="L285" s="15">
        <f>Tasaus[[#This Row],[Laskennallinen verotulo yhteensä, €]]/Tasaus[[#This Row],[Asukasluku 31.12.2020]]</f>
        <v>1909.9049459273269</v>
      </c>
      <c r="M285" s="37">
        <f>$L$11-Tasaus[[#This Row],[Laskennallinen verotulo yhteensä, €/asukas (=tasausraja)]]</f>
        <v>47.095054072673065</v>
      </c>
      <c r="N285" s="401">
        <v>42.385548665405757</v>
      </c>
      <c r="O285" s="402">
        <v>2863186.1978968242</v>
      </c>
      <c r="Q285" s="121"/>
      <c r="R285" s="122"/>
    </row>
    <row r="286" spans="1:18">
      <c r="A286" s="298">
        <v>908</v>
      </c>
      <c r="B286" s="13" t="s">
        <v>654</v>
      </c>
      <c r="C286" s="299">
        <v>20765</v>
      </c>
      <c r="D286" s="300">
        <v>20.25</v>
      </c>
      <c r="E286" s="300">
        <f>Tasaus[[#This Row],[Tuloveroprosentti 2021]]-12.64</f>
        <v>7.6099999999999994</v>
      </c>
      <c r="F286" s="14">
        <v>77989954.040000007</v>
      </c>
      <c r="G286" s="14">
        <f>Tasaus[[#This Row],[Kunnallisvero (maksuunpantu), €]]*100/Tasaus[[#This Row],[Tuloveroprosentti 2021]]</f>
        <v>385135575.5061729</v>
      </c>
      <c r="H286" s="301">
        <f>Tasaus[[#This Row],[Verotettava tulo (kunnallisvero), €]]*($E$11/100)</f>
        <v>28423005.472355556</v>
      </c>
      <c r="I286" s="14">
        <v>5271491.7080233172</v>
      </c>
      <c r="J286" s="15">
        <v>2425823.9052999998</v>
      </c>
      <c r="K286" s="15">
        <f>SUM(Tasaus[[#This Row],[Laskennallinen kunnallisvero, €]:[Laskennallinen kiinteistövero (ydinv.), €]])</f>
        <v>36120321.085678868</v>
      </c>
      <c r="L286" s="15">
        <f>Tasaus[[#This Row],[Laskennallinen verotulo yhteensä, €]]/Tasaus[[#This Row],[Asukasluku 31.12.2020]]</f>
        <v>1739.4809094957316</v>
      </c>
      <c r="M286" s="37">
        <f>$L$11-Tasaus[[#This Row],[Laskennallinen verotulo yhteensä, €/asukas (=tasausraja)]]</f>
        <v>217.51909050426843</v>
      </c>
      <c r="N286" s="401">
        <v>195.7671814538416</v>
      </c>
      <c r="O286" s="402">
        <v>4065105.5228890209</v>
      </c>
      <c r="Q286" s="121"/>
      <c r="R286" s="122"/>
    </row>
    <row r="287" spans="1:18">
      <c r="A287" s="298">
        <v>915</v>
      </c>
      <c r="B287" s="13" t="s">
        <v>655</v>
      </c>
      <c r="C287" s="299">
        <v>20278</v>
      </c>
      <c r="D287" s="300">
        <v>21</v>
      </c>
      <c r="E287" s="300">
        <f>Tasaus[[#This Row],[Tuloveroprosentti 2021]]-12.64</f>
        <v>8.36</v>
      </c>
      <c r="F287" s="14">
        <v>73400544.75</v>
      </c>
      <c r="G287" s="14">
        <f>Tasaus[[#This Row],[Kunnallisvero (maksuunpantu), €]]*100/Tasaus[[#This Row],[Tuloveroprosentti 2021]]</f>
        <v>349526403.5714286</v>
      </c>
      <c r="H287" s="301">
        <f>Tasaus[[#This Row],[Verotettava tulo (kunnallisvero), €]]*($E$11/100)</f>
        <v>25795048.583571427</v>
      </c>
      <c r="I287" s="14">
        <v>4412700.8767670495</v>
      </c>
      <c r="J287" s="15">
        <v>2713616.1295000012</v>
      </c>
      <c r="K287" s="15">
        <f>SUM(Tasaus[[#This Row],[Laskennallinen kunnallisvero, €]:[Laskennallinen kiinteistövero (ydinv.), €]])</f>
        <v>32921365.589838479</v>
      </c>
      <c r="L287" s="15">
        <f>Tasaus[[#This Row],[Laskennallinen verotulo yhteensä, €]]/Tasaus[[#This Row],[Asukasluku 31.12.2020]]</f>
        <v>1623.5016071525042</v>
      </c>
      <c r="M287" s="37">
        <f>$L$11-Tasaus[[#This Row],[Laskennallinen verotulo yhteensä, €/asukas (=tasausraja)]]</f>
        <v>333.49839284749578</v>
      </c>
      <c r="N287" s="401">
        <v>300.1485535627462</v>
      </c>
      <c r="O287" s="402">
        <v>6086412.3691453673</v>
      </c>
      <c r="Q287" s="121"/>
      <c r="R287" s="122"/>
    </row>
    <row r="288" spans="1:18">
      <c r="A288" s="298">
        <v>918</v>
      </c>
      <c r="B288" s="13" t="s">
        <v>656</v>
      </c>
      <c r="C288" s="299">
        <v>2292</v>
      </c>
      <c r="D288" s="300">
        <v>22.25</v>
      </c>
      <c r="E288" s="300">
        <f>Tasaus[[#This Row],[Tuloveroprosentti 2021]]-12.64</f>
        <v>9.61</v>
      </c>
      <c r="F288" s="14">
        <v>7632376.9500000002</v>
      </c>
      <c r="G288" s="14">
        <f>Tasaus[[#This Row],[Kunnallisvero (maksuunpantu), €]]*100/Tasaus[[#This Row],[Tuloveroprosentti 2021]]</f>
        <v>34302817.752808988</v>
      </c>
      <c r="H288" s="301">
        <f>Tasaus[[#This Row],[Verotettava tulo (kunnallisvero), €]]*($E$11/100)</f>
        <v>2531547.9501573029</v>
      </c>
      <c r="I288" s="14">
        <v>790134.06965202885</v>
      </c>
      <c r="J288" s="15">
        <v>366093.12430000008</v>
      </c>
      <c r="K288" s="15">
        <f>SUM(Tasaus[[#This Row],[Laskennallinen kunnallisvero, €]:[Laskennallinen kiinteistövero (ydinv.), €]])</f>
        <v>3687775.144109332</v>
      </c>
      <c r="L288" s="15">
        <f>Tasaus[[#This Row],[Laskennallinen verotulo yhteensä, €]]/Tasaus[[#This Row],[Asukasluku 31.12.2020]]</f>
        <v>1608.9769389656772</v>
      </c>
      <c r="M288" s="37">
        <f>$L$11-Tasaus[[#This Row],[Laskennallinen verotulo yhteensä, €/asukas (=tasausraja)]]</f>
        <v>348.02306103432284</v>
      </c>
      <c r="N288" s="401">
        <v>313.22075493089056</v>
      </c>
      <c r="O288" s="402">
        <v>717901.97030160122</v>
      </c>
      <c r="Q288" s="121"/>
      <c r="R288" s="122"/>
    </row>
    <row r="289" spans="1:18">
      <c r="A289" s="298">
        <v>921</v>
      </c>
      <c r="B289" s="13" t="s">
        <v>657</v>
      </c>
      <c r="C289" s="299">
        <v>1972</v>
      </c>
      <c r="D289" s="300">
        <v>22</v>
      </c>
      <c r="E289" s="300">
        <f>Tasaus[[#This Row],[Tuloveroprosentti 2021]]-12.64</f>
        <v>9.36</v>
      </c>
      <c r="F289" s="14">
        <v>5493371.2199999904</v>
      </c>
      <c r="G289" s="14">
        <f>Tasaus[[#This Row],[Kunnallisvero (maksuunpantu), €]]*100/Tasaus[[#This Row],[Tuloveroprosentti 2021]]</f>
        <v>24969869.181818139</v>
      </c>
      <c r="H289" s="301">
        <f>Tasaus[[#This Row],[Verotettava tulo (kunnallisvero), €]]*($E$11/100)</f>
        <v>1842776.3456181784</v>
      </c>
      <c r="I289" s="14">
        <v>707305.18493409699</v>
      </c>
      <c r="J289" s="15">
        <v>296744.73090000002</v>
      </c>
      <c r="K289" s="15">
        <f>SUM(Tasaus[[#This Row],[Laskennallinen kunnallisvero, €]:[Laskennallinen kiinteistövero (ydinv.), €]])</f>
        <v>2846826.2614522753</v>
      </c>
      <c r="L289" s="15">
        <f>Tasaus[[#This Row],[Laskennallinen verotulo yhteensä, €]]/Tasaus[[#This Row],[Asukasluku 31.12.2020]]</f>
        <v>1443.623864833811</v>
      </c>
      <c r="M289" s="37">
        <f>$L$11-Tasaus[[#This Row],[Laskennallinen verotulo yhteensä, €/asukas (=tasausraja)]]</f>
        <v>513.37613516618899</v>
      </c>
      <c r="N289" s="401">
        <v>462.0385216495701</v>
      </c>
      <c r="O289" s="402">
        <v>911139.96469295223</v>
      </c>
      <c r="Q289" s="121"/>
      <c r="R289" s="122"/>
    </row>
    <row r="290" spans="1:18">
      <c r="A290" s="298">
        <v>922</v>
      </c>
      <c r="B290" s="13" t="s">
        <v>658</v>
      </c>
      <c r="C290" s="299">
        <v>4367</v>
      </c>
      <c r="D290" s="300">
        <v>22</v>
      </c>
      <c r="E290" s="300">
        <f>Tasaus[[#This Row],[Tuloveroprosentti 2021]]-12.64</f>
        <v>9.36</v>
      </c>
      <c r="F290" s="14">
        <v>17094933.420000002</v>
      </c>
      <c r="G290" s="14">
        <f>Tasaus[[#This Row],[Kunnallisvero (maksuunpantu), €]]*100/Tasaus[[#This Row],[Tuloveroprosentti 2021]]</f>
        <v>77704242.818181828</v>
      </c>
      <c r="H290" s="301">
        <f>Tasaus[[#This Row],[Verotettava tulo (kunnallisvero), €]]*($E$11/100)</f>
        <v>5734573.1199818179</v>
      </c>
      <c r="I290" s="14">
        <v>624072.21551633358</v>
      </c>
      <c r="J290" s="15">
        <v>592646.83350000007</v>
      </c>
      <c r="K290" s="15">
        <f>SUM(Tasaus[[#This Row],[Laskennallinen kunnallisvero, €]:[Laskennallinen kiinteistövero (ydinv.), €]])</f>
        <v>6951292.1689981511</v>
      </c>
      <c r="L290" s="15">
        <f>Tasaus[[#This Row],[Laskennallinen verotulo yhteensä, €]]/Tasaus[[#This Row],[Asukasluku 31.12.2020]]</f>
        <v>1591.777460269785</v>
      </c>
      <c r="M290" s="37">
        <f>$L$11-Tasaus[[#This Row],[Laskennallinen verotulo yhteensä, €/asukas (=tasausraja)]]</f>
        <v>365.22253973021498</v>
      </c>
      <c r="N290" s="401">
        <v>328.70028575719351</v>
      </c>
      <c r="O290" s="402">
        <v>1435434.147901664</v>
      </c>
      <c r="Q290" s="121"/>
      <c r="R290" s="122"/>
    </row>
    <row r="291" spans="1:18">
      <c r="A291" s="298">
        <v>924</v>
      </c>
      <c r="B291" s="13" t="s">
        <v>659</v>
      </c>
      <c r="C291" s="299">
        <v>3065</v>
      </c>
      <c r="D291" s="300">
        <v>22.5</v>
      </c>
      <c r="E291" s="300">
        <f>Tasaus[[#This Row],[Tuloveroprosentti 2021]]-12.64</f>
        <v>9.86</v>
      </c>
      <c r="F291" s="14">
        <v>9553146.25</v>
      </c>
      <c r="G291" s="14">
        <f>Tasaus[[#This Row],[Kunnallisvero (maksuunpantu), €]]*100/Tasaus[[#This Row],[Tuloveroprosentti 2021]]</f>
        <v>42458427.777777776</v>
      </c>
      <c r="H291" s="301">
        <f>Tasaus[[#This Row],[Verotettava tulo (kunnallisvero), €]]*($E$11/100)</f>
        <v>3133431.9699999993</v>
      </c>
      <c r="I291" s="14">
        <v>723735.34327678801</v>
      </c>
      <c r="J291" s="15">
        <v>391260.51870000007</v>
      </c>
      <c r="K291" s="15">
        <f>SUM(Tasaus[[#This Row],[Laskennallinen kunnallisvero, €]:[Laskennallinen kiinteistövero (ydinv.), €]])</f>
        <v>4248427.8319767872</v>
      </c>
      <c r="L291" s="15">
        <f>Tasaus[[#This Row],[Laskennallinen verotulo yhteensä, €]]/Tasaus[[#This Row],[Asukasluku 31.12.2020]]</f>
        <v>1386.1102225046614</v>
      </c>
      <c r="M291" s="37">
        <f>$L$11-Tasaus[[#This Row],[Laskennallinen verotulo yhteensä, €/asukas (=tasausraja)]]</f>
        <v>570.88977749533865</v>
      </c>
      <c r="N291" s="401">
        <v>513.80079974580485</v>
      </c>
      <c r="O291" s="402">
        <v>1574799.4512208919</v>
      </c>
      <c r="Q291" s="121"/>
      <c r="R291" s="122"/>
    </row>
    <row r="292" spans="1:18">
      <c r="A292" s="298">
        <v>925</v>
      </c>
      <c r="B292" s="13" t="s">
        <v>660</v>
      </c>
      <c r="C292" s="299">
        <v>3522</v>
      </c>
      <c r="D292" s="300">
        <v>21</v>
      </c>
      <c r="E292" s="300">
        <f>Tasaus[[#This Row],[Tuloveroprosentti 2021]]-12.64</f>
        <v>8.36</v>
      </c>
      <c r="F292" s="14">
        <v>10181441.919999899</v>
      </c>
      <c r="G292" s="14">
        <f>Tasaus[[#This Row],[Kunnallisvero (maksuunpantu), €]]*100/Tasaus[[#This Row],[Tuloveroprosentti 2021]]</f>
        <v>48483056.761904284</v>
      </c>
      <c r="H292" s="301">
        <f>Tasaus[[#This Row],[Verotettava tulo (kunnallisvero), €]]*($E$11/100)</f>
        <v>3578049.5890285359</v>
      </c>
      <c r="I292" s="14">
        <v>3889380.1706770938</v>
      </c>
      <c r="J292" s="15">
        <v>654056.35480000009</v>
      </c>
      <c r="K292" s="15">
        <f>SUM(Tasaus[[#This Row],[Laskennallinen kunnallisvero, €]:[Laskennallinen kiinteistövero (ydinv.), €]])</f>
        <v>8121486.1145056291</v>
      </c>
      <c r="L292" s="15">
        <f>Tasaus[[#This Row],[Laskennallinen verotulo yhteensä, €]]/Tasaus[[#This Row],[Asukasluku 31.12.2020]]</f>
        <v>2305.930185833512</v>
      </c>
      <c r="M292" s="37">
        <f>$L$11-Tasaus[[#This Row],[Laskennallinen verotulo yhteensä, €/asukas (=tasausraja)]]</f>
        <v>-348.93018583351204</v>
      </c>
      <c r="N292" s="401">
        <v>-34.893018583351207</v>
      </c>
      <c r="O292" s="402">
        <v>-122893.21145056296</v>
      </c>
      <c r="Q292" s="121"/>
      <c r="R292" s="122"/>
    </row>
    <row r="293" spans="1:18">
      <c r="A293" s="298">
        <v>927</v>
      </c>
      <c r="B293" s="13" t="s">
        <v>661</v>
      </c>
      <c r="C293" s="299">
        <v>29160</v>
      </c>
      <c r="D293" s="300">
        <v>20.5</v>
      </c>
      <c r="E293" s="300">
        <f>Tasaus[[#This Row],[Tuloveroprosentti 2021]]-12.64</f>
        <v>7.8599999999999994</v>
      </c>
      <c r="F293" s="14">
        <v>125364291.599999</v>
      </c>
      <c r="G293" s="14">
        <f>Tasaus[[#This Row],[Kunnallisvero (maksuunpantu), €]]*100/Tasaus[[#This Row],[Tuloveroprosentti 2021]]</f>
        <v>611533129.75609267</v>
      </c>
      <c r="H293" s="301">
        <f>Tasaus[[#This Row],[Verotettava tulo (kunnallisvero), €]]*($E$11/100)</f>
        <v>45131144.975999631</v>
      </c>
      <c r="I293" s="14">
        <v>4107870.4636255316</v>
      </c>
      <c r="J293" s="15">
        <v>4250486.8967000004</v>
      </c>
      <c r="K293" s="15">
        <f>SUM(Tasaus[[#This Row],[Laskennallinen kunnallisvero, €]:[Laskennallinen kiinteistövero (ydinv.), €]])</f>
        <v>53489502.336325161</v>
      </c>
      <c r="L293" s="15">
        <f>Tasaus[[#This Row],[Laskennallinen verotulo yhteensä, €]]/Tasaus[[#This Row],[Asukasluku 31.12.2020]]</f>
        <v>1834.3450732621798</v>
      </c>
      <c r="M293" s="37">
        <f>$L$11-Tasaus[[#This Row],[Laskennallinen verotulo yhteensä, €/asukas (=tasausraja)]]</f>
        <v>122.65492673782023</v>
      </c>
      <c r="N293" s="401">
        <v>110.38943406403821</v>
      </c>
      <c r="O293" s="402">
        <v>3218955.8973073545</v>
      </c>
      <c r="Q293" s="121"/>
      <c r="R293" s="122"/>
    </row>
    <row r="294" spans="1:18">
      <c r="A294" s="298">
        <v>931</v>
      </c>
      <c r="B294" s="13" t="s">
        <v>662</v>
      </c>
      <c r="C294" s="299">
        <v>6097</v>
      </c>
      <c r="D294" s="300">
        <v>21</v>
      </c>
      <c r="E294" s="300">
        <f>Tasaus[[#This Row],[Tuloveroprosentti 2021]]-12.64</f>
        <v>8.36</v>
      </c>
      <c r="F294" s="14">
        <v>17389901.129999898</v>
      </c>
      <c r="G294" s="14">
        <f>Tasaus[[#This Row],[Kunnallisvero (maksuunpantu), €]]*100/Tasaus[[#This Row],[Tuloveroprosentti 2021]]</f>
        <v>82809052.999999508</v>
      </c>
      <c r="H294" s="301">
        <f>Tasaus[[#This Row],[Verotettava tulo (kunnallisvero), €]]*($E$11/100)</f>
        <v>6111308.1113999626</v>
      </c>
      <c r="I294" s="14">
        <v>2700674.2414842369</v>
      </c>
      <c r="J294" s="15">
        <v>1030144.2805000001</v>
      </c>
      <c r="K294" s="15">
        <f>SUM(Tasaus[[#This Row],[Laskennallinen kunnallisvero, €]:[Laskennallinen kiinteistövero (ydinv.), €]])</f>
        <v>9842126.6333841998</v>
      </c>
      <c r="L294" s="15">
        <f>Tasaus[[#This Row],[Laskennallinen verotulo yhteensä, €]]/Tasaus[[#This Row],[Asukasluku 31.12.2020]]</f>
        <v>1614.2572795447268</v>
      </c>
      <c r="M294" s="37">
        <f>$L$11-Tasaus[[#This Row],[Laskennallinen verotulo yhteensä, €/asukas (=tasausraja)]]</f>
        <v>342.74272045527323</v>
      </c>
      <c r="N294" s="401">
        <v>308.46844840974592</v>
      </c>
      <c r="O294" s="402">
        <v>1880732.129954221</v>
      </c>
      <c r="Q294" s="121"/>
      <c r="R294" s="122"/>
    </row>
    <row r="295" spans="1:18">
      <c r="A295" s="298">
        <v>934</v>
      </c>
      <c r="B295" s="13" t="s">
        <v>663</v>
      </c>
      <c r="C295" s="299">
        <v>2784</v>
      </c>
      <c r="D295" s="300">
        <v>22.25</v>
      </c>
      <c r="E295" s="300">
        <f>Tasaus[[#This Row],[Tuloveroprosentti 2021]]-12.64</f>
        <v>9.61</v>
      </c>
      <c r="F295" s="14">
        <v>9296921.8000000007</v>
      </c>
      <c r="G295" s="14">
        <f>Tasaus[[#This Row],[Kunnallisvero (maksuunpantu), €]]*100/Tasaus[[#This Row],[Tuloveroprosentti 2021]]</f>
        <v>41783918.202247195</v>
      </c>
      <c r="H295" s="301">
        <f>Tasaus[[#This Row],[Verotettava tulo (kunnallisvero), €]]*($E$11/100)</f>
        <v>3083653.1633258425</v>
      </c>
      <c r="I295" s="14">
        <v>696240.21259572031</v>
      </c>
      <c r="J295" s="15">
        <v>361332.80050000001</v>
      </c>
      <c r="K295" s="15">
        <f>SUM(Tasaus[[#This Row],[Laskennallinen kunnallisvero, €]:[Laskennallinen kiinteistövero (ydinv.), €]])</f>
        <v>4141226.1764215627</v>
      </c>
      <c r="L295" s="15">
        <f>Tasaus[[#This Row],[Laskennallinen verotulo yhteensä, €]]/Tasaus[[#This Row],[Asukasluku 31.12.2020]]</f>
        <v>1487.5094024502739</v>
      </c>
      <c r="M295" s="37">
        <f>$L$11-Tasaus[[#This Row],[Laskennallinen verotulo yhteensä, €/asukas (=tasausraja)]]</f>
        <v>469.49059754972609</v>
      </c>
      <c r="N295" s="401">
        <v>422.54153779475348</v>
      </c>
      <c r="O295" s="402">
        <v>1176355.6412205936</v>
      </c>
      <c r="Q295" s="121"/>
      <c r="R295" s="122"/>
    </row>
    <row r="296" spans="1:18">
      <c r="A296" s="298">
        <v>935</v>
      </c>
      <c r="B296" s="13" t="s">
        <v>664</v>
      </c>
      <c r="C296" s="299">
        <v>3087</v>
      </c>
      <c r="D296" s="300">
        <v>20.5</v>
      </c>
      <c r="E296" s="300">
        <f>Tasaus[[#This Row],[Tuloveroprosentti 2021]]-12.64</f>
        <v>7.8599999999999994</v>
      </c>
      <c r="F296" s="14">
        <v>9199414.5500000007</v>
      </c>
      <c r="G296" s="14">
        <f>Tasaus[[#This Row],[Kunnallisvero (maksuunpantu), €]]*100/Tasaus[[#This Row],[Tuloveroprosentti 2021]]</f>
        <v>44875192.926829271</v>
      </c>
      <c r="H296" s="301">
        <f>Tasaus[[#This Row],[Verotettava tulo (kunnallisvero), €]]*($E$11/100)</f>
        <v>3311789.2379999999</v>
      </c>
      <c r="I296" s="14">
        <v>1118071.758223322</v>
      </c>
      <c r="J296" s="15">
        <v>734786.95405000006</v>
      </c>
      <c r="K296" s="15">
        <f>SUM(Tasaus[[#This Row],[Laskennallinen kunnallisvero, €]:[Laskennallinen kiinteistövero (ydinv.), €]])</f>
        <v>5164647.9502733219</v>
      </c>
      <c r="L296" s="15">
        <f>Tasaus[[#This Row],[Laskennallinen verotulo yhteensä, €]]/Tasaus[[#This Row],[Asukasluku 31.12.2020]]</f>
        <v>1673.0314059842312</v>
      </c>
      <c r="M296" s="37">
        <f>$L$11-Tasaus[[#This Row],[Laskennallinen verotulo yhteensä, €/asukas (=tasausraja)]]</f>
        <v>283.96859401576876</v>
      </c>
      <c r="N296" s="401">
        <v>255.57173461419188</v>
      </c>
      <c r="O296" s="402">
        <v>788949.9447540103</v>
      </c>
      <c r="Q296" s="121"/>
      <c r="R296" s="122"/>
    </row>
    <row r="297" spans="1:18">
      <c r="A297" s="298">
        <v>936</v>
      </c>
      <c r="B297" s="13" t="s">
        <v>665</v>
      </c>
      <c r="C297" s="299">
        <v>6510</v>
      </c>
      <c r="D297" s="300">
        <v>21.25</v>
      </c>
      <c r="E297" s="300">
        <f>Tasaus[[#This Row],[Tuloveroprosentti 2021]]-12.64</f>
        <v>8.61</v>
      </c>
      <c r="F297" s="14">
        <v>19640505.170000002</v>
      </c>
      <c r="G297" s="14">
        <f>Tasaus[[#This Row],[Kunnallisvero (maksuunpantu), €]]*100/Tasaus[[#This Row],[Tuloveroprosentti 2021]]</f>
        <v>92425906.682352945</v>
      </c>
      <c r="H297" s="301">
        <f>Tasaus[[#This Row],[Verotettava tulo (kunnallisvero), €]]*($E$11/100)</f>
        <v>6821031.9131576465</v>
      </c>
      <c r="I297" s="14">
        <v>2992448.8310052501</v>
      </c>
      <c r="J297" s="15">
        <v>1155852.1479500001</v>
      </c>
      <c r="K297" s="15">
        <f>SUM(Tasaus[[#This Row],[Laskennallinen kunnallisvero, €]:[Laskennallinen kiinteistövero (ydinv.), €]])</f>
        <v>10969332.892112896</v>
      </c>
      <c r="L297" s="15">
        <f>Tasaus[[#This Row],[Laskennallinen verotulo yhteensä, €]]/Tasaus[[#This Row],[Asukasluku 31.12.2020]]</f>
        <v>1684.9973720603527</v>
      </c>
      <c r="M297" s="37">
        <f>$L$11-Tasaus[[#This Row],[Laskennallinen verotulo yhteensä, €/asukas (=tasausraja)]]</f>
        <v>272.00262793964725</v>
      </c>
      <c r="N297" s="401">
        <v>244.80236514568253</v>
      </c>
      <c r="O297" s="402">
        <v>1593663.3970983932</v>
      </c>
      <c r="Q297" s="121"/>
      <c r="R297" s="122"/>
    </row>
    <row r="298" spans="1:18">
      <c r="A298" s="298">
        <v>946</v>
      </c>
      <c r="B298" s="13" t="s">
        <v>300</v>
      </c>
      <c r="C298" s="299">
        <v>6388</v>
      </c>
      <c r="D298" s="300">
        <v>21.5</v>
      </c>
      <c r="E298" s="300">
        <f>Tasaus[[#This Row],[Tuloveroprosentti 2021]]-12.64</f>
        <v>8.86</v>
      </c>
      <c r="F298" s="14">
        <v>21053369.449999899</v>
      </c>
      <c r="G298" s="14">
        <f>Tasaus[[#This Row],[Kunnallisvero (maksuunpantu), €]]*100/Tasaus[[#This Row],[Tuloveroprosentti 2021]]</f>
        <v>97922648.604650691</v>
      </c>
      <c r="H298" s="301">
        <f>Tasaus[[#This Row],[Verotettava tulo (kunnallisvero), €]]*($E$11/100)</f>
        <v>7226691.4670232199</v>
      </c>
      <c r="I298" s="14">
        <v>1945943.6991821388</v>
      </c>
      <c r="J298" s="15">
        <v>1068482.3460499998</v>
      </c>
      <c r="K298" s="15">
        <f>SUM(Tasaus[[#This Row],[Laskennallinen kunnallisvero, €]:[Laskennallinen kiinteistövero (ydinv.), €]])</f>
        <v>10241117.512255358</v>
      </c>
      <c r="L298" s="15">
        <f>Tasaus[[#This Row],[Laskennallinen verotulo yhteensä, €]]/Tasaus[[#This Row],[Asukasluku 31.12.2020]]</f>
        <v>1603.1805748677766</v>
      </c>
      <c r="M298" s="37">
        <f>$L$11-Tasaus[[#This Row],[Laskennallinen verotulo yhteensä, €/asukas (=tasausraja)]]</f>
        <v>353.81942513222339</v>
      </c>
      <c r="N298" s="401">
        <v>318.43748261900106</v>
      </c>
      <c r="O298" s="402">
        <v>2034178.6389701788</v>
      </c>
      <c r="Q298" s="121"/>
      <c r="R298" s="122"/>
    </row>
    <row r="299" spans="1:18">
      <c r="A299" s="298">
        <v>976</v>
      </c>
      <c r="B299" s="13" t="s">
        <v>666</v>
      </c>
      <c r="C299" s="299">
        <v>3890</v>
      </c>
      <c r="D299" s="300">
        <v>20</v>
      </c>
      <c r="E299" s="300">
        <f>Tasaus[[#This Row],[Tuloveroprosentti 2021]]-12.64</f>
        <v>7.3599999999999994</v>
      </c>
      <c r="F299" s="14">
        <v>11259614.5399999</v>
      </c>
      <c r="G299" s="14">
        <f>Tasaus[[#This Row],[Kunnallisvero (maksuunpantu), €]]*100/Tasaus[[#This Row],[Tuloveroprosentti 2021]]</f>
        <v>56298072.699999496</v>
      </c>
      <c r="H299" s="301">
        <f>Tasaus[[#This Row],[Verotettava tulo (kunnallisvero), €]]*($E$11/100)</f>
        <v>4154797.7652599625</v>
      </c>
      <c r="I299" s="14">
        <v>734023.16602357454</v>
      </c>
      <c r="J299" s="15">
        <v>590039.09334999986</v>
      </c>
      <c r="K299" s="15">
        <f>SUM(Tasaus[[#This Row],[Laskennallinen kunnallisvero, €]:[Laskennallinen kiinteistövero (ydinv.), €]])</f>
        <v>5478860.024633537</v>
      </c>
      <c r="L299" s="15">
        <f>Tasaus[[#This Row],[Laskennallinen verotulo yhteensä, €]]/Tasaus[[#This Row],[Asukasluku 31.12.2020]]</f>
        <v>1408.4473071037371</v>
      </c>
      <c r="M299" s="37">
        <f>$L$11-Tasaus[[#This Row],[Laskennallinen verotulo yhteensä, €/asukas (=tasausraja)]]</f>
        <v>548.5526928962629</v>
      </c>
      <c r="N299" s="401">
        <v>493.69742360663662</v>
      </c>
      <c r="O299" s="402">
        <v>1920482.9778298165</v>
      </c>
      <c r="Q299" s="121"/>
      <c r="R299" s="122"/>
    </row>
    <row r="300" spans="1:18">
      <c r="A300" s="298">
        <v>977</v>
      </c>
      <c r="B300" s="13" t="s">
        <v>667</v>
      </c>
      <c r="C300" s="299">
        <v>15304</v>
      </c>
      <c r="D300" s="300">
        <v>23</v>
      </c>
      <c r="E300" s="300">
        <f>Tasaus[[#This Row],[Tuloveroprosentti 2021]]-12.64</f>
        <v>10.36</v>
      </c>
      <c r="F300" s="14">
        <v>54237951.630000003</v>
      </c>
      <c r="G300" s="14">
        <f>Tasaus[[#This Row],[Kunnallisvero (maksuunpantu), €]]*100/Tasaus[[#This Row],[Tuloveroprosentti 2021]]</f>
        <v>235817181</v>
      </c>
      <c r="H300" s="301">
        <f>Tasaus[[#This Row],[Verotettava tulo (kunnallisvero), €]]*($E$11/100)</f>
        <v>17403307.957799997</v>
      </c>
      <c r="I300" s="14">
        <v>3342024.076499817</v>
      </c>
      <c r="J300" s="15">
        <v>1975368.42765</v>
      </c>
      <c r="K300" s="15">
        <f>SUM(Tasaus[[#This Row],[Laskennallinen kunnallisvero, €]:[Laskennallinen kiinteistövero (ydinv.), €]])</f>
        <v>22720700.461949814</v>
      </c>
      <c r="L300" s="15">
        <f>Tasaus[[#This Row],[Laskennallinen verotulo yhteensä, €]]/Tasaus[[#This Row],[Asukasluku 31.12.2020]]</f>
        <v>1484.6249648425128</v>
      </c>
      <c r="M300" s="37">
        <f>$L$11-Tasaus[[#This Row],[Laskennallinen verotulo yhteensä, €/asukas (=tasausraja)]]</f>
        <v>472.37503515748722</v>
      </c>
      <c r="N300" s="401">
        <v>425.13753164173852</v>
      </c>
      <c r="O300" s="402">
        <v>6506304.784245166</v>
      </c>
      <c r="Q300" s="121"/>
      <c r="R300" s="122"/>
    </row>
    <row r="301" spans="1:18">
      <c r="A301" s="298">
        <v>980</v>
      </c>
      <c r="B301" s="13" t="s">
        <v>668</v>
      </c>
      <c r="C301" s="299">
        <v>33352</v>
      </c>
      <c r="D301" s="300">
        <v>20.5</v>
      </c>
      <c r="E301" s="300">
        <f>Tasaus[[#This Row],[Tuloveroprosentti 2021]]-12.64</f>
        <v>7.8599999999999994</v>
      </c>
      <c r="F301" s="14">
        <v>126382989.40000001</v>
      </c>
      <c r="G301" s="14">
        <f>Tasaus[[#This Row],[Kunnallisvero (maksuunpantu), €]]*100/Tasaus[[#This Row],[Tuloveroprosentti 2021]]</f>
        <v>616502387.31707323</v>
      </c>
      <c r="H301" s="301">
        <f>Tasaus[[#This Row],[Verotettava tulo (kunnallisvero), €]]*($E$11/100)</f>
        <v>45497876.184</v>
      </c>
      <c r="I301" s="14">
        <v>7607952.2497845953</v>
      </c>
      <c r="J301" s="15">
        <v>4435491.3569</v>
      </c>
      <c r="K301" s="15">
        <f>SUM(Tasaus[[#This Row],[Laskennallinen kunnallisvero, €]:[Laskennallinen kiinteistövero (ydinv.), €]])</f>
        <v>57541319.790684596</v>
      </c>
      <c r="L301" s="15">
        <f>Tasaus[[#This Row],[Laskennallinen verotulo yhteensä, €]]/Tasaus[[#This Row],[Asukasluku 31.12.2020]]</f>
        <v>1725.2734405938054</v>
      </c>
      <c r="M301" s="37">
        <f>$L$11-Tasaus[[#This Row],[Laskennallinen verotulo yhteensä, €/asukas (=tasausraja)]]</f>
        <v>231.72655940619461</v>
      </c>
      <c r="N301" s="401">
        <v>208.55390346557516</v>
      </c>
      <c r="O301" s="402">
        <v>6955689.7883838629</v>
      </c>
      <c r="Q301" s="121"/>
      <c r="R301" s="122"/>
    </row>
    <row r="302" spans="1:18">
      <c r="A302" s="298">
        <v>981</v>
      </c>
      <c r="B302" s="13" t="s">
        <v>669</v>
      </c>
      <c r="C302" s="299">
        <v>2314</v>
      </c>
      <c r="D302" s="300">
        <v>22</v>
      </c>
      <c r="E302" s="300">
        <f>Tasaus[[#This Row],[Tuloveroprosentti 2021]]-12.64</f>
        <v>9.36</v>
      </c>
      <c r="F302" s="14">
        <v>7791026.6399999904</v>
      </c>
      <c r="G302" s="14">
        <f>Tasaus[[#This Row],[Kunnallisvero (maksuunpantu), €]]*100/Tasaus[[#This Row],[Tuloveroprosentti 2021]]</f>
        <v>35413757.454545408</v>
      </c>
      <c r="H302" s="301">
        <f>Tasaus[[#This Row],[Verotettava tulo (kunnallisvero), €]]*($E$11/100)</f>
        <v>2613535.300145451</v>
      </c>
      <c r="I302" s="14">
        <v>331387.50482645695</v>
      </c>
      <c r="J302" s="15">
        <v>245215.90910000002</v>
      </c>
      <c r="K302" s="15">
        <f>SUM(Tasaus[[#This Row],[Laskennallinen kunnallisvero, €]:[Laskennallinen kiinteistövero (ydinv.), €]])</f>
        <v>3190138.7140719076</v>
      </c>
      <c r="L302" s="15">
        <f>Tasaus[[#This Row],[Laskennallinen verotulo yhteensä, €]]/Tasaus[[#This Row],[Asukasluku 31.12.2020]]</f>
        <v>1378.6252005496576</v>
      </c>
      <c r="M302" s="37">
        <f>$L$11-Tasaus[[#This Row],[Laskennallinen verotulo yhteensä, €/asukas (=tasausraja)]]</f>
        <v>578.37479945034238</v>
      </c>
      <c r="N302" s="401">
        <v>520.53731950530812</v>
      </c>
      <c r="O302" s="402">
        <v>1204523.357335283</v>
      </c>
      <c r="Q302" s="121"/>
      <c r="R302" s="122"/>
    </row>
    <row r="303" spans="1:18">
      <c r="A303" s="298">
        <v>989</v>
      </c>
      <c r="B303" s="13" t="s">
        <v>670</v>
      </c>
      <c r="C303" s="299">
        <v>5522</v>
      </c>
      <c r="D303" s="300">
        <v>22.5</v>
      </c>
      <c r="E303" s="300">
        <f>Tasaus[[#This Row],[Tuloveroprosentti 2021]]-12.64</f>
        <v>9.86</v>
      </c>
      <c r="F303" s="14">
        <v>18441214.66</v>
      </c>
      <c r="G303" s="14">
        <f>Tasaus[[#This Row],[Kunnallisvero (maksuunpantu), €]]*100/Tasaus[[#This Row],[Tuloveroprosentti 2021]]</f>
        <v>81960954.044444442</v>
      </c>
      <c r="H303" s="301">
        <f>Tasaus[[#This Row],[Verotettava tulo (kunnallisvero), €]]*($E$11/100)</f>
        <v>6048718.4084799988</v>
      </c>
      <c r="I303" s="14">
        <v>1644156.9496087481</v>
      </c>
      <c r="J303" s="15">
        <v>954189.29485000006</v>
      </c>
      <c r="K303" s="15">
        <f>SUM(Tasaus[[#This Row],[Laskennallinen kunnallisvero, €]:[Laskennallinen kiinteistövero (ydinv.), €]])</f>
        <v>8647064.6529387459</v>
      </c>
      <c r="L303" s="15">
        <f>Tasaus[[#This Row],[Laskennallinen verotulo yhteensä, €]]/Tasaus[[#This Row],[Asukasluku 31.12.2020]]</f>
        <v>1565.9298538462053</v>
      </c>
      <c r="M303" s="37">
        <f>$L$11-Tasaus[[#This Row],[Laskennallinen verotulo yhteensä, €/asukas (=tasausraja)]]</f>
        <v>391.07014615379467</v>
      </c>
      <c r="N303" s="401">
        <v>351.96313153841521</v>
      </c>
      <c r="O303" s="402">
        <v>1943540.4123551289</v>
      </c>
      <c r="Q303" s="121"/>
      <c r="R303" s="122"/>
    </row>
    <row r="304" spans="1:18">
      <c r="A304" s="298">
        <v>992</v>
      </c>
      <c r="B304" s="13" t="s">
        <v>671</v>
      </c>
      <c r="C304" s="299">
        <v>18577</v>
      </c>
      <c r="D304" s="300">
        <v>21.5</v>
      </c>
      <c r="E304" s="300">
        <f>Tasaus[[#This Row],[Tuloveroprosentti 2021]]-12.64</f>
        <v>8.86</v>
      </c>
      <c r="F304" s="14">
        <v>64897777.57</v>
      </c>
      <c r="G304" s="14">
        <f>Tasaus[[#This Row],[Kunnallisvero (maksuunpantu), €]]*100/Tasaus[[#This Row],[Tuloveroprosentti 2021]]</f>
        <v>301850128.23255813</v>
      </c>
      <c r="H304" s="301">
        <f>Tasaus[[#This Row],[Verotettava tulo (kunnallisvero), €]]*($E$11/100)</f>
        <v>22276539.463562787</v>
      </c>
      <c r="I304" s="14">
        <v>8586408.6082416996</v>
      </c>
      <c r="J304" s="15">
        <v>2806355.9541000002</v>
      </c>
      <c r="K304" s="15">
        <f>SUM(Tasaus[[#This Row],[Laskennallinen kunnallisvero, €]:[Laskennallinen kiinteistövero (ydinv.), €]])</f>
        <v>33669304.025904484</v>
      </c>
      <c r="L304" s="15">
        <f>Tasaus[[#This Row],[Laskennallinen verotulo yhteensä, €]]/Tasaus[[#This Row],[Asukasluku 31.12.2020]]</f>
        <v>1812.4187988321303</v>
      </c>
      <c r="M304" s="37">
        <f>$L$11-Tasaus[[#This Row],[Laskennallinen verotulo yhteensä, €/asukas (=tasausraja)]]</f>
        <v>144.58120116786972</v>
      </c>
      <c r="N304" s="401">
        <v>130.12308105108275</v>
      </c>
      <c r="O304" s="402">
        <v>2417296.476685964</v>
      </c>
      <c r="Q304" s="121"/>
      <c r="R304" s="122"/>
    </row>
  </sheetData>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9"/>
  <sheetViews>
    <sheetView zoomScale="80" zoomScaleNormal="80" workbookViewId="0">
      <pane xSplit="2" ySplit="5" topLeftCell="C6" activePane="bottomRight" state="frozen"/>
      <selection activeCell="G29" sqref="G29"/>
      <selection pane="topRight" activeCell="G29" sqref="G29"/>
      <selection pane="bottomLeft" activeCell="G29" sqref="G29"/>
      <selection pane="bottomRight"/>
    </sheetView>
  </sheetViews>
  <sheetFormatPr defaultRowHeight="14"/>
  <cols>
    <col min="1" max="1" width="8.33203125" style="330" customWidth="1"/>
    <col min="2" max="2" width="12.5" style="329" bestFit="1" customWidth="1"/>
    <col min="3" max="3" width="21.33203125" style="336" bestFit="1" customWidth="1"/>
    <col min="4" max="4" width="14.33203125" style="336" customWidth="1"/>
    <col min="5" max="5" width="21.33203125" customWidth="1"/>
    <col min="6" max="6" width="16.83203125" customWidth="1"/>
    <col min="7" max="7" width="24.33203125" customWidth="1"/>
    <col min="8" max="9" width="9.58203125" bestFit="1" customWidth="1"/>
  </cols>
  <sheetData>
    <row r="1" spans="1:7" ht="22.5">
      <c r="A1" s="350" t="s">
        <v>778</v>
      </c>
      <c r="C1" s="178"/>
      <c r="D1" s="173"/>
      <c r="E1" s="365"/>
    </row>
    <row r="2" spans="1:7">
      <c r="A2" s="330" t="s">
        <v>378</v>
      </c>
      <c r="B2" s="331"/>
      <c r="C2" s="178"/>
      <c r="D2" s="173"/>
    </row>
    <row r="3" spans="1:7">
      <c r="A3" s="330" t="s">
        <v>728</v>
      </c>
      <c r="C3" s="178"/>
      <c r="D3" s="173"/>
    </row>
    <row r="4" spans="1:7" s="222" customFormat="1" ht="42">
      <c r="A4" s="231" t="s">
        <v>680</v>
      </c>
      <c r="B4" s="232" t="s">
        <v>3</v>
      </c>
      <c r="C4" s="332" t="s">
        <v>735</v>
      </c>
      <c r="D4" s="211" t="s">
        <v>795</v>
      </c>
      <c r="E4" s="231" t="s">
        <v>780</v>
      </c>
      <c r="F4" s="231" t="s">
        <v>779</v>
      </c>
      <c r="G4" s="231" t="s">
        <v>781</v>
      </c>
    </row>
    <row r="5" spans="1:7">
      <c r="A5" s="329"/>
      <c r="B5" s="329" t="s">
        <v>382</v>
      </c>
      <c r="C5" s="333">
        <f>SUM(C6:C298)</f>
        <v>2776500000.0000014</v>
      </c>
      <c r="D5" s="178">
        <f>SUM(D6:D298)</f>
        <v>1943999999.9999993</v>
      </c>
      <c r="E5" s="178">
        <f>SUM(E6:E298)</f>
        <v>832500000.00000072</v>
      </c>
      <c r="F5" s="178">
        <f>SUM(F6:F298)</f>
        <v>-26999999.999999993</v>
      </c>
      <c r="G5" s="333">
        <f>Verokompensaatiot[[#This Row],[Jäljelle jäävät korvaukaset vuosilta 2010-2022, €]]+Verokompensaatiot[[#This Row],[Veromenetysten korvaus 2023]]</f>
        <v>805500000.00000072</v>
      </c>
    </row>
    <row r="6" spans="1:7">
      <c r="A6" s="35">
        <v>5</v>
      </c>
      <c r="B6" s="13" t="s">
        <v>14</v>
      </c>
      <c r="C6" s="333">
        <v>6607591.1714390153</v>
      </c>
      <c r="D6" s="173">
        <v>4626384.7424013829</v>
      </c>
      <c r="E6" s="173">
        <v>1981206.4290376324</v>
      </c>
      <c r="F6" s="173">
        <v>-59917.493973465826</v>
      </c>
      <c r="G6" s="333">
        <f>Verokompensaatiot[[#This Row],[Jäljelle jäävät korvaukaset vuosilta 2010-2022, €]]+Verokompensaatiot[[#This Row],[Veromenetysten korvaus 2023]]</f>
        <v>1921288.9350641666</v>
      </c>
    </row>
    <row r="7" spans="1:7">
      <c r="A7" s="35">
        <v>9</v>
      </c>
      <c r="B7" s="13" t="s">
        <v>15</v>
      </c>
      <c r="C7" s="333">
        <v>1760695.8314305567</v>
      </c>
      <c r="D7" s="173">
        <v>1232772.4459935171</v>
      </c>
      <c r="E7" s="173">
        <v>527923.38543703966</v>
      </c>
      <c r="F7" s="173">
        <v>-17095.928642230538</v>
      </c>
      <c r="G7" s="333">
        <f>Verokompensaatiot[[#This Row],[Jäljelle jäävät korvaukaset vuosilta 2010-2022, €]]+Verokompensaatiot[[#This Row],[Veromenetysten korvaus 2023]]</f>
        <v>510827.45679480914</v>
      </c>
    </row>
    <row r="8" spans="1:7">
      <c r="A8" s="35">
        <v>10</v>
      </c>
      <c r="B8" s="13" t="s">
        <v>16</v>
      </c>
      <c r="C8" s="333">
        <v>8076853.4311289731</v>
      </c>
      <c r="D8" s="173">
        <v>5655106.4542102339</v>
      </c>
      <c r="E8" s="173">
        <v>2421746.9769187393</v>
      </c>
      <c r="F8" s="173">
        <v>-55850.802891755979</v>
      </c>
      <c r="G8" s="333">
        <f>Verokompensaatiot[[#This Row],[Jäljelle jäävät korvaukaset vuosilta 2010-2022, €]]+Verokompensaatiot[[#This Row],[Veromenetysten korvaus 2023]]</f>
        <v>2365896.1740269833</v>
      </c>
    </row>
    <row r="9" spans="1:7">
      <c r="A9" s="35">
        <v>16</v>
      </c>
      <c r="B9" s="13" t="s">
        <v>17</v>
      </c>
      <c r="C9" s="333">
        <v>4754407.5528706266</v>
      </c>
      <c r="D9" s="173">
        <v>3328855.8554945048</v>
      </c>
      <c r="E9" s="173">
        <v>1425551.6973761218</v>
      </c>
      <c r="F9" s="173">
        <v>-65374.269406301988</v>
      </c>
      <c r="G9" s="333">
        <f>Verokompensaatiot[[#This Row],[Jäljelle jäävät korvaukaset vuosilta 2010-2022, €]]+Verokompensaatiot[[#This Row],[Veromenetysten korvaus 2023]]</f>
        <v>1360177.4279698199</v>
      </c>
    </row>
    <row r="10" spans="1:7">
      <c r="A10" s="35">
        <v>18</v>
      </c>
      <c r="B10" s="13" t="s">
        <v>18</v>
      </c>
      <c r="C10" s="333">
        <v>2760768.4651834308</v>
      </c>
      <c r="D10" s="173">
        <v>1932985.3759469066</v>
      </c>
      <c r="E10" s="173">
        <v>827783.08923652419</v>
      </c>
      <c r="F10" s="173">
        <v>-36260.70532704152</v>
      </c>
      <c r="G10" s="333">
        <f>Verokompensaatiot[[#This Row],[Jäljelle jäävät korvaukaset vuosilta 2010-2022, €]]+Verokompensaatiot[[#This Row],[Veromenetysten korvaus 2023]]</f>
        <v>791522.38390948263</v>
      </c>
    </row>
    <row r="11" spans="1:7">
      <c r="A11" s="35">
        <v>19</v>
      </c>
      <c r="B11" s="13" t="s">
        <v>19</v>
      </c>
      <c r="C11" s="333">
        <v>2260984.7339009214</v>
      </c>
      <c r="D11" s="173">
        <v>1583055.7618236588</v>
      </c>
      <c r="E11" s="173">
        <v>677928.97207726259</v>
      </c>
      <c r="F11" s="173">
        <v>-26498.36996963371</v>
      </c>
      <c r="G11" s="333">
        <f>Verokompensaatiot[[#This Row],[Jäljelle jäävät korvaukaset vuosilta 2010-2022, €]]+Verokompensaatiot[[#This Row],[Veromenetysten korvaus 2023]]</f>
        <v>651430.60210762883</v>
      </c>
    </row>
    <row r="12" spans="1:7">
      <c r="A12" s="35">
        <v>20</v>
      </c>
      <c r="B12" s="13" t="s">
        <v>20</v>
      </c>
      <c r="C12" s="333">
        <v>9235977.0086190514</v>
      </c>
      <c r="D12" s="173">
        <v>6466680.8228904828</v>
      </c>
      <c r="E12" s="173">
        <v>2769296.1857285686</v>
      </c>
      <c r="F12" s="173">
        <v>-91742.967102942595</v>
      </c>
      <c r="G12" s="333">
        <f>Verokompensaatiot[[#This Row],[Jäljelle jäävät korvaukaset vuosilta 2010-2022, €]]+Verokompensaatiot[[#This Row],[Veromenetysten korvaus 2023]]</f>
        <v>2677553.2186256261</v>
      </c>
    </row>
    <row r="13" spans="1:7">
      <c r="A13" s="35">
        <v>46</v>
      </c>
      <c r="B13" s="13" t="s">
        <v>21</v>
      </c>
      <c r="C13" s="333">
        <v>1004772.393321823</v>
      </c>
      <c r="D13" s="173">
        <v>703503.52336309117</v>
      </c>
      <c r="E13" s="173">
        <v>301268.86995873181</v>
      </c>
      <c r="F13" s="173">
        <v>-12371.292471172517</v>
      </c>
      <c r="G13" s="333">
        <f>Verokompensaatiot[[#This Row],[Jäljelle jäävät korvaukaset vuosilta 2010-2022, €]]+Verokompensaatiot[[#This Row],[Veromenetysten korvaus 2023]]</f>
        <v>288897.57748755929</v>
      </c>
    </row>
    <row r="14" spans="1:7">
      <c r="A14" s="35">
        <v>47</v>
      </c>
      <c r="B14" s="13" t="s">
        <v>22</v>
      </c>
      <c r="C14" s="333">
        <v>1289252.987432942</v>
      </c>
      <c r="D14" s="173">
        <v>902686.04630637052</v>
      </c>
      <c r="E14" s="173">
        <v>386566.9411265715</v>
      </c>
      <c r="F14" s="173">
        <v>-11109.168310649631</v>
      </c>
      <c r="G14" s="333">
        <f>Verokompensaatiot[[#This Row],[Jäljelle jäävät korvaukaset vuosilta 2010-2022, €]]+Verokompensaatiot[[#This Row],[Veromenetysten korvaus 2023]]</f>
        <v>375457.77281592187</v>
      </c>
    </row>
    <row r="15" spans="1:7">
      <c r="A15" s="35">
        <v>49</v>
      </c>
      <c r="B15" s="13" t="s">
        <v>23</v>
      </c>
      <c r="C15" s="333">
        <v>97427350.594348863</v>
      </c>
      <c r="D15" s="173">
        <v>68214935.910467878</v>
      </c>
      <c r="E15" s="173">
        <v>29212414.683880985</v>
      </c>
      <c r="F15" s="173">
        <v>-1305023.6288670213</v>
      </c>
      <c r="G15" s="333">
        <f>Verokompensaatiot[[#This Row],[Jäljelle jäävät korvaukaset vuosilta 2010-2022, €]]+Verokompensaatiot[[#This Row],[Veromenetysten korvaus 2023]]</f>
        <v>27907391.055013962</v>
      </c>
    </row>
    <row r="16" spans="1:7">
      <c r="A16" s="35">
        <v>50</v>
      </c>
      <c r="B16" s="13" t="s">
        <v>24</v>
      </c>
      <c r="C16" s="333">
        <v>6860443.6370767346</v>
      </c>
      <c r="D16" s="173">
        <v>4803422.4492984563</v>
      </c>
      <c r="E16" s="173">
        <v>2057021.1877782783</v>
      </c>
      <c r="F16" s="173">
        <v>-77054.316163709373</v>
      </c>
      <c r="G16" s="333">
        <f>Verokompensaatiot[[#This Row],[Jäljelle jäävät korvaukaset vuosilta 2010-2022, €]]+Verokompensaatiot[[#This Row],[Veromenetysten korvaus 2023]]</f>
        <v>1979966.8716145689</v>
      </c>
    </row>
    <row r="17" spans="1:7">
      <c r="A17" s="35">
        <v>51</v>
      </c>
      <c r="B17" s="13" t="s">
        <v>25</v>
      </c>
      <c r="C17" s="333">
        <v>5857192.6583354883</v>
      </c>
      <c r="D17" s="173">
        <v>4100984.162724359</v>
      </c>
      <c r="E17" s="173">
        <v>1756208.4956111293</v>
      </c>
      <c r="F17" s="173">
        <v>-54938.456124614044</v>
      </c>
      <c r="G17" s="333">
        <f>Verokompensaatiot[[#This Row],[Jäljelle jäävät korvaukaset vuosilta 2010-2022, €]]+Verokompensaatiot[[#This Row],[Veromenetysten korvaus 2023]]</f>
        <v>1701270.0394865153</v>
      </c>
    </row>
    <row r="18" spans="1:7">
      <c r="A18" s="35">
        <v>52</v>
      </c>
      <c r="B18" s="13" t="s">
        <v>26</v>
      </c>
      <c r="C18" s="333">
        <v>1825310.1168888889</v>
      </c>
      <c r="D18" s="173">
        <v>1278012.9181458664</v>
      </c>
      <c r="E18" s="173">
        <v>547297.19874302251</v>
      </c>
      <c r="F18" s="173">
        <v>-17909.623843083231</v>
      </c>
      <c r="G18" s="333">
        <f>Verokompensaatiot[[#This Row],[Jäljelle jäävät korvaukaset vuosilta 2010-2022, €]]+Verokompensaatiot[[#This Row],[Veromenetysten korvaus 2023]]</f>
        <v>529387.57489993924</v>
      </c>
    </row>
    <row r="19" spans="1:7">
      <c r="A19" s="35">
        <v>61</v>
      </c>
      <c r="B19" s="13" t="s">
        <v>27</v>
      </c>
      <c r="C19" s="333">
        <v>9772658.7575335056</v>
      </c>
      <c r="D19" s="173">
        <v>6842445.0295858542</v>
      </c>
      <c r="E19" s="173">
        <v>2930213.7279476514</v>
      </c>
      <c r="F19" s="173">
        <v>-89841.35675719443</v>
      </c>
      <c r="G19" s="333">
        <f>Verokompensaatiot[[#This Row],[Jäljelle jäävät korvaukaset vuosilta 2010-2022, €]]+Verokompensaatiot[[#This Row],[Veromenetysten korvaus 2023]]</f>
        <v>2840372.3711904571</v>
      </c>
    </row>
    <row r="20" spans="1:7">
      <c r="A20" s="35">
        <v>69</v>
      </c>
      <c r="B20" s="13" t="s">
        <v>28</v>
      </c>
      <c r="C20" s="333">
        <v>4464855.1054060282</v>
      </c>
      <c r="D20" s="173">
        <v>3126122.2131854184</v>
      </c>
      <c r="E20" s="173">
        <v>1338732.8922206098</v>
      </c>
      <c r="F20" s="173">
        <v>-42044.916998836095</v>
      </c>
      <c r="G20" s="333">
        <f>Verokompensaatiot[[#This Row],[Jäljelle jäävät korvaukaset vuosilta 2010-2022, €]]+Verokompensaatiot[[#This Row],[Veromenetysten korvaus 2023]]</f>
        <v>1296687.9752217736</v>
      </c>
    </row>
    <row r="21" spans="1:7">
      <c r="A21" s="35">
        <v>71</v>
      </c>
      <c r="B21" s="13" t="s">
        <v>29</v>
      </c>
      <c r="C21" s="333">
        <v>4377836.4362276206</v>
      </c>
      <c r="D21" s="173">
        <v>3065195.0412485106</v>
      </c>
      <c r="E21" s="173">
        <v>1312641.39497911</v>
      </c>
      <c r="F21" s="173">
        <v>-42058.66162444061</v>
      </c>
      <c r="G21" s="333">
        <f>Verokompensaatiot[[#This Row],[Jäljelle jäävät korvaukaset vuosilta 2010-2022, €]]+Verokompensaatiot[[#This Row],[Veromenetysten korvaus 2023]]</f>
        <v>1270582.7333546693</v>
      </c>
    </row>
    <row r="22" spans="1:7">
      <c r="A22" s="35">
        <v>72</v>
      </c>
      <c r="B22" s="13" t="s">
        <v>30</v>
      </c>
      <c r="C22" s="333">
        <v>558807.66998902941</v>
      </c>
      <c r="D22" s="173">
        <v>391255.93749637046</v>
      </c>
      <c r="E22" s="173">
        <v>167551.73249265895</v>
      </c>
      <c r="F22" s="173">
        <v>-7657.1307226582776</v>
      </c>
      <c r="G22" s="333">
        <f>Verokompensaatiot[[#This Row],[Jäljelle jäävät korvaukaset vuosilta 2010-2022, €]]+Verokompensaatiot[[#This Row],[Veromenetysten korvaus 2023]]</f>
        <v>159894.60177000068</v>
      </c>
    </row>
    <row r="23" spans="1:7">
      <c r="A23" s="35">
        <v>74</v>
      </c>
      <c r="B23" s="13" t="s">
        <v>31</v>
      </c>
      <c r="C23" s="333">
        <v>886560.65884464374</v>
      </c>
      <c r="D23" s="173">
        <v>620736.15011488798</v>
      </c>
      <c r="E23" s="173">
        <v>265824.50872975576</v>
      </c>
      <c r="F23" s="173">
        <v>-9917.724292843066</v>
      </c>
      <c r="G23" s="333">
        <f>Verokompensaatiot[[#This Row],[Jäljelle jäävät korvaukaset vuosilta 2010-2022, €]]+Verokompensaatiot[[#This Row],[Veromenetysten korvaus 2023]]</f>
        <v>255906.78443691268</v>
      </c>
    </row>
    <row r="24" spans="1:7">
      <c r="A24" s="35">
        <v>75</v>
      </c>
      <c r="B24" s="13" t="s">
        <v>32</v>
      </c>
      <c r="C24" s="333">
        <v>10742428.766931906</v>
      </c>
      <c r="D24" s="173">
        <v>7521441.2112067761</v>
      </c>
      <c r="E24" s="173">
        <v>3220987.5557251303</v>
      </c>
      <c r="F24" s="173">
        <v>-96380.807249840451</v>
      </c>
      <c r="G24" s="333">
        <f>Verokompensaatiot[[#This Row],[Jäljelle jäävät korvaukaset vuosilta 2010-2022, €]]+Verokompensaatiot[[#This Row],[Veromenetysten korvaus 2023]]</f>
        <v>3124606.7484752899</v>
      </c>
    </row>
    <row r="25" spans="1:7">
      <c r="A25" s="35">
        <v>77</v>
      </c>
      <c r="B25" s="13" t="s">
        <v>33</v>
      </c>
      <c r="C25" s="333">
        <v>3523613.6349378689</v>
      </c>
      <c r="D25" s="173">
        <v>2467100.632565897</v>
      </c>
      <c r="E25" s="173">
        <v>1056513.002371972</v>
      </c>
      <c r="F25" s="173">
        <v>-39003.83339747438</v>
      </c>
      <c r="G25" s="333">
        <f>Verokompensaatiot[[#This Row],[Jäljelle jäävät korvaukaset vuosilta 2010-2022, €]]+Verokompensaatiot[[#This Row],[Veromenetysten korvaus 2023]]</f>
        <v>1017509.1689744976</v>
      </c>
    </row>
    <row r="26" spans="1:7">
      <c r="A26" s="35">
        <v>78</v>
      </c>
      <c r="B26" s="13" t="s">
        <v>34</v>
      </c>
      <c r="C26" s="333">
        <v>4043148.1605037567</v>
      </c>
      <c r="D26" s="173">
        <v>2830859.0037886901</v>
      </c>
      <c r="E26" s="173">
        <v>1212289.1567150666</v>
      </c>
      <c r="F26" s="173">
        <v>-41538.233688465909</v>
      </c>
      <c r="G26" s="333">
        <f>Verokompensaatiot[[#This Row],[Jäljelle jäävät korvaukaset vuosilta 2010-2022, €]]+Verokompensaatiot[[#This Row],[Veromenetysten korvaus 2023]]</f>
        <v>1170750.9230266006</v>
      </c>
    </row>
    <row r="27" spans="1:7">
      <c r="A27" s="35">
        <v>79</v>
      </c>
      <c r="B27" s="13" t="s">
        <v>35</v>
      </c>
      <c r="C27" s="333">
        <v>3620453.3784490628</v>
      </c>
      <c r="D27" s="173">
        <v>2534904.1482820003</v>
      </c>
      <c r="E27" s="173">
        <v>1085549.2301670625</v>
      </c>
      <c r="F27" s="173">
        <v>-38738.897516477693</v>
      </c>
      <c r="G27" s="333">
        <f>Verokompensaatiot[[#This Row],[Jäljelle jäävät korvaukaset vuosilta 2010-2022, €]]+Verokompensaatiot[[#This Row],[Veromenetysten korvaus 2023]]</f>
        <v>1046810.3326505848</v>
      </c>
    </row>
    <row r="28" spans="1:7">
      <c r="A28" s="35">
        <v>81</v>
      </c>
      <c r="B28" s="13" t="s">
        <v>36</v>
      </c>
      <c r="C28" s="333">
        <v>2115997.0264080423</v>
      </c>
      <c r="D28" s="173">
        <v>1481540.8677605733</v>
      </c>
      <c r="E28" s="173">
        <v>634456.15864746901</v>
      </c>
      <c r="F28" s="173">
        <v>-28582.715407656233</v>
      </c>
      <c r="G28" s="333">
        <f>Verokompensaatiot[[#This Row],[Jäljelle jäävät korvaukaset vuosilta 2010-2022, €]]+Verokompensaatiot[[#This Row],[Veromenetysten korvaus 2023]]</f>
        <v>605873.44323981274</v>
      </c>
    </row>
    <row r="29" spans="1:7">
      <c r="A29" s="35">
        <v>82</v>
      </c>
      <c r="B29" s="39" t="s">
        <v>37</v>
      </c>
      <c r="C29" s="333">
        <v>4721976.0947854333</v>
      </c>
      <c r="D29" s="173">
        <v>3306148.5785207553</v>
      </c>
      <c r="E29" s="173">
        <v>1415827.516264678</v>
      </c>
      <c r="F29" s="173">
        <v>-57949.310863633458</v>
      </c>
      <c r="G29" s="333">
        <f>Verokompensaatiot[[#This Row],[Jäljelle jäävät korvaukaset vuosilta 2010-2022, €]]+Verokompensaatiot[[#This Row],[Veromenetysten korvaus 2023]]</f>
        <v>1357878.2054010446</v>
      </c>
    </row>
    <row r="30" spans="1:7">
      <c r="A30" s="35">
        <v>86</v>
      </c>
      <c r="B30" s="13" t="s">
        <v>38</v>
      </c>
      <c r="C30" s="333">
        <v>4759071.5193990218</v>
      </c>
      <c r="D30" s="173">
        <v>3332121.3879746781</v>
      </c>
      <c r="E30" s="173">
        <v>1426950.1314243437</v>
      </c>
      <c r="F30" s="173">
        <v>-61895.444532839894</v>
      </c>
      <c r="G30" s="333">
        <f>Verokompensaatiot[[#This Row],[Jäljelle jäävät korvaukaset vuosilta 2010-2022, €]]+Verokompensaatiot[[#This Row],[Veromenetysten korvaus 2023]]</f>
        <v>1365054.6868915039</v>
      </c>
    </row>
    <row r="31" spans="1:7">
      <c r="A31" s="35">
        <v>90</v>
      </c>
      <c r="B31" s="13" t="s">
        <v>39</v>
      </c>
      <c r="C31" s="333">
        <v>2391654.2727626096</v>
      </c>
      <c r="D31" s="173">
        <v>1674545.6172341115</v>
      </c>
      <c r="E31" s="173">
        <v>717108.65552849812</v>
      </c>
      <c r="F31" s="173">
        <v>-24869.412060911185</v>
      </c>
      <c r="G31" s="333">
        <f>Verokompensaatiot[[#This Row],[Jäljelle jäävät korvaukaset vuosilta 2010-2022, €]]+Verokompensaatiot[[#This Row],[Veromenetysten korvaus 2023]]</f>
        <v>692239.24346758693</v>
      </c>
    </row>
    <row r="32" spans="1:7">
      <c r="A32" s="35">
        <v>91</v>
      </c>
      <c r="B32" s="13" t="s">
        <v>40</v>
      </c>
      <c r="C32" s="333">
        <v>284452638.93507874</v>
      </c>
      <c r="D32" s="173">
        <v>199162949.78922844</v>
      </c>
      <c r="E32" s="173">
        <v>85289689.145850301</v>
      </c>
      <c r="F32" s="173">
        <v>-2525840.0159147019</v>
      </c>
      <c r="G32" s="333">
        <f>Verokompensaatiot[[#This Row],[Jäljelle jäävät korvaukaset vuosilta 2010-2022, €]]+Verokompensaatiot[[#This Row],[Veromenetysten korvaus 2023]]</f>
        <v>82763849.129935592</v>
      </c>
    </row>
    <row r="33" spans="1:7">
      <c r="A33" s="35">
        <v>92</v>
      </c>
      <c r="B33" s="13" t="s">
        <v>41</v>
      </c>
      <c r="C33" s="333">
        <v>96020146.941125512</v>
      </c>
      <c r="D33" s="173">
        <v>67229665.281306639</v>
      </c>
      <c r="E33" s="173">
        <v>28790481.659818873</v>
      </c>
      <c r="F33" s="173">
        <v>-780762.17541061284</v>
      </c>
      <c r="G33" s="333">
        <f>Verokompensaatiot[[#This Row],[Jäljelle jäävät korvaukaset vuosilta 2010-2022, €]]+Verokompensaatiot[[#This Row],[Veromenetysten korvaus 2023]]</f>
        <v>28009719.484408259</v>
      </c>
    </row>
    <row r="34" spans="1:7">
      <c r="A34" s="35">
        <v>97</v>
      </c>
      <c r="B34" s="13" t="s">
        <v>42</v>
      </c>
      <c r="C34" s="333">
        <v>1524215.1005688107</v>
      </c>
      <c r="D34" s="173">
        <v>1067197.6068812413</v>
      </c>
      <c r="E34" s="173">
        <v>457017.4936875694</v>
      </c>
      <c r="F34" s="173">
        <v>-19919.966780889794</v>
      </c>
      <c r="G34" s="333">
        <f>Verokompensaatiot[[#This Row],[Jäljelle jäävät korvaukaset vuosilta 2010-2022, €]]+Verokompensaatiot[[#This Row],[Veromenetysten korvaus 2023]]</f>
        <v>437097.52690667962</v>
      </c>
    </row>
    <row r="35" spans="1:7">
      <c r="A35" s="35">
        <v>98</v>
      </c>
      <c r="B35" s="13" t="s">
        <v>43</v>
      </c>
      <c r="C35" s="333">
        <v>11689474.308975747</v>
      </c>
      <c r="D35" s="173">
        <v>8184526.5826215884</v>
      </c>
      <c r="E35" s="173">
        <v>3504947.7263541585</v>
      </c>
      <c r="F35" s="173">
        <v>-153645.11996004198</v>
      </c>
      <c r="G35" s="333">
        <f>Verokompensaatiot[[#This Row],[Jäljelle jäävät korvaukaset vuosilta 2010-2022, €]]+Verokompensaatiot[[#This Row],[Veromenetysten korvaus 2023]]</f>
        <v>3351302.6063941163</v>
      </c>
    </row>
    <row r="36" spans="1:7">
      <c r="A36" s="35">
        <v>102</v>
      </c>
      <c r="B36" s="13" t="s">
        <v>44</v>
      </c>
      <c r="C36" s="333">
        <v>6600579.9430336384</v>
      </c>
      <c r="D36" s="173">
        <v>4621475.7461759001</v>
      </c>
      <c r="E36" s="173">
        <v>1979104.1968577383</v>
      </c>
      <c r="F36" s="173">
        <v>-70278.444493799485</v>
      </c>
      <c r="G36" s="333">
        <f>Verokompensaatiot[[#This Row],[Jäljelle jäävät korvaukaset vuosilta 2010-2022, €]]+Verokompensaatiot[[#This Row],[Veromenetysten korvaus 2023]]</f>
        <v>1908825.7523639388</v>
      </c>
    </row>
    <row r="37" spans="1:7">
      <c r="A37" s="35">
        <v>103</v>
      </c>
      <c r="B37" s="13" t="s">
        <v>45</v>
      </c>
      <c r="C37" s="333">
        <v>1603048.354533484</v>
      </c>
      <c r="D37" s="173">
        <v>1122393.6615210124</v>
      </c>
      <c r="E37" s="173">
        <v>480654.69301247154</v>
      </c>
      <c r="F37" s="173">
        <v>-15518.620363187096</v>
      </c>
      <c r="G37" s="333">
        <f>Verokompensaatiot[[#This Row],[Jäljelle jäävät korvaukaset vuosilta 2010-2022, €]]+Verokompensaatiot[[#This Row],[Veromenetysten korvaus 2023]]</f>
        <v>465136.07264928444</v>
      </c>
    </row>
    <row r="38" spans="1:7">
      <c r="A38" s="35">
        <v>105</v>
      </c>
      <c r="B38" s="13" t="s">
        <v>46</v>
      </c>
      <c r="C38" s="333">
        <v>1655471.3517771859</v>
      </c>
      <c r="D38" s="173">
        <v>1159098.2560255169</v>
      </c>
      <c r="E38" s="173">
        <v>496373.09575166903</v>
      </c>
      <c r="F38" s="173">
        <v>-17278.475106775237</v>
      </c>
      <c r="G38" s="333">
        <f>Verokompensaatiot[[#This Row],[Jäljelle jäävät korvaukaset vuosilta 2010-2022, €]]+Verokompensaatiot[[#This Row],[Veromenetysten korvaus 2023]]</f>
        <v>479094.62064489379</v>
      </c>
    </row>
    <row r="39" spans="1:7">
      <c r="A39" s="35">
        <v>106</v>
      </c>
      <c r="B39" s="13" t="s">
        <v>47</v>
      </c>
      <c r="C39" s="333">
        <v>21267606.522079367</v>
      </c>
      <c r="D39" s="173">
        <v>14890771.503303535</v>
      </c>
      <c r="E39" s="173">
        <v>6376835.0187758319</v>
      </c>
      <c r="F39" s="173">
        <v>-222083.86939906626</v>
      </c>
      <c r="G39" s="333">
        <f>Verokompensaatiot[[#This Row],[Jäljelle jäävät korvaukaset vuosilta 2010-2022, €]]+Verokompensaatiot[[#This Row],[Veromenetysten korvaus 2023]]</f>
        <v>6154751.1493767658</v>
      </c>
    </row>
    <row r="40" spans="1:7">
      <c r="A40" s="35">
        <v>108</v>
      </c>
      <c r="B40" s="13" t="s">
        <v>48</v>
      </c>
      <c r="C40" s="333">
        <v>5929960.8470584312</v>
      </c>
      <c r="D40" s="173">
        <v>4151933.6887021731</v>
      </c>
      <c r="E40" s="173">
        <v>1778027.1583562582</v>
      </c>
      <c r="F40" s="173">
        <v>-62954.978973832986</v>
      </c>
      <c r="G40" s="333">
        <f>Verokompensaatiot[[#This Row],[Jäljelle jäävät korvaukaset vuosilta 2010-2022, €]]+Verokompensaatiot[[#This Row],[Veromenetysten korvaus 2023]]</f>
        <v>1715072.1793824253</v>
      </c>
    </row>
    <row r="41" spans="1:7">
      <c r="A41" s="35">
        <v>109</v>
      </c>
      <c r="B41" s="39" t="s">
        <v>49</v>
      </c>
      <c r="C41" s="333">
        <v>34065999.635883942</v>
      </c>
      <c r="D41" s="173">
        <v>23851720.976826344</v>
      </c>
      <c r="E41" s="173">
        <v>10214278.659057599</v>
      </c>
      <c r="F41" s="173">
        <v>-358582.49888562079</v>
      </c>
      <c r="G41" s="333">
        <f>Verokompensaatiot[[#This Row],[Jäljelle jäävät korvaukaset vuosilta 2010-2022, €]]+Verokompensaatiot[[#This Row],[Veromenetysten korvaus 2023]]</f>
        <v>9855696.1601719782</v>
      </c>
    </row>
    <row r="42" spans="1:7">
      <c r="A42" s="35">
        <v>111</v>
      </c>
      <c r="B42" s="39" t="s">
        <v>50</v>
      </c>
      <c r="C42" s="333">
        <v>10459835.54138902</v>
      </c>
      <c r="D42" s="173">
        <v>7323580.1521556797</v>
      </c>
      <c r="E42" s="173">
        <v>3136255.3892333405</v>
      </c>
      <c r="F42" s="173">
        <v>-96152.967195869176</v>
      </c>
      <c r="G42" s="333">
        <f>Verokompensaatiot[[#This Row],[Jäljelle jäävät korvaukaset vuosilta 2010-2022, €]]+Verokompensaatiot[[#This Row],[Veromenetysten korvaus 2023]]</f>
        <v>3040102.4220374716</v>
      </c>
    </row>
    <row r="43" spans="1:7">
      <c r="A43" s="35">
        <v>139</v>
      </c>
      <c r="B43" s="39" t="s">
        <v>51</v>
      </c>
      <c r="C43" s="333">
        <v>5056621.4491332266</v>
      </c>
      <c r="D43" s="173">
        <v>3540454.5640608631</v>
      </c>
      <c r="E43" s="173">
        <v>1516166.8850723635</v>
      </c>
      <c r="F43" s="173">
        <v>-47373.621418434923</v>
      </c>
      <c r="G43" s="333">
        <f>Verokompensaatiot[[#This Row],[Jäljelle jäävät korvaukaset vuosilta 2010-2022, €]]+Verokompensaatiot[[#This Row],[Veromenetysten korvaus 2023]]</f>
        <v>1468793.2636539286</v>
      </c>
    </row>
    <row r="44" spans="1:7">
      <c r="A44" s="35">
        <v>140</v>
      </c>
      <c r="B44" s="39" t="s">
        <v>52</v>
      </c>
      <c r="C44" s="333">
        <v>12170817.060880521</v>
      </c>
      <c r="D44" s="173">
        <v>8521544.5223669074</v>
      </c>
      <c r="E44" s="173">
        <v>3649272.5385136139</v>
      </c>
      <c r="F44" s="173">
        <v>-113049.8742089208</v>
      </c>
      <c r="G44" s="333">
        <f>Verokompensaatiot[[#This Row],[Jäljelle jäävät korvaukaset vuosilta 2010-2022, €]]+Verokompensaatiot[[#This Row],[Veromenetysten korvaus 2023]]</f>
        <v>3536222.6643046932</v>
      </c>
    </row>
    <row r="45" spans="1:7">
      <c r="A45" s="35">
        <v>142</v>
      </c>
      <c r="B45" s="39" t="s">
        <v>53</v>
      </c>
      <c r="C45" s="333">
        <v>4000636.8307052357</v>
      </c>
      <c r="D45" s="173">
        <v>2801094.182924896</v>
      </c>
      <c r="E45" s="173">
        <v>1199542.6477803397</v>
      </c>
      <c r="F45" s="173">
        <v>-53966.821132441859</v>
      </c>
      <c r="G45" s="333">
        <f>Verokompensaatiot[[#This Row],[Jäljelle jäävät korvaukaset vuosilta 2010-2022, €]]+Verokompensaatiot[[#This Row],[Veromenetysten korvaus 2023]]</f>
        <v>1145575.8266478979</v>
      </c>
    </row>
    <row r="46" spans="1:7">
      <c r="A46" s="35">
        <v>143</v>
      </c>
      <c r="B46" s="13" t="s">
        <v>54</v>
      </c>
      <c r="C46" s="333">
        <v>4478099.0053498335</v>
      </c>
      <c r="D46" s="173">
        <v>3135395.0896452623</v>
      </c>
      <c r="E46" s="173">
        <v>1342703.9157045712</v>
      </c>
      <c r="F46" s="173">
        <v>-47202.037497903271</v>
      </c>
      <c r="G46" s="333">
        <f>Verokompensaatiot[[#This Row],[Jäljelle jäävät korvaukaset vuosilta 2010-2022, €]]+Verokompensaatiot[[#This Row],[Veromenetysten korvaus 2023]]</f>
        <v>1295501.878206668</v>
      </c>
    </row>
    <row r="47" spans="1:7">
      <c r="A47" s="35">
        <v>145</v>
      </c>
      <c r="B47" s="13" t="s">
        <v>55</v>
      </c>
      <c r="C47" s="333">
        <v>7152244.6650784109</v>
      </c>
      <c r="D47" s="173">
        <v>5007730.4624211863</v>
      </c>
      <c r="E47" s="173">
        <v>2144514.2026572246</v>
      </c>
      <c r="F47" s="173">
        <v>-86153.550191097442</v>
      </c>
      <c r="G47" s="333">
        <f>Verokompensaatiot[[#This Row],[Jäljelle jäävät korvaukaset vuosilta 2010-2022, €]]+Verokompensaatiot[[#This Row],[Veromenetysten korvaus 2023]]</f>
        <v>2058360.6524661272</v>
      </c>
    </row>
    <row r="48" spans="1:7">
      <c r="A48" s="35">
        <v>146</v>
      </c>
      <c r="B48" s="13" t="s">
        <v>56</v>
      </c>
      <c r="C48" s="333">
        <v>3422552.7833252018</v>
      </c>
      <c r="D48" s="173">
        <v>2396341.6570445485</v>
      </c>
      <c r="E48" s="173">
        <v>1026211.1262806533</v>
      </c>
      <c r="F48" s="173">
        <v>-26698.77710484419</v>
      </c>
      <c r="G48" s="333">
        <f>Verokompensaatiot[[#This Row],[Jäljelle jäävät korvaukaset vuosilta 2010-2022, €]]+Verokompensaatiot[[#This Row],[Veromenetysten korvaus 2023]]</f>
        <v>999512.34917580907</v>
      </c>
    </row>
    <row r="49" spans="1:7">
      <c r="A49" s="35">
        <v>148</v>
      </c>
      <c r="B49" s="13" t="s">
        <v>57</v>
      </c>
      <c r="C49" s="333">
        <v>3852210.1317977863</v>
      </c>
      <c r="D49" s="173">
        <v>2697171.4374986105</v>
      </c>
      <c r="E49" s="173">
        <v>1155038.6942991759</v>
      </c>
      <c r="F49" s="173">
        <v>-25681.090593659264</v>
      </c>
      <c r="G49" s="333">
        <f>Verokompensaatiot[[#This Row],[Jäljelle jäävät korvaukaset vuosilta 2010-2022, €]]+Verokompensaatiot[[#This Row],[Veromenetysten korvaus 2023]]</f>
        <v>1129357.6037055166</v>
      </c>
    </row>
    <row r="50" spans="1:7">
      <c r="A50" s="35">
        <v>149</v>
      </c>
      <c r="B50" s="13" t="s">
        <v>58</v>
      </c>
      <c r="C50" s="333">
        <v>2848427.2977809724</v>
      </c>
      <c r="D50" s="173">
        <v>1994360.7660314091</v>
      </c>
      <c r="E50" s="173">
        <v>854066.53174956329</v>
      </c>
      <c r="F50" s="173">
        <v>-38642.718279851215</v>
      </c>
      <c r="G50" s="333">
        <f>Verokompensaatiot[[#This Row],[Jäljelle jäävät korvaukaset vuosilta 2010-2022, €]]+Verokompensaatiot[[#This Row],[Veromenetysten korvaus 2023]]</f>
        <v>815423.81346971204</v>
      </c>
    </row>
    <row r="51" spans="1:7">
      <c r="A51" s="35">
        <v>151</v>
      </c>
      <c r="B51" s="13" t="s">
        <v>59</v>
      </c>
      <c r="C51" s="333">
        <v>1638689.3569027688</v>
      </c>
      <c r="D51" s="173">
        <v>1147348.1396790855</v>
      </c>
      <c r="E51" s="173">
        <v>491341.21722368337</v>
      </c>
      <c r="F51" s="173">
        <v>-18054.143138353989</v>
      </c>
      <c r="G51" s="333">
        <f>Verokompensaatiot[[#This Row],[Jäljelle jäävät korvaukaset vuosilta 2010-2022, €]]+Verokompensaatiot[[#This Row],[Veromenetysten korvaus 2023]]</f>
        <v>473287.07408532937</v>
      </c>
    </row>
    <row r="52" spans="1:7">
      <c r="A52" s="35">
        <v>152</v>
      </c>
      <c r="B52" s="13" t="s">
        <v>60</v>
      </c>
      <c r="C52" s="333">
        <v>3094004.9203341207</v>
      </c>
      <c r="D52" s="173">
        <v>2166304.9037023331</v>
      </c>
      <c r="E52" s="173">
        <v>927700.01663178764</v>
      </c>
      <c r="F52" s="173">
        <v>-30871.381181437289</v>
      </c>
      <c r="G52" s="333">
        <f>Verokompensaatiot[[#This Row],[Jäljelle jäävät korvaukaset vuosilta 2010-2022, €]]+Verokompensaatiot[[#This Row],[Veromenetysten korvaus 2023]]</f>
        <v>896828.63545035035</v>
      </c>
    </row>
    <row r="53" spans="1:7">
      <c r="A53" s="35">
        <v>153</v>
      </c>
      <c r="B53" s="13" t="s">
        <v>61</v>
      </c>
      <c r="C53" s="333">
        <v>12923424.357477617</v>
      </c>
      <c r="D53" s="173">
        <v>9048491.6084770299</v>
      </c>
      <c r="E53" s="173">
        <v>3874932.7490005866</v>
      </c>
      <c r="F53" s="173">
        <v>-149495.59136268636</v>
      </c>
      <c r="G53" s="333">
        <f>Verokompensaatiot[[#This Row],[Jäljelle jäävät korvaukaset vuosilta 2010-2022, €]]+Verokompensaatiot[[#This Row],[Veromenetysten korvaus 2023]]</f>
        <v>3725437.1576379002</v>
      </c>
    </row>
    <row r="54" spans="1:7">
      <c r="A54" s="35">
        <v>165</v>
      </c>
      <c r="B54" s="13" t="s">
        <v>62</v>
      </c>
      <c r="C54" s="333">
        <v>8358522.8627304342</v>
      </c>
      <c r="D54" s="173">
        <v>5852320.7077788422</v>
      </c>
      <c r="E54" s="173">
        <v>2506202.154951592</v>
      </c>
      <c r="F54" s="173">
        <v>-99745.758343902737</v>
      </c>
      <c r="G54" s="333">
        <f>Verokompensaatiot[[#This Row],[Jäljelle jäävät korvaukaset vuosilta 2010-2022, €]]+Verokompensaatiot[[#This Row],[Veromenetysten korvaus 2023]]</f>
        <v>2406456.3966076891</v>
      </c>
    </row>
    <row r="55" spans="1:7">
      <c r="A55" s="35">
        <v>167</v>
      </c>
      <c r="B55" s="13" t="s">
        <v>63</v>
      </c>
      <c r="C55" s="333">
        <v>41267524.36642462</v>
      </c>
      <c r="D55" s="173">
        <v>28893955.472115763</v>
      </c>
      <c r="E55" s="173">
        <v>12373568.894308858</v>
      </c>
      <c r="F55" s="173">
        <v>-283780.4134472874</v>
      </c>
      <c r="G55" s="333">
        <f>Verokompensaatiot[[#This Row],[Jäljelle jäävät korvaukaset vuosilta 2010-2022, €]]+Verokompensaatiot[[#This Row],[Veromenetysten korvaus 2023]]</f>
        <v>12089788.480861571</v>
      </c>
    </row>
    <row r="56" spans="1:7">
      <c r="A56" s="35">
        <v>169</v>
      </c>
      <c r="B56" s="13" t="s">
        <v>64</v>
      </c>
      <c r="C56" s="333">
        <v>3027892.2163976124</v>
      </c>
      <c r="D56" s="173">
        <v>2120015.2957597533</v>
      </c>
      <c r="E56" s="173">
        <v>907876.92063785903</v>
      </c>
      <c r="F56" s="173">
        <v>-38204.910061690061</v>
      </c>
      <c r="G56" s="333">
        <f>Verokompensaatiot[[#This Row],[Jäljelle jäävät korvaukaset vuosilta 2010-2022, €]]+Verokompensaatiot[[#This Row],[Veromenetysten korvaus 2023]]</f>
        <v>869672.01057616901</v>
      </c>
    </row>
    <row r="57" spans="1:7">
      <c r="A57" s="35">
        <v>171</v>
      </c>
      <c r="B57" s="13" t="s">
        <v>65</v>
      </c>
      <c r="C57" s="333">
        <v>3125973.8770148708</v>
      </c>
      <c r="D57" s="173">
        <v>2188688.3547332631</v>
      </c>
      <c r="E57" s="173">
        <v>937285.52228160761</v>
      </c>
      <c r="F57" s="173">
        <v>-33913.613018991156</v>
      </c>
      <c r="G57" s="333">
        <f>Verokompensaatiot[[#This Row],[Jäljelle jäävät korvaukaset vuosilta 2010-2022, €]]+Verokompensaatiot[[#This Row],[Veromenetysten korvaus 2023]]</f>
        <v>903371.90926261642</v>
      </c>
    </row>
    <row r="58" spans="1:7">
      <c r="A58" s="35">
        <v>172</v>
      </c>
      <c r="B58" s="13" t="s">
        <v>66</v>
      </c>
      <c r="C58" s="333">
        <v>3108854.3110188376</v>
      </c>
      <c r="D58" s="173">
        <v>2176701.8838900113</v>
      </c>
      <c r="E58" s="173">
        <v>932152.42712882627</v>
      </c>
      <c r="F58" s="173">
        <v>-37753.910518756631</v>
      </c>
      <c r="G58" s="333">
        <f>Verokompensaatiot[[#This Row],[Jäljelle jäävät korvaukaset vuosilta 2010-2022, €]]+Verokompensaatiot[[#This Row],[Veromenetysten korvaus 2023]]</f>
        <v>894398.51661006967</v>
      </c>
    </row>
    <row r="59" spans="1:7">
      <c r="A59" s="35">
        <v>176</v>
      </c>
      <c r="B59" s="13" t="s">
        <v>67</v>
      </c>
      <c r="C59" s="333">
        <v>3289023.7623400902</v>
      </c>
      <c r="D59" s="173">
        <v>2302849.7006984088</v>
      </c>
      <c r="E59" s="173">
        <v>986174.06164168147</v>
      </c>
      <c r="F59" s="173">
        <v>-27167.62905254577</v>
      </c>
      <c r="G59" s="333">
        <f>Verokompensaatiot[[#This Row],[Jäljelle jäävät korvaukaset vuosilta 2010-2022, €]]+Verokompensaatiot[[#This Row],[Veromenetysten korvaus 2023]]</f>
        <v>959006.43258913571</v>
      </c>
    </row>
    <row r="60" spans="1:7">
      <c r="A60" s="35">
        <v>177</v>
      </c>
      <c r="B60" s="13" t="s">
        <v>68</v>
      </c>
      <c r="C60" s="333">
        <v>1230421.4313082506</v>
      </c>
      <c r="D60" s="173">
        <v>861494.42192084924</v>
      </c>
      <c r="E60" s="173">
        <v>368927.0093874014</v>
      </c>
      <c r="F60" s="173">
        <v>-16997.654569116567</v>
      </c>
      <c r="G60" s="333">
        <f>Verokompensaatiot[[#This Row],[Jäljelle jäävät korvaukaset vuosilta 2010-2022, €]]+Verokompensaatiot[[#This Row],[Veromenetysten korvaus 2023]]</f>
        <v>351929.35481828486</v>
      </c>
    </row>
    <row r="61" spans="1:7">
      <c r="A61" s="35">
        <v>178</v>
      </c>
      <c r="B61" s="13" t="s">
        <v>69</v>
      </c>
      <c r="C61" s="333">
        <v>4502566.5559678124</v>
      </c>
      <c r="D61" s="173">
        <v>3152526.340645209</v>
      </c>
      <c r="E61" s="173">
        <v>1350040.2153226035</v>
      </c>
      <c r="F61" s="173">
        <v>-53884.372934302031</v>
      </c>
      <c r="G61" s="333">
        <f>Verokompensaatiot[[#This Row],[Jäljelle jäävät korvaukaset vuosilta 2010-2022, €]]+Verokompensaatiot[[#This Row],[Veromenetysten korvaus 2023]]</f>
        <v>1296155.8423883014</v>
      </c>
    </row>
    <row r="62" spans="1:7">
      <c r="A62" s="35">
        <v>179</v>
      </c>
      <c r="B62" s="13" t="s">
        <v>70</v>
      </c>
      <c r="C62" s="333">
        <v>68839036.132577524</v>
      </c>
      <c r="D62" s="173">
        <v>48198482.348903522</v>
      </c>
      <c r="E62" s="173">
        <v>20640553.783674002</v>
      </c>
      <c r="F62" s="173">
        <v>-570344.23906693049</v>
      </c>
      <c r="G62" s="333">
        <f>Verokompensaatiot[[#This Row],[Jäljelle jäävät korvaukaset vuosilta 2010-2022, €]]+Verokompensaatiot[[#This Row],[Veromenetysten korvaus 2023]]</f>
        <v>20070209.544607073</v>
      </c>
    </row>
    <row r="63" spans="1:7">
      <c r="A63" s="35">
        <v>181</v>
      </c>
      <c r="B63" s="13" t="s">
        <v>71</v>
      </c>
      <c r="C63" s="333">
        <v>1403973.6623697605</v>
      </c>
      <c r="D63" s="173">
        <v>983009.1120644022</v>
      </c>
      <c r="E63" s="173">
        <v>420964.55030535825</v>
      </c>
      <c r="F63" s="173">
        <v>-15364.270456604285</v>
      </c>
      <c r="G63" s="333">
        <f>Verokompensaatiot[[#This Row],[Jäljelle jäävät korvaukaset vuosilta 2010-2022, €]]+Verokompensaatiot[[#This Row],[Veromenetysten korvaus 2023]]</f>
        <v>405600.27984875394</v>
      </c>
    </row>
    <row r="64" spans="1:7">
      <c r="A64" s="35">
        <v>182</v>
      </c>
      <c r="B64" s="13" t="s">
        <v>72</v>
      </c>
      <c r="C64" s="333">
        <v>11016217.871379185</v>
      </c>
      <c r="D64" s="173">
        <v>7713137.958566946</v>
      </c>
      <c r="E64" s="173">
        <v>3303079.9128122395</v>
      </c>
      <c r="F64" s="173">
        <v>-120850.10808182026</v>
      </c>
      <c r="G64" s="333">
        <f>Verokompensaatiot[[#This Row],[Jäljelle jäävät korvaukaset vuosilta 2010-2022, €]]+Verokompensaatiot[[#This Row],[Veromenetysten korvaus 2023]]</f>
        <v>3182229.8047304191</v>
      </c>
    </row>
    <row r="65" spans="1:7">
      <c r="A65" s="35">
        <v>186</v>
      </c>
      <c r="B65" s="13" t="s">
        <v>73</v>
      </c>
      <c r="C65" s="333">
        <v>17292849.630390238</v>
      </c>
      <c r="D65" s="173">
        <v>12107797.472169496</v>
      </c>
      <c r="E65" s="173">
        <v>5185052.1582207419</v>
      </c>
      <c r="F65" s="173">
        <v>-202400.80144735117</v>
      </c>
      <c r="G65" s="333">
        <f>Verokompensaatiot[[#This Row],[Jäljelle jäävät korvaukaset vuosilta 2010-2022, €]]+Verokompensaatiot[[#This Row],[Veromenetysten korvaus 2023]]</f>
        <v>4982651.3567733904</v>
      </c>
    </row>
    <row r="66" spans="1:7">
      <c r="A66" s="35">
        <v>202</v>
      </c>
      <c r="B66" s="13" t="s">
        <v>74</v>
      </c>
      <c r="C66" s="333">
        <v>12615758.67586674</v>
      </c>
      <c r="D66" s="173">
        <v>8833075.7665711977</v>
      </c>
      <c r="E66" s="173">
        <v>3782682.9092955422</v>
      </c>
      <c r="F66" s="173">
        <v>-214116.77977788931</v>
      </c>
      <c r="G66" s="333">
        <f>Verokompensaatiot[[#This Row],[Jäljelle jäävät korvaukaset vuosilta 2010-2022, €]]+Verokompensaatiot[[#This Row],[Veromenetysten korvaus 2023]]</f>
        <v>3568566.129517653</v>
      </c>
    </row>
    <row r="67" spans="1:7">
      <c r="A67" s="35">
        <v>204</v>
      </c>
      <c r="B67" s="13" t="s">
        <v>75</v>
      </c>
      <c r="C67" s="333">
        <v>2108101.6112118792</v>
      </c>
      <c r="D67" s="173">
        <v>1476012.7974773603</v>
      </c>
      <c r="E67" s="173">
        <v>632088.81373451883</v>
      </c>
      <c r="F67" s="173">
        <v>-20294.90282251855</v>
      </c>
      <c r="G67" s="333">
        <f>Verokompensaatiot[[#This Row],[Jäljelle jäävät korvaukaset vuosilta 2010-2022, €]]+Verokompensaatiot[[#This Row],[Veromenetysten korvaus 2023]]</f>
        <v>611793.91091200022</v>
      </c>
    </row>
    <row r="68" spans="1:7">
      <c r="A68" s="35">
        <v>205</v>
      </c>
      <c r="B68" s="13" t="s">
        <v>76</v>
      </c>
      <c r="C68" s="333">
        <v>18993939.400625169</v>
      </c>
      <c r="D68" s="173">
        <v>13298836.014700273</v>
      </c>
      <c r="E68" s="173">
        <v>5695103.3859248962</v>
      </c>
      <c r="F68" s="173">
        <v>-161051.09277854062</v>
      </c>
      <c r="G68" s="333">
        <f>Verokompensaatiot[[#This Row],[Jäljelle jäävät korvaukaset vuosilta 2010-2022, €]]+Verokompensaatiot[[#This Row],[Veromenetysten korvaus 2023]]</f>
        <v>5534052.293146356</v>
      </c>
    </row>
    <row r="69" spans="1:7">
      <c r="A69" s="35">
        <v>208</v>
      </c>
      <c r="B69" s="13" t="s">
        <v>77</v>
      </c>
      <c r="C69" s="333">
        <v>7687245.0370659772</v>
      </c>
      <c r="D69" s="173">
        <v>5382317.4327593194</v>
      </c>
      <c r="E69" s="173">
        <v>2304927.6043066578</v>
      </c>
      <c r="F69" s="173">
        <v>-75498.292407178276</v>
      </c>
      <c r="G69" s="333">
        <f>Verokompensaatiot[[#This Row],[Jäljelle jäävät korvaukaset vuosilta 2010-2022, €]]+Verokompensaatiot[[#This Row],[Veromenetysten korvaus 2023]]</f>
        <v>2229429.3118994795</v>
      </c>
    </row>
    <row r="70" spans="1:7">
      <c r="A70" s="35">
        <v>211</v>
      </c>
      <c r="B70" s="13" t="s">
        <v>78</v>
      </c>
      <c r="C70" s="333">
        <v>14289235.392907856</v>
      </c>
      <c r="D70" s="173">
        <v>10004780.696493015</v>
      </c>
      <c r="E70" s="173">
        <v>4284454.6964148413</v>
      </c>
      <c r="F70" s="173">
        <v>-196097.69831588722</v>
      </c>
      <c r="G70" s="333">
        <f>Verokompensaatiot[[#This Row],[Jäljelle jäävät korvaukaset vuosilta 2010-2022, €]]+Verokompensaatiot[[#This Row],[Veromenetysten korvaus 2023]]</f>
        <v>4088356.9980989541</v>
      </c>
    </row>
    <row r="71" spans="1:7">
      <c r="A71" s="35">
        <v>213</v>
      </c>
      <c r="B71" s="13" t="s">
        <v>79</v>
      </c>
      <c r="C71" s="333">
        <v>3719511.9257530514</v>
      </c>
      <c r="D71" s="173">
        <v>2604261.1862646956</v>
      </c>
      <c r="E71" s="173">
        <v>1115250.7394883558</v>
      </c>
      <c r="F71" s="173">
        <v>-54715.426939649165</v>
      </c>
      <c r="G71" s="333">
        <f>Verokompensaatiot[[#This Row],[Jäljelle jäävät korvaukaset vuosilta 2010-2022, €]]+Verokompensaatiot[[#This Row],[Veromenetysten korvaus 2023]]</f>
        <v>1060535.3125487065</v>
      </c>
    </row>
    <row r="72" spans="1:7">
      <c r="A72" s="35">
        <v>214</v>
      </c>
      <c r="B72" s="13" t="s">
        <v>80</v>
      </c>
      <c r="C72" s="333">
        <v>8638514.6594506036</v>
      </c>
      <c r="D72" s="173">
        <v>6048360.3450286202</v>
      </c>
      <c r="E72" s="173">
        <v>2590154.3144219834</v>
      </c>
      <c r="F72" s="173">
        <v>-72353.466278924549</v>
      </c>
      <c r="G72" s="333">
        <f>Verokompensaatiot[[#This Row],[Jäljelle jäävät korvaukaset vuosilta 2010-2022, €]]+Verokompensaatiot[[#This Row],[Veromenetysten korvaus 2023]]</f>
        <v>2517800.8481430588</v>
      </c>
    </row>
    <row r="73" spans="1:7">
      <c r="A73" s="35">
        <v>216</v>
      </c>
      <c r="B73" s="13" t="s">
        <v>81</v>
      </c>
      <c r="C73" s="333">
        <v>1009473.841384302</v>
      </c>
      <c r="D73" s="173">
        <v>706795.29899192578</v>
      </c>
      <c r="E73" s="173">
        <v>302678.54239237623</v>
      </c>
      <c r="F73" s="173">
        <v>-9597.9791166895084</v>
      </c>
      <c r="G73" s="333">
        <f>Verokompensaatiot[[#This Row],[Jäljelle jäävät korvaukaset vuosilta 2010-2022, €]]+Verokompensaatiot[[#This Row],[Veromenetysten korvaus 2023]]</f>
        <v>293080.5632756867</v>
      </c>
    </row>
    <row r="74" spans="1:7">
      <c r="A74" s="35">
        <v>217</v>
      </c>
      <c r="B74" s="13" t="s">
        <v>82</v>
      </c>
      <c r="C74" s="333">
        <v>3460343.4748944691</v>
      </c>
      <c r="D74" s="173">
        <v>2422801.2660525283</v>
      </c>
      <c r="E74" s="173">
        <v>1037542.2088419409</v>
      </c>
      <c r="F74" s="173">
        <v>-35241.190018529072</v>
      </c>
      <c r="G74" s="333">
        <f>Verokompensaatiot[[#This Row],[Jäljelle jäävät korvaukaset vuosilta 2010-2022, €]]+Verokompensaatiot[[#This Row],[Veromenetysten korvaus 2023]]</f>
        <v>1002301.0188234118</v>
      </c>
    </row>
    <row r="75" spans="1:7">
      <c r="A75" s="35">
        <v>218</v>
      </c>
      <c r="B75" s="13" t="s">
        <v>83</v>
      </c>
      <c r="C75" s="333">
        <v>1089187.1729578732</v>
      </c>
      <c r="D75" s="173">
        <v>762607.5505961118</v>
      </c>
      <c r="E75" s="173">
        <v>326579.6223617614</v>
      </c>
      <c r="F75" s="173">
        <v>-13780.165168929272</v>
      </c>
      <c r="G75" s="333">
        <f>Verokompensaatiot[[#This Row],[Jäljelle jäävät korvaukaset vuosilta 2010-2022, €]]+Verokompensaatiot[[#This Row],[Veromenetysten korvaus 2023]]</f>
        <v>312799.45719283214</v>
      </c>
    </row>
    <row r="76" spans="1:7">
      <c r="A76" s="35">
        <v>224</v>
      </c>
      <c r="B76" s="13" t="s">
        <v>84</v>
      </c>
      <c r="C76" s="333">
        <v>4824554.600143577</v>
      </c>
      <c r="D76" s="173">
        <v>3377970.1576369922</v>
      </c>
      <c r="E76" s="173">
        <v>1446584.4425065848</v>
      </c>
      <c r="F76" s="173">
        <v>-45016.867287910893</v>
      </c>
      <c r="G76" s="333">
        <f>Verokompensaatiot[[#This Row],[Jäljelle jäävät korvaukaset vuosilta 2010-2022, €]]+Verokompensaatiot[[#This Row],[Veromenetysten korvaus 2023]]</f>
        <v>1401567.5752186738</v>
      </c>
    </row>
    <row r="77" spans="1:7">
      <c r="A77" s="35">
        <v>226</v>
      </c>
      <c r="B77" s="13" t="s">
        <v>85</v>
      </c>
      <c r="C77" s="333">
        <v>2709975.4879390644</v>
      </c>
      <c r="D77" s="173">
        <v>1897422.059626702</v>
      </c>
      <c r="E77" s="173">
        <v>812553.4283123624</v>
      </c>
      <c r="F77" s="173">
        <v>-29424.718305420622</v>
      </c>
      <c r="G77" s="333">
        <f>Verokompensaatiot[[#This Row],[Jäljelle jäävät korvaukaset vuosilta 2010-2022, €]]+Verokompensaatiot[[#This Row],[Veromenetysten korvaus 2023]]</f>
        <v>783128.71000694181</v>
      </c>
    </row>
    <row r="78" spans="1:7">
      <c r="A78" s="35">
        <v>230</v>
      </c>
      <c r="B78" s="13" t="s">
        <v>86</v>
      </c>
      <c r="C78" s="333">
        <v>1911861.5702323767</v>
      </c>
      <c r="D78" s="173">
        <v>1338612.963274532</v>
      </c>
      <c r="E78" s="173">
        <v>573248.60695784469</v>
      </c>
      <c r="F78" s="173">
        <v>-17455.308993590519</v>
      </c>
      <c r="G78" s="333">
        <f>Verokompensaatiot[[#This Row],[Jäljelle jäävät korvaukaset vuosilta 2010-2022, €]]+Verokompensaatiot[[#This Row],[Veromenetysten korvaus 2023]]</f>
        <v>555793.29796425416</v>
      </c>
    </row>
    <row r="79" spans="1:7">
      <c r="A79" s="35">
        <v>231</v>
      </c>
      <c r="B79" s="13" t="s">
        <v>87</v>
      </c>
      <c r="C79" s="333">
        <v>735382.52062260744</v>
      </c>
      <c r="D79" s="173">
        <v>514886.95123009116</v>
      </c>
      <c r="E79" s="173">
        <v>220495.56939251628</v>
      </c>
      <c r="F79" s="173">
        <v>-4744.9589116579509</v>
      </c>
      <c r="G79" s="333">
        <f>Verokompensaatiot[[#This Row],[Jäljelle jäävät korvaukaset vuosilta 2010-2022, €]]+Verokompensaatiot[[#This Row],[Veromenetysten korvaus 2023]]</f>
        <v>215750.61048085833</v>
      </c>
    </row>
    <row r="80" spans="1:7">
      <c r="A80" s="35">
        <v>232</v>
      </c>
      <c r="B80" s="13" t="s">
        <v>88</v>
      </c>
      <c r="C80" s="333">
        <v>9255573.3341117036</v>
      </c>
      <c r="D80" s="173">
        <v>6480401.4268010594</v>
      </c>
      <c r="E80" s="173">
        <v>2775171.9073106442</v>
      </c>
      <c r="F80" s="173">
        <v>-75671.605324130447</v>
      </c>
      <c r="G80" s="333">
        <f>Verokompensaatiot[[#This Row],[Jäljelle jäävät korvaukaset vuosilta 2010-2022, €]]+Verokompensaatiot[[#This Row],[Veromenetysten korvaus 2023]]</f>
        <v>2699500.3019865137</v>
      </c>
    </row>
    <row r="81" spans="1:7">
      <c r="A81" s="35">
        <v>233</v>
      </c>
      <c r="B81" s="13" t="s">
        <v>89</v>
      </c>
      <c r="C81" s="333">
        <v>11028873.290227223</v>
      </c>
      <c r="D81" s="173">
        <v>7721998.8028819412</v>
      </c>
      <c r="E81" s="173">
        <v>3306874.487345282</v>
      </c>
      <c r="F81" s="173">
        <v>-104512.49125071027</v>
      </c>
      <c r="G81" s="333">
        <f>Verokompensaatiot[[#This Row],[Jäljelle jäävät korvaukaset vuosilta 2010-2022, €]]+Verokompensaatiot[[#This Row],[Veromenetysten korvaus 2023]]</f>
        <v>3202361.9960945719</v>
      </c>
    </row>
    <row r="82" spans="1:7">
      <c r="A82" s="35">
        <v>235</v>
      </c>
      <c r="B82" s="13" t="s">
        <v>90</v>
      </c>
      <c r="C82" s="333">
        <v>2079940.1437295652</v>
      </c>
      <c r="D82" s="173">
        <v>1456295.2059824499</v>
      </c>
      <c r="E82" s="173">
        <v>623644.93774711527</v>
      </c>
      <c r="F82" s="173">
        <v>-75938.075519568476</v>
      </c>
      <c r="G82" s="333">
        <f>Verokompensaatiot[[#This Row],[Jäljelle jäävät korvaukaset vuosilta 2010-2022, €]]+Verokompensaatiot[[#This Row],[Veromenetysten korvaus 2023]]</f>
        <v>547706.86222754675</v>
      </c>
    </row>
    <row r="83" spans="1:7">
      <c r="A83" s="35">
        <v>236</v>
      </c>
      <c r="B83" s="13" t="s">
        <v>91</v>
      </c>
      <c r="C83" s="333">
        <v>2844507.9791572182</v>
      </c>
      <c r="D83" s="173">
        <v>1991616.607772962</v>
      </c>
      <c r="E83" s="173">
        <v>852891.37138425629</v>
      </c>
      <c r="F83" s="173">
        <v>-29384.608440394975</v>
      </c>
      <c r="G83" s="333">
        <f>Verokompensaatiot[[#This Row],[Jäljelle jäävät korvaukaset vuosilta 2010-2022, €]]+Verokompensaatiot[[#This Row],[Veromenetysten korvaus 2023]]</f>
        <v>823506.76294386131</v>
      </c>
    </row>
    <row r="84" spans="1:7">
      <c r="A84" s="35">
        <v>239</v>
      </c>
      <c r="B84" s="13" t="s">
        <v>92</v>
      </c>
      <c r="C84" s="333">
        <v>1525243.0541884638</v>
      </c>
      <c r="D84" s="173">
        <v>1067917.3410201231</v>
      </c>
      <c r="E84" s="173">
        <v>457325.71316834074</v>
      </c>
      <c r="F84" s="173">
        <v>-17998.348816296264</v>
      </c>
      <c r="G84" s="333">
        <f>Verokompensaatiot[[#This Row],[Jäljelle jäävät korvaukaset vuosilta 2010-2022, €]]+Verokompensaatiot[[#This Row],[Veromenetysten korvaus 2023]]</f>
        <v>439327.36435204447</v>
      </c>
    </row>
    <row r="85" spans="1:7">
      <c r="A85" s="35">
        <v>240</v>
      </c>
      <c r="B85" s="13" t="s">
        <v>93</v>
      </c>
      <c r="C85" s="333">
        <v>10621784.54696133</v>
      </c>
      <c r="D85" s="173">
        <v>7436970.7038691929</v>
      </c>
      <c r="E85" s="173">
        <v>3184813.843092137</v>
      </c>
      <c r="F85" s="173">
        <v>-83485.875272601173</v>
      </c>
      <c r="G85" s="333">
        <f>Verokompensaatiot[[#This Row],[Jäljelle jäävät korvaukaset vuosilta 2010-2022, €]]+Verokompensaatiot[[#This Row],[Veromenetysten korvaus 2023]]</f>
        <v>3101327.9678195356</v>
      </c>
    </row>
    <row r="86" spans="1:7">
      <c r="A86" s="35">
        <v>241</v>
      </c>
      <c r="B86" s="13" t="s">
        <v>94</v>
      </c>
      <c r="C86" s="333">
        <v>3922620.7443834133</v>
      </c>
      <c r="D86" s="173">
        <v>2746470.2780772019</v>
      </c>
      <c r="E86" s="173">
        <v>1176150.4663062114</v>
      </c>
      <c r="F86" s="173">
        <v>-42861.427002347627</v>
      </c>
      <c r="G86" s="333">
        <f>Verokompensaatiot[[#This Row],[Jäljelle jäävät korvaukaset vuosilta 2010-2022, €]]+Verokompensaatiot[[#This Row],[Veromenetysten korvaus 2023]]</f>
        <v>1133289.0393038639</v>
      </c>
    </row>
    <row r="87" spans="1:7">
      <c r="A87" s="35">
        <v>244</v>
      </c>
      <c r="B87" s="13" t="s">
        <v>95</v>
      </c>
      <c r="C87" s="333">
        <v>7053410.1103927214</v>
      </c>
      <c r="D87" s="173">
        <v>4938530.2555748038</v>
      </c>
      <c r="E87" s="173">
        <v>2114879.8548179176</v>
      </c>
      <c r="F87" s="173">
        <v>-86228.222002593786</v>
      </c>
      <c r="G87" s="333">
        <f>Verokompensaatiot[[#This Row],[Jäljelle jäävät korvaukaset vuosilta 2010-2022, €]]+Verokompensaatiot[[#This Row],[Veromenetysten korvaus 2023]]</f>
        <v>2028651.6328153238</v>
      </c>
    </row>
    <row r="88" spans="1:7">
      <c r="A88" s="35">
        <v>245</v>
      </c>
      <c r="B88" s="13" t="s">
        <v>96</v>
      </c>
      <c r="C88" s="333">
        <v>15287737.584455168</v>
      </c>
      <c r="D88" s="173">
        <v>10703894.062373791</v>
      </c>
      <c r="E88" s="173">
        <v>4583843.522081377</v>
      </c>
      <c r="F88" s="173">
        <v>-146653.48338532992</v>
      </c>
      <c r="G88" s="333">
        <f>Verokompensaatiot[[#This Row],[Jäljelle jäävät korvaukaset vuosilta 2010-2022, €]]+Verokompensaatiot[[#This Row],[Veromenetysten korvaus 2023]]</f>
        <v>4437190.0386960469</v>
      </c>
    </row>
    <row r="89" spans="1:7">
      <c r="A89" s="35">
        <v>249</v>
      </c>
      <c r="B89" s="13" t="s">
        <v>97</v>
      </c>
      <c r="C89" s="333">
        <v>5621934.7428339198</v>
      </c>
      <c r="D89" s="173">
        <v>3936265.4925514618</v>
      </c>
      <c r="E89" s="173">
        <v>1685669.250282458</v>
      </c>
      <c r="F89" s="173">
        <v>-66929.030438200876</v>
      </c>
      <c r="G89" s="333">
        <f>Verokompensaatiot[[#This Row],[Jäljelle jäävät korvaukaset vuosilta 2010-2022, €]]+Verokompensaatiot[[#This Row],[Veromenetysten korvaus 2023]]</f>
        <v>1618740.2198442572</v>
      </c>
    </row>
    <row r="90" spans="1:7">
      <c r="A90" s="35">
        <v>250</v>
      </c>
      <c r="B90" s="13" t="s">
        <v>98</v>
      </c>
      <c r="C90" s="333">
        <v>1472165.1306084224</v>
      </c>
      <c r="D90" s="173">
        <v>1030754.1919332871</v>
      </c>
      <c r="E90" s="173">
        <v>441410.93867513537</v>
      </c>
      <c r="F90" s="173">
        <v>-11388.860341984868</v>
      </c>
      <c r="G90" s="333">
        <f>Verokompensaatiot[[#This Row],[Jäljelle jäävät korvaukaset vuosilta 2010-2022, €]]+Verokompensaatiot[[#This Row],[Veromenetysten korvaus 2023]]</f>
        <v>430022.07833315048</v>
      </c>
    </row>
    <row r="91" spans="1:7">
      <c r="A91" s="35">
        <v>256</v>
      </c>
      <c r="B91" s="13" t="s">
        <v>99</v>
      </c>
      <c r="C91" s="333">
        <v>1093500.7761293733</v>
      </c>
      <c r="D91" s="173">
        <v>765627.77194147324</v>
      </c>
      <c r="E91" s="173">
        <v>327873.00418790011</v>
      </c>
      <c r="F91" s="173">
        <v>-11916.536940390839</v>
      </c>
      <c r="G91" s="333">
        <f>Verokompensaatiot[[#This Row],[Jäljelle jäävät korvaukaset vuosilta 2010-2022, €]]+Verokompensaatiot[[#This Row],[Veromenetysten korvaus 2023]]</f>
        <v>315956.46724750928</v>
      </c>
    </row>
    <row r="92" spans="1:7">
      <c r="A92" s="35">
        <v>257</v>
      </c>
      <c r="B92" s="13" t="s">
        <v>100</v>
      </c>
      <c r="C92" s="333">
        <v>14456901.038458366</v>
      </c>
      <c r="D92" s="173">
        <v>10122173.822713146</v>
      </c>
      <c r="E92" s="173">
        <v>4334727.21574522</v>
      </c>
      <c r="F92" s="173">
        <v>-219640.62372587065</v>
      </c>
      <c r="G92" s="333">
        <f>Verokompensaatiot[[#This Row],[Jäljelle jäävät korvaukaset vuosilta 2010-2022, €]]+Verokompensaatiot[[#This Row],[Veromenetysten korvaus 2023]]</f>
        <v>4115086.5920193493</v>
      </c>
    </row>
    <row r="93" spans="1:7">
      <c r="A93" s="35">
        <v>260</v>
      </c>
      <c r="B93" s="13" t="s">
        <v>101</v>
      </c>
      <c r="C93" s="333">
        <v>7015715.1753978645</v>
      </c>
      <c r="D93" s="173">
        <v>4912137.6916886158</v>
      </c>
      <c r="E93" s="173">
        <v>2103577.4837092487</v>
      </c>
      <c r="F93" s="173">
        <v>-74663.187306982261</v>
      </c>
      <c r="G93" s="333">
        <f>Verokompensaatiot[[#This Row],[Jäljelle jäävät korvaukaset vuosilta 2010-2022, €]]+Verokompensaatiot[[#This Row],[Veromenetysten korvaus 2023]]</f>
        <v>2028914.2964022665</v>
      </c>
    </row>
    <row r="94" spans="1:7">
      <c r="A94" s="35">
        <v>261</v>
      </c>
      <c r="B94" s="13" t="s">
        <v>102</v>
      </c>
      <c r="C94" s="333">
        <v>4133889.3101066402</v>
      </c>
      <c r="D94" s="173">
        <v>2894392.515342087</v>
      </c>
      <c r="E94" s="173">
        <v>1239496.7947645532</v>
      </c>
      <c r="F94" s="173">
        <v>-25338.063322359649</v>
      </c>
      <c r="G94" s="333">
        <f>Verokompensaatiot[[#This Row],[Jäljelle jäävät korvaukaset vuosilta 2010-2022, €]]+Verokompensaatiot[[#This Row],[Veromenetysten korvaus 2023]]</f>
        <v>1214158.7314421935</v>
      </c>
    </row>
    <row r="95" spans="1:7">
      <c r="A95" s="35">
        <v>263</v>
      </c>
      <c r="B95" s="13" t="s">
        <v>103</v>
      </c>
      <c r="C95" s="333">
        <v>5742545.0898510413</v>
      </c>
      <c r="D95" s="173">
        <v>4020712.2833316829</v>
      </c>
      <c r="E95" s="173">
        <v>1721832.8065193584</v>
      </c>
      <c r="F95" s="173">
        <v>-66440.640399837648</v>
      </c>
      <c r="G95" s="333">
        <f>Verokompensaatiot[[#This Row],[Jäljelle jäävät korvaukaset vuosilta 2010-2022, €]]+Verokompensaatiot[[#This Row],[Veromenetysten korvaus 2023]]</f>
        <v>1655392.1661195208</v>
      </c>
    </row>
    <row r="96" spans="1:7">
      <c r="A96" s="35">
        <v>265</v>
      </c>
      <c r="B96" s="13" t="s">
        <v>104</v>
      </c>
      <c r="C96" s="333">
        <v>824270.27838308737</v>
      </c>
      <c r="D96" s="173">
        <v>577122.78810614836</v>
      </c>
      <c r="E96" s="173">
        <v>247147.490276939</v>
      </c>
      <c r="F96" s="173">
        <v>-6834.4624134437317</v>
      </c>
      <c r="G96" s="333">
        <f>Verokompensaatiot[[#This Row],[Jäljelle jäävät korvaukaset vuosilta 2010-2022, €]]+Verokompensaatiot[[#This Row],[Veromenetysten korvaus 2023]]</f>
        <v>240313.02786349528</v>
      </c>
    </row>
    <row r="97" spans="1:7">
      <c r="A97" s="35">
        <v>271</v>
      </c>
      <c r="B97" s="13" t="s">
        <v>105</v>
      </c>
      <c r="C97" s="333">
        <v>4654368.250403774</v>
      </c>
      <c r="D97" s="173">
        <v>3258812.1299423487</v>
      </c>
      <c r="E97" s="173">
        <v>1395556.1204614253</v>
      </c>
      <c r="F97" s="173">
        <v>-45387.458039826204</v>
      </c>
      <c r="G97" s="333">
        <f>Verokompensaatiot[[#This Row],[Jäljelle jäävät korvaukaset vuosilta 2010-2022, €]]+Verokompensaatiot[[#This Row],[Veromenetysten korvaus 2023]]</f>
        <v>1350168.662421599</v>
      </c>
    </row>
    <row r="98" spans="1:7">
      <c r="A98" s="35">
        <v>272</v>
      </c>
      <c r="B98" s="13" t="s">
        <v>106</v>
      </c>
      <c r="C98" s="333">
        <v>24638417.603134144</v>
      </c>
      <c r="D98" s="173">
        <v>17250885.582745451</v>
      </c>
      <c r="E98" s="173">
        <v>7387532.0203886926</v>
      </c>
      <c r="F98" s="173">
        <v>-241416.25950453492</v>
      </c>
      <c r="G98" s="333">
        <f>Verokompensaatiot[[#This Row],[Jäljelle jäävät korvaukaset vuosilta 2010-2022, €]]+Verokompensaatiot[[#This Row],[Veromenetysten korvaus 2023]]</f>
        <v>7146115.7608841574</v>
      </c>
    </row>
    <row r="99" spans="1:7">
      <c r="A99" s="35">
        <v>273</v>
      </c>
      <c r="B99" s="13" t="s">
        <v>107</v>
      </c>
      <c r="C99" s="333">
        <v>2561528.2686955687</v>
      </c>
      <c r="D99" s="173">
        <v>1793484.9466393599</v>
      </c>
      <c r="E99" s="173">
        <v>768043.32205620874</v>
      </c>
      <c r="F99" s="173">
        <v>-21120.393942324805</v>
      </c>
      <c r="G99" s="333">
        <f>Verokompensaatiot[[#This Row],[Jäljelle jäävät korvaukaset vuosilta 2010-2022, €]]+Verokompensaatiot[[#This Row],[Veromenetysten korvaus 2023]]</f>
        <v>746922.92811388394</v>
      </c>
    </row>
    <row r="100" spans="1:7">
      <c r="A100" s="35">
        <v>275</v>
      </c>
      <c r="B100" s="13" t="s">
        <v>108</v>
      </c>
      <c r="C100" s="333">
        <v>1836930.9978613227</v>
      </c>
      <c r="D100" s="173">
        <v>1286149.4182756741</v>
      </c>
      <c r="E100" s="173">
        <v>550781.57958564861</v>
      </c>
      <c r="F100" s="173">
        <v>-19675.082924535149</v>
      </c>
      <c r="G100" s="333">
        <f>Verokompensaatiot[[#This Row],[Jäljelle jäävät korvaukaset vuosilta 2010-2022, €]]+Verokompensaatiot[[#This Row],[Veromenetysten korvaus 2023]]</f>
        <v>531106.49666111346</v>
      </c>
    </row>
    <row r="101" spans="1:7">
      <c r="A101" s="35">
        <v>276</v>
      </c>
      <c r="B101" s="13" t="s">
        <v>109</v>
      </c>
      <c r="C101" s="333">
        <v>6942343.1447921079</v>
      </c>
      <c r="D101" s="173">
        <v>4860765.3785254275</v>
      </c>
      <c r="E101" s="173">
        <v>2081577.7662666803</v>
      </c>
      <c r="F101" s="173">
        <v>-77903.376867533341</v>
      </c>
      <c r="G101" s="333">
        <f>Verokompensaatiot[[#This Row],[Jäljelle jäävät korvaukaset vuosilta 2010-2022, €]]+Verokompensaatiot[[#This Row],[Veromenetysten korvaus 2023]]</f>
        <v>2003674.3893991469</v>
      </c>
    </row>
    <row r="102" spans="1:7">
      <c r="A102" s="35">
        <v>280</v>
      </c>
      <c r="B102" s="13" t="s">
        <v>110</v>
      </c>
      <c r="C102" s="333">
        <v>1725050.4894682902</v>
      </c>
      <c r="D102" s="173">
        <v>1207814.9294170195</v>
      </c>
      <c r="E102" s="173">
        <v>517235.56005127076</v>
      </c>
      <c r="F102" s="173">
        <v>-10185.839087337587</v>
      </c>
      <c r="G102" s="333">
        <f>Verokompensaatiot[[#This Row],[Jäljelle jäävät korvaukaset vuosilta 2010-2022, €]]+Verokompensaatiot[[#This Row],[Veromenetysten korvaus 2023]]</f>
        <v>507049.72096393316</v>
      </c>
    </row>
    <row r="103" spans="1:7">
      <c r="A103" s="35">
        <v>284</v>
      </c>
      <c r="B103" s="13" t="s">
        <v>111</v>
      </c>
      <c r="C103" s="333">
        <v>1599027.0385883208</v>
      </c>
      <c r="D103" s="173">
        <v>1119578.0886064088</v>
      </c>
      <c r="E103" s="173">
        <v>479448.94998191204</v>
      </c>
      <c r="F103" s="173">
        <v>-20718.15028514151</v>
      </c>
      <c r="G103" s="333">
        <f>Verokompensaatiot[[#This Row],[Jäljelle jäävät korvaukaset vuosilta 2010-2022, €]]+Verokompensaatiot[[#This Row],[Veromenetysten korvaus 2023]]</f>
        <v>458730.79969677055</v>
      </c>
    </row>
    <row r="104" spans="1:7">
      <c r="A104" s="35">
        <v>285</v>
      </c>
      <c r="B104" s="13" t="s">
        <v>112</v>
      </c>
      <c r="C104" s="333">
        <v>25498752.288270961</v>
      </c>
      <c r="D104" s="173">
        <v>17853259.300701864</v>
      </c>
      <c r="E104" s="173">
        <v>7645492.9875690974</v>
      </c>
      <c r="F104" s="173">
        <v>-230027.74432631599</v>
      </c>
      <c r="G104" s="333">
        <f>Verokompensaatiot[[#This Row],[Jäljelle jäävät korvaukaset vuosilta 2010-2022, €]]+Verokompensaatiot[[#This Row],[Veromenetysten korvaus 2023]]</f>
        <v>7415465.2432427816</v>
      </c>
    </row>
    <row r="105" spans="1:7">
      <c r="A105" s="35">
        <v>286</v>
      </c>
      <c r="B105" s="13" t="s">
        <v>113</v>
      </c>
      <c r="C105" s="333">
        <v>43329735.760912478</v>
      </c>
      <c r="D105" s="173">
        <v>30337837.680249885</v>
      </c>
      <c r="E105" s="173">
        <v>12991898.080662593</v>
      </c>
      <c r="F105" s="173">
        <v>-446118.84467956173</v>
      </c>
      <c r="G105" s="333">
        <f>Verokompensaatiot[[#This Row],[Jäljelle jäävät korvaukaset vuosilta 2010-2022, €]]+Verokompensaatiot[[#This Row],[Veromenetysten korvaus 2023]]</f>
        <v>12545779.235983031</v>
      </c>
    </row>
    <row r="106" spans="1:7">
      <c r="A106" s="35">
        <v>287</v>
      </c>
      <c r="B106" s="13" t="s">
        <v>114</v>
      </c>
      <c r="C106" s="333">
        <v>4662922.1725175167</v>
      </c>
      <c r="D106" s="173">
        <v>3264801.2617950826</v>
      </c>
      <c r="E106" s="173">
        <v>1398120.9107224341</v>
      </c>
      <c r="F106" s="173">
        <v>-48315.648678912738</v>
      </c>
      <c r="G106" s="333">
        <f>Verokompensaatiot[[#This Row],[Jäljelle jäävät korvaukaset vuosilta 2010-2022, €]]+Verokompensaatiot[[#This Row],[Veromenetysten korvaus 2023]]</f>
        <v>1349805.2620435213</v>
      </c>
    </row>
    <row r="107" spans="1:7">
      <c r="A107" s="35">
        <v>288</v>
      </c>
      <c r="B107" s="13" t="s">
        <v>115</v>
      </c>
      <c r="C107" s="333">
        <v>4343952.4424435617</v>
      </c>
      <c r="D107" s="173">
        <v>3041470.7538664793</v>
      </c>
      <c r="E107" s="173">
        <v>1302481.6885770825</v>
      </c>
      <c r="F107" s="173">
        <v>-49813.478394135687</v>
      </c>
      <c r="G107" s="333">
        <f>Verokompensaatiot[[#This Row],[Jäljelle jäävät korvaukaset vuosilta 2010-2022, €]]+Verokompensaatiot[[#This Row],[Veromenetysten korvaus 2023]]</f>
        <v>1252668.2101829469</v>
      </c>
    </row>
    <row r="108" spans="1:7">
      <c r="A108" s="35">
        <v>290</v>
      </c>
      <c r="B108" s="13" t="s">
        <v>116</v>
      </c>
      <c r="C108" s="333">
        <v>5522963.0537847672</v>
      </c>
      <c r="D108" s="173">
        <v>3866969.2694246648</v>
      </c>
      <c r="E108" s="173">
        <v>1655993.7843601024</v>
      </c>
      <c r="F108" s="173">
        <v>-51905.017293478057</v>
      </c>
      <c r="G108" s="333">
        <f>Verokompensaatiot[[#This Row],[Jäljelle jäävät korvaukaset vuosilta 2010-2022, €]]+Verokompensaatiot[[#This Row],[Veromenetysten korvaus 2023]]</f>
        <v>1604088.7670666242</v>
      </c>
    </row>
    <row r="109" spans="1:7">
      <c r="A109" s="35">
        <v>291</v>
      </c>
      <c r="B109" s="39" t="s">
        <v>117</v>
      </c>
      <c r="C109" s="333">
        <v>1486419.4472609826</v>
      </c>
      <c r="D109" s="173">
        <v>1040734.5238520975</v>
      </c>
      <c r="E109" s="173">
        <v>445684.92340888514</v>
      </c>
      <c r="F109" s="173">
        <v>-25430.574950330672</v>
      </c>
      <c r="G109" s="333">
        <f>Verokompensaatiot[[#This Row],[Jäljelle jäävät korvaukaset vuosilta 2010-2022, €]]+Verokompensaatiot[[#This Row],[Veromenetysten korvaus 2023]]</f>
        <v>420254.34845855448</v>
      </c>
    </row>
    <row r="110" spans="1:7">
      <c r="A110" s="35">
        <v>297</v>
      </c>
      <c r="B110" s="13" t="s">
        <v>118</v>
      </c>
      <c r="C110" s="333">
        <v>62752559.827984698</v>
      </c>
      <c r="D110" s="173">
        <v>43936962.472754255</v>
      </c>
      <c r="E110" s="173">
        <v>18815597.355230443</v>
      </c>
      <c r="F110" s="173">
        <v>-547127.27109792689</v>
      </c>
      <c r="G110" s="333">
        <f>Verokompensaatiot[[#This Row],[Jäljelle jäävät korvaukaset vuosilta 2010-2022, €]]+Verokompensaatiot[[#This Row],[Veromenetysten korvaus 2023]]</f>
        <v>18268470.084132515</v>
      </c>
    </row>
    <row r="111" spans="1:7">
      <c r="A111" s="334">
        <v>300</v>
      </c>
      <c r="B111" s="13" t="s">
        <v>119</v>
      </c>
      <c r="C111" s="333">
        <v>2519221.5061253919</v>
      </c>
      <c r="D111" s="173">
        <v>1763863.3559905489</v>
      </c>
      <c r="E111" s="173">
        <v>755358.15013484308</v>
      </c>
      <c r="F111" s="173">
        <v>-28692.6023815712</v>
      </c>
      <c r="G111" s="333">
        <f>Verokompensaatiot[[#This Row],[Jäljelle jäävät korvaukaset vuosilta 2010-2022, €]]+Verokompensaatiot[[#This Row],[Veromenetysten korvaus 2023]]</f>
        <v>726665.54775327188</v>
      </c>
    </row>
    <row r="112" spans="1:7">
      <c r="A112" s="35">
        <v>301</v>
      </c>
      <c r="B112" s="13" t="s">
        <v>120</v>
      </c>
      <c r="C112" s="333">
        <v>14275481.859886859</v>
      </c>
      <c r="D112" s="173">
        <v>9995150.9942805823</v>
      </c>
      <c r="E112" s="173">
        <v>4280330.8656062763</v>
      </c>
      <c r="F112" s="173">
        <v>-131735.54910804893</v>
      </c>
      <c r="G112" s="333">
        <f>Verokompensaatiot[[#This Row],[Jäljelle jäävät korvaukaset vuosilta 2010-2022, €]]+Verokompensaatiot[[#This Row],[Veromenetysten korvaus 2023]]</f>
        <v>4148595.3164982274</v>
      </c>
    </row>
    <row r="113" spans="1:7">
      <c r="A113" s="35">
        <v>304</v>
      </c>
      <c r="B113" s="13" t="s">
        <v>121</v>
      </c>
      <c r="C113" s="333">
        <v>597235.5695329227</v>
      </c>
      <c r="D113" s="173">
        <v>418161.69536178681</v>
      </c>
      <c r="E113" s="173">
        <v>179073.87417113589</v>
      </c>
      <c r="F113" s="173">
        <v>-8526.8211480395439</v>
      </c>
      <c r="G113" s="333">
        <f>Verokompensaatiot[[#This Row],[Jäljelle jäävät korvaukaset vuosilta 2010-2022, €]]+Verokompensaatiot[[#This Row],[Veromenetysten korvaus 2023]]</f>
        <v>170547.05302309635</v>
      </c>
    </row>
    <row r="114" spans="1:7">
      <c r="A114" s="35">
        <v>305</v>
      </c>
      <c r="B114" s="13" t="s">
        <v>122</v>
      </c>
      <c r="C114" s="333">
        <v>9185714.8514671233</v>
      </c>
      <c r="D114" s="173">
        <v>6431489.1666674148</v>
      </c>
      <c r="E114" s="173">
        <v>2754225.6847997084</v>
      </c>
      <c r="F114" s="173">
        <v>-76536.934206158447</v>
      </c>
      <c r="G114" s="333">
        <f>Verokompensaatiot[[#This Row],[Jäljelle jäävät korvaukaset vuosilta 2010-2022, €]]+Verokompensaatiot[[#This Row],[Veromenetysten korvaus 2023]]</f>
        <v>2677688.75059355</v>
      </c>
    </row>
    <row r="115" spans="1:7">
      <c r="A115" s="35">
        <v>309</v>
      </c>
      <c r="B115" s="13" t="s">
        <v>123</v>
      </c>
      <c r="C115" s="333">
        <v>4150582.8649844904</v>
      </c>
      <c r="D115" s="173">
        <v>2906080.7093570484</v>
      </c>
      <c r="E115" s="173">
        <v>1244502.1556274421</v>
      </c>
      <c r="F115" s="173">
        <v>-33120.648532112536</v>
      </c>
      <c r="G115" s="333">
        <f>Verokompensaatiot[[#This Row],[Jäljelle jäävät korvaukaset vuosilta 2010-2022, €]]+Verokompensaatiot[[#This Row],[Veromenetysten korvaus 2023]]</f>
        <v>1211381.5070953295</v>
      </c>
    </row>
    <row r="116" spans="1:7">
      <c r="A116" s="35">
        <v>312</v>
      </c>
      <c r="B116" s="13" t="s">
        <v>124</v>
      </c>
      <c r="C116" s="333">
        <v>951680.44562031853</v>
      </c>
      <c r="D116" s="173">
        <v>666330.55511827779</v>
      </c>
      <c r="E116" s="173">
        <v>285349.89050204074</v>
      </c>
      <c r="F116" s="173">
        <v>-8696.3084883639658</v>
      </c>
      <c r="G116" s="333">
        <f>Verokompensaatiot[[#This Row],[Jäljelle jäävät korvaukaset vuosilta 2010-2022, €]]+Verokompensaatiot[[#This Row],[Veromenetysten korvaus 2023]]</f>
        <v>276653.58201367676</v>
      </c>
    </row>
    <row r="117" spans="1:7">
      <c r="A117" s="35">
        <v>316</v>
      </c>
      <c r="B117" s="13" t="s">
        <v>125</v>
      </c>
      <c r="C117" s="333">
        <v>2754482.6438908121</v>
      </c>
      <c r="D117" s="173">
        <v>1928584.2822703891</v>
      </c>
      <c r="E117" s="173">
        <v>825898.36162042292</v>
      </c>
      <c r="F117" s="173">
        <v>-36267.113197977109</v>
      </c>
      <c r="G117" s="333">
        <f>Verokompensaatiot[[#This Row],[Jäljelle jäävät korvaukaset vuosilta 2010-2022, €]]+Verokompensaatiot[[#This Row],[Veromenetysten korvaus 2023]]</f>
        <v>789631.24842244585</v>
      </c>
    </row>
    <row r="118" spans="1:7">
      <c r="A118" s="35">
        <v>317</v>
      </c>
      <c r="B118" s="13" t="s">
        <v>126</v>
      </c>
      <c r="C118" s="333">
        <v>1901730.9707026838</v>
      </c>
      <c r="D118" s="173">
        <v>1331519.9016913434</v>
      </c>
      <c r="E118" s="173">
        <v>570211.06901134038</v>
      </c>
      <c r="F118" s="173">
        <v>-16923.396000884521</v>
      </c>
      <c r="G118" s="333">
        <f>Verokompensaatiot[[#This Row],[Jäljelle jäävät korvaukaset vuosilta 2010-2022, €]]+Verokompensaatiot[[#This Row],[Veromenetysten korvaus 2023]]</f>
        <v>553287.67301045591</v>
      </c>
    </row>
    <row r="119" spans="1:7">
      <c r="A119" s="35">
        <v>320</v>
      </c>
      <c r="B119" s="13" t="s">
        <v>127</v>
      </c>
      <c r="C119" s="333">
        <v>4412384.0349278143</v>
      </c>
      <c r="D119" s="173">
        <v>3089383.9596253075</v>
      </c>
      <c r="E119" s="173">
        <v>1323000.0753025068</v>
      </c>
      <c r="F119" s="173">
        <v>-36106.385708299807</v>
      </c>
      <c r="G119" s="333">
        <f>Verokompensaatiot[[#This Row],[Jäljelle jäävät korvaukaset vuosilta 2010-2022, €]]+Verokompensaatiot[[#This Row],[Veromenetysten korvaus 2023]]</f>
        <v>1286893.6895942071</v>
      </c>
    </row>
    <row r="120" spans="1:7">
      <c r="A120" s="35">
        <v>322</v>
      </c>
      <c r="B120" s="13" t="s">
        <v>128</v>
      </c>
      <c r="C120" s="333">
        <v>4131980.5657307627</v>
      </c>
      <c r="D120" s="173">
        <v>2893056.0849200785</v>
      </c>
      <c r="E120" s="173">
        <v>1238924.4808106842</v>
      </c>
      <c r="F120" s="173">
        <v>-43436.426309991562</v>
      </c>
      <c r="G120" s="333">
        <f>Verokompensaatiot[[#This Row],[Jäljelle jäävät korvaukaset vuosilta 2010-2022, €]]+Verokompensaatiot[[#This Row],[Veromenetysten korvaus 2023]]</f>
        <v>1195488.0545006925</v>
      </c>
    </row>
    <row r="121" spans="1:7">
      <c r="A121" s="35">
        <v>398</v>
      </c>
      <c r="B121" s="13" t="s">
        <v>129</v>
      </c>
      <c r="C121" s="333">
        <v>59500794.723327957</v>
      </c>
      <c r="D121" s="173">
        <v>41660199.87111453</v>
      </c>
      <c r="E121" s="173">
        <v>17840594.852213427</v>
      </c>
      <c r="F121" s="173">
        <v>-467969.4453190997</v>
      </c>
      <c r="G121" s="333">
        <f>Verokompensaatiot[[#This Row],[Jäljelle jäävät korvaukaset vuosilta 2010-2022, €]]+Verokompensaatiot[[#This Row],[Veromenetysten korvaus 2023]]</f>
        <v>17372625.406894326</v>
      </c>
    </row>
    <row r="122" spans="1:7">
      <c r="A122" s="35">
        <v>399</v>
      </c>
      <c r="B122" s="13" t="s">
        <v>130</v>
      </c>
      <c r="C122" s="333">
        <v>4474107.7437002305</v>
      </c>
      <c r="D122" s="173">
        <v>3132600.5596085875</v>
      </c>
      <c r="E122" s="173">
        <v>1341507.184091643</v>
      </c>
      <c r="F122" s="173">
        <v>-48237.62049320629</v>
      </c>
      <c r="G122" s="333">
        <f>Verokompensaatiot[[#This Row],[Jäljelle jäävät korvaukaset vuosilta 2010-2022, €]]+Verokompensaatiot[[#This Row],[Veromenetysten korvaus 2023]]</f>
        <v>1293269.5635984368</v>
      </c>
    </row>
    <row r="123" spans="1:7">
      <c r="A123" s="35">
        <v>400</v>
      </c>
      <c r="B123" s="13" t="s">
        <v>131</v>
      </c>
      <c r="C123" s="333">
        <v>5473808.8385071391</v>
      </c>
      <c r="D123" s="173">
        <v>3832553.3520827922</v>
      </c>
      <c r="E123" s="173">
        <v>1641255.4864243469</v>
      </c>
      <c r="F123" s="173">
        <v>-54204.699484162004</v>
      </c>
      <c r="G123" s="333">
        <f>Verokompensaatiot[[#This Row],[Jäljelle jäävät korvaukaset vuosilta 2010-2022, €]]+Verokompensaatiot[[#This Row],[Veromenetysten korvaus 2023]]</f>
        <v>1587050.7869401849</v>
      </c>
    </row>
    <row r="124" spans="1:7">
      <c r="A124" s="35">
        <v>402</v>
      </c>
      <c r="B124" s="13" t="s">
        <v>132</v>
      </c>
      <c r="C124" s="333">
        <v>6221255.723865944</v>
      </c>
      <c r="D124" s="173">
        <v>4355887.3139547594</v>
      </c>
      <c r="E124" s="173">
        <v>1865368.4099111846</v>
      </c>
      <c r="F124" s="173">
        <v>-64283.230509516863</v>
      </c>
      <c r="G124" s="333">
        <f>Verokompensaatiot[[#This Row],[Jäljelle jäävät korvaukaset vuosilta 2010-2022, €]]+Verokompensaatiot[[#This Row],[Veromenetysten korvaus 2023]]</f>
        <v>1801085.1794016678</v>
      </c>
    </row>
    <row r="125" spans="1:7">
      <c r="A125" s="35">
        <v>403</v>
      </c>
      <c r="B125" s="13" t="s">
        <v>133</v>
      </c>
      <c r="C125" s="333">
        <v>2208922.5874183616</v>
      </c>
      <c r="D125" s="173">
        <v>1546603.8213366801</v>
      </c>
      <c r="E125" s="173">
        <v>662318.76608168148</v>
      </c>
      <c r="F125" s="173">
        <v>-20341.299154708864</v>
      </c>
      <c r="G125" s="333">
        <f>Verokompensaatiot[[#This Row],[Jäljelle jäävät korvaukaset vuosilta 2010-2022, €]]+Verokompensaatiot[[#This Row],[Veromenetysten korvaus 2023]]</f>
        <v>641977.46692697261</v>
      </c>
    </row>
    <row r="126" spans="1:7">
      <c r="A126" s="35">
        <v>405</v>
      </c>
      <c r="B126" s="13" t="s">
        <v>134</v>
      </c>
      <c r="C126" s="333">
        <v>37818151.295066759</v>
      </c>
      <c r="D126" s="173">
        <v>26478835.266562123</v>
      </c>
      <c r="E126" s="173">
        <v>11339316.028504636</v>
      </c>
      <c r="F126" s="173">
        <v>-325052.20117808686</v>
      </c>
      <c r="G126" s="333">
        <f>Verokompensaatiot[[#This Row],[Jäljelle jäävät korvaukaset vuosilta 2010-2022, €]]+Verokompensaatiot[[#This Row],[Veromenetysten korvaus 2023]]</f>
        <v>11014263.827326549</v>
      </c>
    </row>
    <row r="127" spans="1:7">
      <c r="A127" s="35">
        <v>407</v>
      </c>
      <c r="B127" s="13" t="s">
        <v>135</v>
      </c>
      <c r="C127" s="333">
        <v>1912650.7090040976</v>
      </c>
      <c r="D127" s="173">
        <v>1339165.4883140514</v>
      </c>
      <c r="E127" s="173">
        <v>573485.2206900462</v>
      </c>
      <c r="F127" s="173">
        <v>-25306.107411940142</v>
      </c>
      <c r="G127" s="333">
        <f>Verokompensaatiot[[#This Row],[Jäljelle jäävät korvaukaset vuosilta 2010-2022, €]]+Verokompensaatiot[[#This Row],[Veromenetysten korvaus 2023]]</f>
        <v>548179.11327810609</v>
      </c>
    </row>
    <row r="128" spans="1:7">
      <c r="A128" s="35">
        <v>408</v>
      </c>
      <c r="B128" s="13" t="s">
        <v>136</v>
      </c>
      <c r="C128" s="333">
        <v>8538093.942846857</v>
      </c>
      <c r="D128" s="173">
        <v>5978049.5677631125</v>
      </c>
      <c r="E128" s="173">
        <v>2560044.3750837445</v>
      </c>
      <c r="F128" s="173">
        <v>-83968.917631354416</v>
      </c>
      <c r="G128" s="333">
        <f>Verokompensaatiot[[#This Row],[Jäljelle jäävät korvaukaset vuosilta 2010-2022, €]]+Verokompensaatiot[[#This Row],[Veromenetysten korvaus 2023]]</f>
        <v>2476075.4574523903</v>
      </c>
    </row>
    <row r="129" spans="1:7">
      <c r="A129" s="35">
        <v>410</v>
      </c>
      <c r="B129" s="13" t="s">
        <v>137</v>
      </c>
      <c r="C129" s="333">
        <v>9122060.5668034609</v>
      </c>
      <c r="D129" s="173">
        <v>6386920.8506630352</v>
      </c>
      <c r="E129" s="173">
        <v>2735139.7161404258</v>
      </c>
      <c r="F129" s="173">
        <v>-118262.46487932497</v>
      </c>
      <c r="G129" s="333">
        <f>Verokompensaatiot[[#This Row],[Jäljelle jäävät korvaukaset vuosilta 2010-2022, €]]+Verokompensaatiot[[#This Row],[Veromenetysten korvaus 2023]]</f>
        <v>2616877.2512611006</v>
      </c>
    </row>
    <row r="130" spans="1:7">
      <c r="A130" s="35">
        <v>416</v>
      </c>
      <c r="B130" s="13" t="s">
        <v>138</v>
      </c>
      <c r="C130" s="333">
        <v>1753194.9847268155</v>
      </c>
      <c r="D130" s="173">
        <v>1227520.637604512</v>
      </c>
      <c r="E130" s="173">
        <v>525674.34712230344</v>
      </c>
      <c r="F130" s="173">
        <v>-24448.302734976129</v>
      </c>
      <c r="G130" s="333">
        <f>Verokompensaatiot[[#This Row],[Jäljelle jäävät korvaukaset vuosilta 2010-2022, €]]+Verokompensaatiot[[#This Row],[Veromenetysten korvaus 2023]]</f>
        <v>501226.04438732733</v>
      </c>
    </row>
    <row r="131" spans="1:7">
      <c r="A131" s="35">
        <v>418</v>
      </c>
      <c r="B131" s="13" t="s">
        <v>139</v>
      </c>
      <c r="C131" s="333">
        <v>9466704.2675907873</v>
      </c>
      <c r="D131" s="173">
        <v>6628227.2991883596</v>
      </c>
      <c r="E131" s="173">
        <v>2838476.9684024276</v>
      </c>
      <c r="F131" s="173">
        <v>-146761.88151700958</v>
      </c>
      <c r="G131" s="333">
        <f>Verokompensaatiot[[#This Row],[Jäljelle jäävät korvaukaset vuosilta 2010-2022, €]]+Verokompensaatiot[[#This Row],[Veromenetysten korvaus 2023]]</f>
        <v>2691715.0868854178</v>
      </c>
    </row>
    <row r="132" spans="1:7">
      <c r="A132" s="35">
        <v>420</v>
      </c>
      <c r="B132" s="39" t="s">
        <v>140</v>
      </c>
      <c r="C132" s="333">
        <v>5754288.2199180275</v>
      </c>
      <c r="D132" s="173">
        <v>4028934.3776411451</v>
      </c>
      <c r="E132" s="173">
        <v>1725353.8422768824</v>
      </c>
      <c r="F132" s="173">
        <v>-68420.322680765428</v>
      </c>
      <c r="G132" s="333">
        <f>Verokompensaatiot[[#This Row],[Jäljelle jäävät korvaukaset vuosilta 2010-2022, €]]+Verokompensaatiot[[#This Row],[Veromenetysten korvaus 2023]]</f>
        <v>1656933.5195961169</v>
      </c>
    </row>
    <row r="133" spans="1:7">
      <c r="A133" s="35">
        <v>421</v>
      </c>
      <c r="B133" s="13" t="s">
        <v>141</v>
      </c>
      <c r="C133" s="333">
        <v>563716.88995563809</v>
      </c>
      <c r="D133" s="173">
        <v>394693.18713263457</v>
      </c>
      <c r="E133" s="173">
        <v>169023.70282300352</v>
      </c>
      <c r="F133" s="173">
        <v>-7184.8609705892286</v>
      </c>
      <c r="G133" s="333">
        <f>Verokompensaatiot[[#This Row],[Jäljelle jäävät korvaukaset vuosilta 2010-2022, €]]+Verokompensaatiot[[#This Row],[Veromenetysten korvaus 2023]]</f>
        <v>161838.84185241431</v>
      </c>
    </row>
    <row r="134" spans="1:7">
      <c r="A134" s="35">
        <v>422</v>
      </c>
      <c r="B134" s="13" t="s">
        <v>142</v>
      </c>
      <c r="C134" s="333">
        <v>6847654.0230843779</v>
      </c>
      <c r="D134" s="173">
        <v>4794467.6466328194</v>
      </c>
      <c r="E134" s="173">
        <v>2053186.3764515584</v>
      </c>
      <c r="F134" s="173">
        <v>-65861.408142797285</v>
      </c>
      <c r="G134" s="333">
        <f>Verokompensaatiot[[#This Row],[Jäljelle jäävät korvaukaset vuosilta 2010-2022, €]]+Verokompensaatiot[[#This Row],[Veromenetysten korvaus 2023]]</f>
        <v>1987324.9683087613</v>
      </c>
    </row>
    <row r="135" spans="1:7">
      <c r="A135" s="35">
        <v>423</v>
      </c>
      <c r="B135" s="13" t="s">
        <v>143</v>
      </c>
      <c r="C135" s="333">
        <v>8378169.102211481</v>
      </c>
      <c r="D135" s="173">
        <v>5866076.259571082</v>
      </c>
      <c r="E135" s="173">
        <v>2512092.842640399</v>
      </c>
      <c r="F135" s="173">
        <v>-136655.56653881227</v>
      </c>
      <c r="G135" s="333">
        <f>Verokompensaatiot[[#This Row],[Jäljelle jäävät korvaukaset vuosilta 2010-2022, €]]+Verokompensaatiot[[#This Row],[Veromenetysten korvaus 2023]]</f>
        <v>2375437.2761015869</v>
      </c>
    </row>
    <row r="136" spans="1:7">
      <c r="A136" s="334">
        <v>425</v>
      </c>
      <c r="B136" s="13" t="s">
        <v>144</v>
      </c>
      <c r="C136" s="333">
        <v>4025056.8448126158</v>
      </c>
      <c r="D136" s="173">
        <v>2818192.1506629642</v>
      </c>
      <c r="E136" s="173">
        <v>1206864.6941496516</v>
      </c>
      <c r="F136" s="173">
        <v>-57606.179232812057</v>
      </c>
      <c r="G136" s="333">
        <f>Verokompensaatiot[[#This Row],[Jäljelle jäävät korvaukaset vuosilta 2010-2022, €]]+Verokompensaatiot[[#This Row],[Veromenetysten korvaus 2023]]</f>
        <v>1149258.5149168395</v>
      </c>
    </row>
    <row r="137" spans="1:7">
      <c r="A137" s="35">
        <v>426</v>
      </c>
      <c r="B137" s="13" t="s">
        <v>145</v>
      </c>
      <c r="C137" s="333">
        <v>7069271.1772305779</v>
      </c>
      <c r="D137" s="173">
        <v>4949635.5730366418</v>
      </c>
      <c r="E137" s="173">
        <v>2119635.6041939361</v>
      </c>
      <c r="F137" s="173">
        <v>-66095.343144188286</v>
      </c>
      <c r="G137" s="333">
        <f>Verokompensaatiot[[#This Row],[Jäljelle jäävät korvaukaset vuosilta 2010-2022, €]]+Verokompensaatiot[[#This Row],[Veromenetysten korvaus 2023]]</f>
        <v>2053540.2610497479</v>
      </c>
    </row>
    <row r="138" spans="1:7">
      <c r="A138" s="35">
        <v>430</v>
      </c>
      <c r="B138" s="13" t="s">
        <v>146</v>
      </c>
      <c r="C138" s="333">
        <v>10278392.393981509</v>
      </c>
      <c r="D138" s="173">
        <v>7196540.5416531758</v>
      </c>
      <c r="E138" s="173">
        <v>3081851.8523283331</v>
      </c>
      <c r="F138" s="173">
        <v>-113008.73587820921</v>
      </c>
      <c r="G138" s="333">
        <f>Verokompensaatiot[[#This Row],[Jäljelle jäävät korvaukaset vuosilta 2010-2022, €]]+Verokompensaatiot[[#This Row],[Veromenetysten korvaus 2023]]</f>
        <v>2968843.116450124</v>
      </c>
    </row>
    <row r="139" spans="1:7">
      <c r="A139" s="35">
        <v>433</v>
      </c>
      <c r="B139" s="13" t="s">
        <v>147</v>
      </c>
      <c r="C139" s="333">
        <v>4891462.670033168</v>
      </c>
      <c r="D139" s="173">
        <v>3424816.650655312</v>
      </c>
      <c r="E139" s="173">
        <v>1466646.019377856</v>
      </c>
      <c r="F139" s="173">
        <v>-57345.730964798626</v>
      </c>
      <c r="G139" s="333">
        <f>Verokompensaatiot[[#This Row],[Jäljelle jäävät korvaukaset vuosilta 2010-2022, €]]+Verokompensaatiot[[#This Row],[Veromenetysten korvaus 2023]]</f>
        <v>1409300.2884130573</v>
      </c>
    </row>
    <row r="140" spans="1:7">
      <c r="A140" s="35">
        <v>434</v>
      </c>
      <c r="B140" s="13" t="s">
        <v>148</v>
      </c>
      <c r="C140" s="333">
        <v>8633598.0500104371</v>
      </c>
      <c r="D140" s="173">
        <v>6044917.9215632202</v>
      </c>
      <c r="E140" s="173">
        <v>2588680.1284472169</v>
      </c>
      <c r="F140" s="173">
        <v>-85407.083245834263</v>
      </c>
      <c r="G140" s="333">
        <f>Verokompensaatiot[[#This Row],[Jäljelle jäävät korvaukaset vuosilta 2010-2022, €]]+Verokompensaatiot[[#This Row],[Veromenetysten korvaus 2023]]</f>
        <v>2503273.0452013826</v>
      </c>
    </row>
    <row r="141" spans="1:7">
      <c r="A141" s="35">
        <v>435</v>
      </c>
      <c r="B141" s="13" t="s">
        <v>149</v>
      </c>
      <c r="C141" s="333">
        <v>501743.05533502309</v>
      </c>
      <c r="D141" s="173">
        <v>351301.45851657999</v>
      </c>
      <c r="E141" s="173">
        <v>150441.5968184431</v>
      </c>
      <c r="F141" s="173">
        <v>-8072.7256482854355</v>
      </c>
      <c r="G141" s="333">
        <f>Verokompensaatiot[[#This Row],[Jäljelle jäävät korvaukaset vuosilta 2010-2022, €]]+Verokompensaatiot[[#This Row],[Veromenetysten korvaus 2023]]</f>
        <v>142368.87117015765</v>
      </c>
    </row>
    <row r="142" spans="1:7">
      <c r="A142" s="35">
        <v>436</v>
      </c>
      <c r="B142" s="13" t="s">
        <v>150</v>
      </c>
      <c r="C142" s="333">
        <v>1083631.2756340844</v>
      </c>
      <c r="D142" s="173">
        <v>758717.52199987706</v>
      </c>
      <c r="E142" s="173">
        <v>324913.7536342073</v>
      </c>
      <c r="F142" s="173">
        <v>-13986.221880734436</v>
      </c>
      <c r="G142" s="333">
        <f>Verokompensaatiot[[#This Row],[Jäljelle jäävät korvaukaset vuosilta 2010-2022, €]]+Verokompensaatiot[[#This Row],[Veromenetysten korvaus 2023]]</f>
        <v>310927.53175347287</v>
      </c>
    </row>
    <row r="143" spans="1:7">
      <c r="A143" s="35">
        <v>440</v>
      </c>
      <c r="B143" s="13" t="s">
        <v>151</v>
      </c>
      <c r="C143" s="333">
        <v>2538798.5126452036</v>
      </c>
      <c r="D143" s="173">
        <v>1777570.4334890232</v>
      </c>
      <c r="E143" s="173">
        <v>761228.07915618038</v>
      </c>
      <c r="F143" s="173">
        <v>-19264.240311728219</v>
      </c>
      <c r="G143" s="333">
        <f>Verokompensaatiot[[#This Row],[Jäljelle jäävät korvaukaset vuosilta 2010-2022, €]]+Verokompensaatiot[[#This Row],[Veromenetysten korvaus 2023]]</f>
        <v>741963.83884445217</v>
      </c>
    </row>
    <row r="144" spans="1:7">
      <c r="A144" s="35">
        <v>441</v>
      </c>
      <c r="B144" s="13" t="s">
        <v>152</v>
      </c>
      <c r="C144" s="333">
        <v>3016946.2076676511</v>
      </c>
      <c r="D144" s="173">
        <v>2112351.3155792942</v>
      </c>
      <c r="E144" s="173">
        <v>904594.89208835689</v>
      </c>
      <c r="F144" s="173">
        <v>-36975.401488641444</v>
      </c>
      <c r="G144" s="333">
        <f>Verokompensaatiot[[#This Row],[Jäljelle jäävät korvaukaset vuosilta 2010-2022, €]]+Verokompensaatiot[[#This Row],[Veromenetysten korvaus 2023]]</f>
        <v>867619.4905997155</v>
      </c>
    </row>
    <row r="145" spans="1:7">
      <c r="A145" s="35">
        <v>444</v>
      </c>
      <c r="B145" s="13" t="s">
        <v>153</v>
      </c>
      <c r="C145" s="333">
        <v>23514185.39783353</v>
      </c>
      <c r="D145" s="173">
        <v>16463740.829601426</v>
      </c>
      <c r="E145" s="173">
        <v>7050444.5682321042</v>
      </c>
      <c r="F145" s="173">
        <v>-258084.96603679622</v>
      </c>
      <c r="G145" s="333">
        <f>Verokompensaatiot[[#This Row],[Jäljelle jäävät korvaukaset vuosilta 2010-2022, €]]+Verokompensaatiot[[#This Row],[Veromenetysten korvaus 2023]]</f>
        <v>6792359.6021953076</v>
      </c>
    </row>
    <row r="146" spans="1:7">
      <c r="A146" s="35">
        <v>445</v>
      </c>
      <c r="B146" s="13" t="s">
        <v>154</v>
      </c>
      <c r="C146" s="333">
        <v>7252412.715709731</v>
      </c>
      <c r="D146" s="173">
        <v>5077864.3325552708</v>
      </c>
      <c r="E146" s="173">
        <v>2174548.3831544602</v>
      </c>
      <c r="F146" s="173">
        <v>-97306.651983277028</v>
      </c>
      <c r="G146" s="333">
        <f>Verokompensaatiot[[#This Row],[Jäljelle jäävät korvaukaset vuosilta 2010-2022, €]]+Verokompensaatiot[[#This Row],[Veromenetysten korvaus 2023]]</f>
        <v>2077241.7311711833</v>
      </c>
    </row>
    <row r="147" spans="1:7">
      <c r="A147" s="35">
        <v>475</v>
      </c>
      <c r="B147" s="13" t="s">
        <v>155</v>
      </c>
      <c r="C147" s="333">
        <v>3750743.0196572021</v>
      </c>
      <c r="D147" s="173">
        <v>2626128.0137632261</v>
      </c>
      <c r="E147" s="173">
        <v>1124615.005893976</v>
      </c>
      <c r="F147" s="173">
        <v>-32312.915753078272</v>
      </c>
      <c r="G147" s="333">
        <f>Verokompensaatiot[[#This Row],[Jäljelle jäävät korvaukaset vuosilta 2010-2022, €]]+Verokompensaatiot[[#This Row],[Veromenetysten korvaus 2023]]</f>
        <v>1092302.0901408978</v>
      </c>
    </row>
    <row r="148" spans="1:7">
      <c r="A148" s="35">
        <v>480</v>
      </c>
      <c r="B148" s="13" t="s">
        <v>156</v>
      </c>
      <c r="C148" s="333">
        <v>1373897.034956713</v>
      </c>
      <c r="D148" s="173">
        <v>961950.5982192863</v>
      </c>
      <c r="E148" s="173">
        <v>411946.43673742667</v>
      </c>
      <c r="F148" s="173">
        <v>-18511.75234490732</v>
      </c>
      <c r="G148" s="333">
        <f>Verokompensaatiot[[#This Row],[Jäljelle jäävät korvaukaset vuosilta 2010-2022, €]]+Verokompensaatiot[[#This Row],[Veromenetysten korvaus 2023]]</f>
        <v>393434.68439251935</v>
      </c>
    </row>
    <row r="149" spans="1:7">
      <c r="A149" s="35">
        <v>481</v>
      </c>
      <c r="B149" s="13" t="s">
        <v>157</v>
      </c>
      <c r="C149" s="333">
        <v>4318735.3691733852</v>
      </c>
      <c r="D149" s="173">
        <v>3023814.7155314446</v>
      </c>
      <c r="E149" s="173">
        <v>1294920.6536419406</v>
      </c>
      <c r="F149" s="173">
        <v>-68639.468988202207</v>
      </c>
      <c r="G149" s="333">
        <f>Verokompensaatiot[[#This Row],[Jäljelle jäävät korvaukaset vuosilta 2010-2022, €]]+Verokompensaatiot[[#This Row],[Veromenetysten korvaus 2023]]</f>
        <v>1226281.1846537383</v>
      </c>
    </row>
    <row r="150" spans="1:7">
      <c r="A150" s="35">
        <v>483</v>
      </c>
      <c r="B150" s="13" t="s">
        <v>158</v>
      </c>
      <c r="C150" s="333">
        <v>773057.99565655575</v>
      </c>
      <c r="D150" s="173">
        <v>541265.88998967886</v>
      </c>
      <c r="E150" s="173">
        <v>231792.10566687689</v>
      </c>
      <c r="F150" s="173">
        <v>-7793.1455786894176</v>
      </c>
      <c r="G150" s="333">
        <f>Verokompensaatiot[[#This Row],[Jäljelle jäävät korvaukaset vuosilta 2010-2022, €]]+Verokompensaatiot[[#This Row],[Veromenetysten korvaus 2023]]</f>
        <v>223998.96008818748</v>
      </c>
    </row>
    <row r="151" spans="1:7">
      <c r="A151" s="35">
        <v>484</v>
      </c>
      <c r="B151" s="13" t="s">
        <v>159</v>
      </c>
      <c r="C151" s="333">
        <v>1974487.0494485092</v>
      </c>
      <c r="D151" s="173">
        <v>1382460.9487224563</v>
      </c>
      <c r="E151" s="173">
        <v>592026.10072605289</v>
      </c>
      <c r="F151" s="173">
        <v>-24141.682274656414</v>
      </c>
      <c r="G151" s="333">
        <f>Verokompensaatiot[[#This Row],[Jäljelle jäävät korvaukaset vuosilta 2010-2022, €]]+Verokompensaatiot[[#This Row],[Veromenetysten korvaus 2023]]</f>
        <v>567884.41845139652</v>
      </c>
    </row>
    <row r="152" spans="1:7">
      <c r="A152" s="35">
        <v>489</v>
      </c>
      <c r="B152" s="13" t="s">
        <v>160</v>
      </c>
      <c r="C152" s="333">
        <v>1411172.7288738531</v>
      </c>
      <c r="D152" s="173">
        <v>988049.62540276209</v>
      </c>
      <c r="E152" s="173">
        <v>423123.10347109102</v>
      </c>
      <c r="F152" s="173">
        <v>-16625.725842322423</v>
      </c>
      <c r="G152" s="333">
        <f>Verokompensaatiot[[#This Row],[Jäljelle jäävät korvaukaset vuosilta 2010-2022, €]]+Verokompensaatiot[[#This Row],[Veromenetysten korvaus 2023]]</f>
        <v>406497.37762876862</v>
      </c>
    </row>
    <row r="153" spans="1:7">
      <c r="A153" s="35">
        <v>491</v>
      </c>
      <c r="B153" s="13" t="s">
        <v>161</v>
      </c>
      <c r="C153" s="333">
        <v>29520271.516264968</v>
      </c>
      <c r="D153" s="173">
        <v>20668974.546234131</v>
      </c>
      <c r="E153" s="173">
        <v>8851296.9700308368</v>
      </c>
      <c r="F153" s="173">
        <v>-292458.24586230412</v>
      </c>
      <c r="G153" s="333">
        <f>Verokompensaatiot[[#This Row],[Jäljelle jäävät korvaukaset vuosilta 2010-2022, €]]+Verokompensaatiot[[#This Row],[Veromenetysten korvaus 2023]]</f>
        <v>8558838.7241685335</v>
      </c>
    </row>
    <row r="154" spans="1:7">
      <c r="A154" s="35">
        <v>494</v>
      </c>
      <c r="B154" s="13" t="s">
        <v>162</v>
      </c>
      <c r="C154" s="333">
        <v>4513727.4574973555</v>
      </c>
      <c r="D154" s="173">
        <v>3160340.7806140301</v>
      </c>
      <c r="E154" s="173">
        <v>1353386.6768833254</v>
      </c>
      <c r="F154" s="173">
        <v>-44798.123822079433</v>
      </c>
      <c r="G154" s="333">
        <f>Verokompensaatiot[[#This Row],[Jäljelle jäävät korvaukaset vuosilta 2010-2022, €]]+Verokompensaatiot[[#This Row],[Veromenetysten korvaus 2023]]</f>
        <v>1308588.5530612459</v>
      </c>
    </row>
    <row r="155" spans="1:7">
      <c r="A155" s="35">
        <v>495</v>
      </c>
      <c r="B155" s="13" t="s">
        <v>163</v>
      </c>
      <c r="C155" s="333">
        <v>1119034.8999998732</v>
      </c>
      <c r="D155" s="173">
        <v>783505.79708256887</v>
      </c>
      <c r="E155" s="173">
        <v>335529.10291730438</v>
      </c>
      <c r="F155" s="173">
        <v>-16529.877545580497</v>
      </c>
      <c r="G155" s="333">
        <f>Verokompensaatiot[[#This Row],[Jäljelle jäävät korvaukaset vuosilta 2010-2022, €]]+Verokompensaatiot[[#This Row],[Veromenetysten korvaus 2023]]</f>
        <v>318999.22537172388</v>
      </c>
    </row>
    <row r="156" spans="1:7">
      <c r="A156" s="35">
        <v>498</v>
      </c>
      <c r="B156" s="13" t="s">
        <v>164</v>
      </c>
      <c r="C156" s="333">
        <v>1509049.4185618917</v>
      </c>
      <c r="D156" s="173">
        <v>1056579.1715052461</v>
      </c>
      <c r="E156" s="173">
        <v>452470.24705664557</v>
      </c>
      <c r="F156" s="173">
        <v>-12941.348873560088</v>
      </c>
      <c r="G156" s="333">
        <f>Verokompensaatiot[[#This Row],[Jäljelle jäävät korvaukaset vuosilta 2010-2022, €]]+Verokompensaatiot[[#This Row],[Veromenetysten korvaus 2023]]</f>
        <v>439528.89818308549</v>
      </c>
    </row>
    <row r="157" spans="1:7">
      <c r="A157" s="35">
        <v>499</v>
      </c>
      <c r="B157" s="13" t="s">
        <v>165</v>
      </c>
      <c r="C157" s="333">
        <v>9657723.7624423206</v>
      </c>
      <c r="D157" s="173">
        <v>6761971.9049839228</v>
      </c>
      <c r="E157" s="173">
        <v>2895751.8574583977</v>
      </c>
      <c r="F157" s="173">
        <v>-110483.3442748872</v>
      </c>
      <c r="G157" s="333">
        <f>Verokompensaatiot[[#This Row],[Jäljelle jäävät korvaukaset vuosilta 2010-2022, €]]+Verokompensaatiot[[#This Row],[Veromenetysten korvaus 2023]]</f>
        <v>2785268.5131835104</v>
      </c>
    </row>
    <row r="158" spans="1:7">
      <c r="A158" s="35">
        <v>500</v>
      </c>
      <c r="B158" s="13" t="s">
        <v>166</v>
      </c>
      <c r="C158" s="333">
        <v>3565501.9028029302</v>
      </c>
      <c r="D158" s="173">
        <v>2496429.2090937844</v>
      </c>
      <c r="E158" s="173">
        <v>1069072.6937091458</v>
      </c>
      <c r="F158" s="173">
        <v>-67391.093710687928</v>
      </c>
      <c r="G158" s="333">
        <f>Verokompensaatiot[[#This Row],[Jäljelle jäävät korvaukaset vuosilta 2010-2022, €]]+Verokompensaatiot[[#This Row],[Veromenetysten korvaus 2023]]</f>
        <v>1001681.5999984578</v>
      </c>
    </row>
    <row r="159" spans="1:7">
      <c r="A159" s="35">
        <v>503</v>
      </c>
      <c r="B159" s="13" t="s">
        <v>167</v>
      </c>
      <c r="C159" s="333">
        <v>4814263.1959076766</v>
      </c>
      <c r="D159" s="173">
        <v>3370764.5066971071</v>
      </c>
      <c r="E159" s="173">
        <v>1443498.6892105695</v>
      </c>
      <c r="F159" s="173">
        <v>-55010.917169661676</v>
      </c>
      <c r="G159" s="333">
        <f>Verokompensaatiot[[#This Row],[Jäljelle jäävät korvaukaset vuosilta 2010-2022, €]]+Verokompensaatiot[[#This Row],[Veromenetysten korvaus 2023]]</f>
        <v>1388487.7720409078</v>
      </c>
    </row>
    <row r="160" spans="1:7">
      <c r="A160" s="35">
        <v>504</v>
      </c>
      <c r="B160" s="13" t="s">
        <v>168</v>
      </c>
      <c r="C160" s="333">
        <v>1316309.9345447952</v>
      </c>
      <c r="D160" s="173">
        <v>921630.29452731146</v>
      </c>
      <c r="E160" s="173">
        <v>394679.64001748373</v>
      </c>
      <c r="F160" s="173">
        <v>-14968.943805574436</v>
      </c>
      <c r="G160" s="333">
        <f>Verokompensaatiot[[#This Row],[Jäljelle jäävät korvaukaset vuosilta 2010-2022, €]]+Verokompensaatiot[[#This Row],[Veromenetysten korvaus 2023]]</f>
        <v>379710.69621190929</v>
      </c>
    </row>
    <row r="161" spans="1:7">
      <c r="A161" s="35">
        <v>505</v>
      </c>
      <c r="B161" s="13" t="s">
        <v>169</v>
      </c>
      <c r="C161" s="333">
        <v>10458040.03269431</v>
      </c>
      <c r="D161" s="173">
        <v>7322323.005063111</v>
      </c>
      <c r="E161" s="173">
        <v>3135717.027631199</v>
      </c>
      <c r="F161" s="173">
        <v>-119627.84307018838</v>
      </c>
      <c r="G161" s="333">
        <f>Verokompensaatiot[[#This Row],[Jäljelle jäävät korvaukaset vuosilta 2010-2022, €]]+Verokompensaatiot[[#This Row],[Veromenetysten korvaus 2023]]</f>
        <v>3016089.1845610105</v>
      </c>
    </row>
    <row r="162" spans="1:7">
      <c r="A162" s="35">
        <v>507</v>
      </c>
      <c r="B162" s="13" t="s">
        <v>170</v>
      </c>
      <c r="C162" s="333">
        <v>3767311.3637394449</v>
      </c>
      <c r="D162" s="173">
        <v>2637728.5399277783</v>
      </c>
      <c r="E162" s="173">
        <v>1129582.8238116666</v>
      </c>
      <c r="F162" s="173">
        <v>-48409.703987738692</v>
      </c>
      <c r="G162" s="333">
        <f>Verokompensaatiot[[#This Row],[Jäljelle jäävät korvaukaset vuosilta 2010-2022, €]]+Verokompensaatiot[[#This Row],[Veromenetysten korvaus 2023]]</f>
        <v>1081173.119823928</v>
      </c>
    </row>
    <row r="163" spans="1:7">
      <c r="A163" s="35">
        <v>508</v>
      </c>
      <c r="B163" s="13" t="s">
        <v>171</v>
      </c>
      <c r="C163" s="333">
        <v>5611852.502668513</v>
      </c>
      <c r="D163" s="173">
        <v>3929206.2903610962</v>
      </c>
      <c r="E163" s="173">
        <v>1682646.2123074168</v>
      </c>
      <c r="F163" s="173">
        <v>-57110.10665678329</v>
      </c>
      <c r="G163" s="333">
        <f>Verokompensaatiot[[#This Row],[Jäljelle jäävät korvaukaset vuosilta 2010-2022, €]]+Verokompensaatiot[[#This Row],[Veromenetysten korvaus 2023]]</f>
        <v>1625536.1056506336</v>
      </c>
    </row>
    <row r="164" spans="1:7">
      <c r="A164" s="35">
        <v>529</v>
      </c>
      <c r="B164" s="13" t="s">
        <v>172</v>
      </c>
      <c r="C164" s="333">
        <v>7712965.5587142548</v>
      </c>
      <c r="D164" s="173">
        <v>5400325.9665551968</v>
      </c>
      <c r="E164" s="173">
        <v>2312639.592159058</v>
      </c>
      <c r="F164" s="173">
        <v>-113976.05776299609</v>
      </c>
      <c r="G164" s="333">
        <f>Verokompensaatiot[[#This Row],[Jäljelle jäävät korvaukaset vuosilta 2010-2022, €]]+Verokompensaatiot[[#This Row],[Veromenetysten korvaus 2023]]</f>
        <v>2198663.5343960617</v>
      </c>
    </row>
    <row r="165" spans="1:7">
      <c r="A165" s="35">
        <v>531</v>
      </c>
      <c r="B165" s="13" t="s">
        <v>173</v>
      </c>
      <c r="C165" s="333">
        <v>2995341.3186869929</v>
      </c>
      <c r="D165" s="173">
        <v>2097224.3916900815</v>
      </c>
      <c r="E165" s="173">
        <v>898116.92699691141</v>
      </c>
      <c r="F165" s="173">
        <v>-32304.273301634668</v>
      </c>
      <c r="G165" s="333">
        <f>Verokompensaatiot[[#This Row],[Jäljelle jäävät korvaukaset vuosilta 2010-2022, €]]+Verokompensaatiot[[#This Row],[Veromenetysten korvaus 2023]]</f>
        <v>865812.65369527671</v>
      </c>
    </row>
    <row r="166" spans="1:7">
      <c r="A166" s="35">
        <v>535</v>
      </c>
      <c r="B166" s="13" t="s">
        <v>174</v>
      </c>
      <c r="C166" s="333">
        <v>6544402.330736286</v>
      </c>
      <c r="D166" s="173">
        <v>4582142.3126062788</v>
      </c>
      <c r="E166" s="173">
        <v>1962260.0181300072</v>
      </c>
      <c r="F166" s="173">
        <v>-66919.152435048891</v>
      </c>
      <c r="G166" s="333">
        <f>Verokompensaatiot[[#This Row],[Jäljelle jäävät korvaukaset vuosilta 2010-2022, €]]+Verokompensaatiot[[#This Row],[Veromenetysten korvaus 2023]]</f>
        <v>1895340.8656949583</v>
      </c>
    </row>
    <row r="167" spans="1:7">
      <c r="A167" s="35">
        <v>536</v>
      </c>
      <c r="B167" s="13" t="s">
        <v>175</v>
      </c>
      <c r="C167" s="333">
        <v>14419978.54035211</v>
      </c>
      <c r="D167" s="173">
        <v>10096322.089841342</v>
      </c>
      <c r="E167" s="173">
        <v>4323656.4505107682</v>
      </c>
      <c r="F167" s="173">
        <v>-178649.195626817</v>
      </c>
      <c r="G167" s="333">
        <f>Verokompensaatiot[[#This Row],[Jäljelle jäävät korvaukaset vuosilta 2010-2022, €]]+Verokompensaatiot[[#This Row],[Veromenetysten korvaus 2023]]</f>
        <v>4145007.254883951</v>
      </c>
    </row>
    <row r="168" spans="1:7">
      <c r="A168" s="35">
        <v>538</v>
      </c>
      <c r="B168" s="13" t="s">
        <v>176</v>
      </c>
      <c r="C168" s="333">
        <v>2675884.5021129716</v>
      </c>
      <c r="D168" s="173">
        <v>1873552.8442671038</v>
      </c>
      <c r="E168" s="173">
        <v>802331.6578458678</v>
      </c>
      <c r="F168" s="173">
        <v>-33025.169857042623</v>
      </c>
      <c r="G168" s="333">
        <f>Verokompensaatiot[[#This Row],[Jäljelle jäävät korvaukaset vuosilta 2010-2022, €]]+Verokompensaatiot[[#This Row],[Veromenetysten korvaus 2023]]</f>
        <v>769306.48798882519</v>
      </c>
    </row>
    <row r="169" spans="1:7">
      <c r="A169" s="35">
        <v>541</v>
      </c>
      <c r="B169" s="13" t="s">
        <v>177</v>
      </c>
      <c r="C169" s="333">
        <v>6581095.8274378274</v>
      </c>
      <c r="D169" s="173">
        <v>4607833.7073794808</v>
      </c>
      <c r="E169" s="173">
        <v>1973262.1200583465</v>
      </c>
      <c r="F169" s="173">
        <v>-48388.112380415267</v>
      </c>
      <c r="G169" s="333">
        <f>Verokompensaatiot[[#This Row],[Jäljelle jäävät korvaukaset vuosilta 2010-2022, €]]+Verokompensaatiot[[#This Row],[Veromenetysten korvaus 2023]]</f>
        <v>1924874.0076779313</v>
      </c>
    </row>
    <row r="170" spans="1:7">
      <c r="A170" s="35">
        <v>543</v>
      </c>
      <c r="B170" s="13" t="s">
        <v>178</v>
      </c>
      <c r="C170" s="333">
        <v>17077855.532936782</v>
      </c>
      <c r="D170" s="173">
        <v>11957266.758879555</v>
      </c>
      <c r="E170" s="173">
        <v>5120588.7740572263</v>
      </c>
      <c r="F170" s="173">
        <v>-241040.16882641127</v>
      </c>
      <c r="G170" s="333">
        <f>Verokompensaatiot[[#This Row],[Jäljelle jäävät korvaukaset vuosilta 2010-2022, €]]+Verokompensaatiot[[#This Row],[Veromenetysten korvaus 2023]]</f>
        <v>4879548.6052308148</v>
      </c>
    </row>
    <row r="171" spans="1:7">
      <c r="A171" s="35">
        <v>545</v>
      </c>
      <c r="B171" s="13" t="s">
        <v>179</v>
      </c>
      <c r="C171" s="333">
        <v>7107836.4896412026</v>
      </c>
      <c r="D171" s="173">
        <v>4976637.5421798993</v>
      </c>
      <c r="E171" s="173">
        <v>2131198.9474613033</v>
      </c>
      <c r="F171" s="173">
        <v>-56594.586584994489</v>
      </c>
      <c r="G171" s="333">
        <f>Verokompensaatiot[[#This Row],[Jäljelle jäävät korvaukaset vuosilta 2010-2022, €]]+Verokompensaatiot[[#This Row],[Veromenetysten korvaus 2023]]</f>
        <v>2074604.3608763088</v>
      </c>
    </row>
    <row r="172" spans="1:7">
      <c r="A172" s="35">
        <v>560</v>
      </c>
      <c r="B172" s="13" t="s">
        <v>180</v>
      </c>
      <c r="C172" s="333">
        <v>9379151.5625759047</v>
      </c>
      <c r="D172" s="173">
        <v>6566926.2156122988</v>
      </c>
      <c r="E172" s="173">
        <v>2812225.3469636058</v>
      </c>
      <c r="F172" s="173">
        <v>-107236.71404897203</v>
      </c>
      <c r="G172" s="333">
        <f>Verokompensaatiot[[#This Row],[Jäljelle jäävät korvaukaset vuosilta 2010-2022, €]]+Verokompensaatiot[[#This Row],[Veromenetysten korvaus 2023]]</f>
        <v>2704988.632914634</v>
      </c>
    </row>
    <row r="173" spans="1:7">
      <c r="A173" s="35">
        <v>561</v>
      </c>
      <c r="B173" s="13" t="s">
        <v>181</v>
      </c>
      <c r="C173" s="333">
        <v>955232.48146488471</v>
      </c>
      <c r="D173" s="173">
        <v>668817.55590410042</v>
      </c>
      <c r="E173" s="173">
        <v>286414.92556078429</v>
      </c>
      <c r="F173" s="173">
        <v>-11675.891474081378</v>
      </c>
      <c r="G173" s="333">
        <f>Verokompensaatiot[[#This Row],[Jäljelle jäävät korvaukaset vuosilta 2010-2022, €]]+Verokompensaatiot[[#This Row],[Veromenetysten korvaus 2023]]</f>
        <v>274739.03408670292</v>
      </c>
    </row>
    <row r="174" spans="1:7">
      <c r="A174" s="35">
        <v>562</v>
      </c>
      <c r="B174" s="13" t="s">
        <v>182</v>
      </c>
      <c r="C174" s="333">
        <v>5703456.9082479458</v>
      </c>
      <c r="D174" s="173">
        <v>3993344.2210099045</v>
      </c>
      <c r="E174" s="173">
        <v>1710112.6872380413</v>
      </c>
      <c r="F174" s="173">
        <v>-62499.584876579785</v>
      </c>
      <c r="G174" s="333">
        <f>Verokompensaatiot[[#This Row],[Jäljelle jäävät korvaukaset vuosilta 2010-2022, €]]+Verokompensaatiot[[#This Row],[Veromenetysten korvaus 2023]]</f>
        <v>1647613.1023614616</v>
      </c>
    </row>
    <row r="175" spans="1:7">
      <c r="A175" s="35">
        <v>563</v>
      </c>
      <c r="B175" s="13" t="s">
        <v>183</v>
      </c>
      <c r="C175" s="333">
        <v>4346973.8159941128</v>
      </c>
      <c r="D175" s="173">
        <v>3043586.2050396362</v>
      </c>
      <c r="E175" s="173">
        <v>1303387.6109544765</v>
      </c>
      <c r="F175" s="173">
        <v>-44205.946268684078</v>
      </c>
      <c r="G175" s="333">
        <f>Verokompensaatiot[[#This Row],[Jäljelle jäävät korvaukaset vuosilta 2010-2022, €]]+Verokompensaatiot[[#This Row],[Veromenetysten korvaus 2023]]</f>
        <v>1259181.6646857925</v>
      </c>
    </row>
    <row r="176" spans="1:7">
      <c r="A176" s="35">
        <v>564</v>
      </c>
      <c r="B176" s="13" t="s">
        <v>184</v>
      </c>
      <c r="C176" s="333">
        <v>95612436.7522237</v>
      </c>
      <c r="D176" s="173">
        <v>66944202.069628224</v>
      </c>
      <c r="E176" s="173">
        <v>28668234.682595477</v>
      </c>
      <c r="F176" s="173">
        <v>-739766.82470341434</v>
      </c>
      <c r="G176" s="333">
        <f>Verokompensaatiot[[#This Row],[Jäljelle jäävät korvaukaset vuosilta 2010-2022, €]]+Verokompensaatiot[[#This Row],[Veromenetysten korvaus 2023]]</f>
        <v>27928467.857892063</v>
      </c>
    </row>
    <row r="177" spans="1:7">
      <c r="A177" s="35">
        <v>576</v>
      </c>
      <c r="B177" s="13" t="s">
        <v>185</v>
      </c>
      <c r="C177" s="333">
        <v>2100708.9171911692</v>
      </c>
      <c r="D177" s="173">
        <v>1470836.7134952748</v>
      </c>
      <c r="E177" s="173">
        <v>629872.20369589445</v>
      </c>
      <c r="F177" s="173">
        <v>-20430.511731940904</v>
      </c>
      <c r="G177" s="333">
        <f>Verokompensaatiot[[#This Row],[Jäljelle jäävät korvaukaset vuosilta 2010-2022, €]]+Verokompensaatiot[[#This Row],[Veromenetysten korvaus 2023]]</f>
        <v>609441.69196395355</v>
      </c>
    </row>
    <row r="178" spans="1:7">
      <c r="A178" s="35">
        <v>577</v>
      </c>
      <c r="B178" s="13" t="s">
        <v>186</v>
      </c>
      <c r="C178" s="333">
        <v>5379331.0560115865</v>
      </c>
      <c r="D178" s="173">
        <v>3766403.5918914163</v>
      </c>
      <c r="E178" s="173">
        <v>1612927.4641201701</v>
      </c>
      <c r="F178" s="173">
        <v>-63836.06640539712</v>
      </c>
      <c r="G178" s="333">
        <f>Verokompensaatiot[[#This Row],[Jäljelle jäävät korvaukaset vuosilta 2010-2022, €]]+Verokompensaatiot[[#This Row],[Veromenetysten korvaus 2023]]</f>
        <v>1549091.397714773</v>
      </c>
    </row>
    <row r="179" spans="1:7">
      <c r="A179" s="35">
        <v>578</v>
      </c>
      <c r="B179" s="13" t="s">
        <v>187</v>
      </c>
      <c r="C179" s="333">
        <v>2295312.5309138414</v>
      </c>
      <c r="D179" s="173">
        <v>1607090.7833951036</v>
      </c>
      <c r="E179" s="173">
        <v>688221.7475187378</v>
      </c>
      <c r="F179" s="173">
        <v>-25508.696751820436</v>
      </c>
      <c r="G179" s="333">
        <f>Verokompensaatiot[[#This Row],[Jäljelle jäävät korvaukaset vuosilta 2010-2022, €]]+Verokompensaatiot[[#This Row],[Veromenetysten korvaus 2023]]</f>
        <v>662713.05076691741</v>
      </c>
    </row>
    <row r="180" spans="1:7">
      <c r="A180" s="35">
        <v>580</v>
      </c>
      <c r="B180" s="13" t="s">
        <v>188</v>
      </c>
      <c r="C180" s="333">
        <v>3383494.8244365128</v>
      </c>
      <c r="D180" s="173">
        <v>2368994.7555211876</v>
      </c>
      <c r="E180" s="173">
        <v>1014500.0689153252</v>
      </c>
      <c r="F180" s="173">
        <v>-41539.862016119827</v>
      </c>
      <c r="G180" s="333">
        <f>Verokompensaatiot[[#This Row],[Jäljelle jäävät korvaukaset vuosilta 2010-2022, €]]+Verokompensaatiot[[#This Row],[Veromenetysten korvaus 2023]]</f>
        <v>972960.20689920534</v>
      </c>
    </row>
    <row r="181" spans="1:7">
      <c r="A181" s="35">
        <v>581</v>
      </c>
      <c r="B181" s="13" t="s">
        <v>189</v>
      </c>
      <c r="C181" s="333">
        <v>4123437.6987997913</v>
      </c>
      <c r="D181" s="173">
        <v>2887074.6934870481</v>
      </c>
      <c r="E181" s="173">
        <v>1236363.0053127431</v>
      </c>
      <c r="F181" s="173">
        <v>-41360.210106760846</v>
      </c>
      <c r="G181" s="333">
        <f>Verokompensaatiot[[#This Row],[Jäljelle jäävät korvaukaset vuosilta 2010-2022, €]]+Verokompensaatiot[[#This Row],[Veromenetysten korvaus 2023]]</f>
        <v>1195002.7952059824</v>
      </c>
    </row>
    <row r="182" spans="1:7">
      <c r="A182" s="35">
        <v>583</v>
      </c>
      <c r="B182" s="13" t="s">
        <v>190</v>
      </c>
      <c r="C182" s="333">
        <v>653234.186834689</v>
      </c>
      <c r="D182" s="173">
        <v>457369.80342396349</v>
      </c>
      <c r="E182" s="173">
        <v>195864.38341072551</v>
      </c>
      <c r="F182" s="173">
        <v>-4119.5596704728623</v>
      </c>
      <c r="G182" s="333">
        <f>Verokompensaatiot[[#This Row],[Jäljelle jäävät korvaukaset vuosilta 2010-2022, €]]+Verokompensaatiot[[#This Row],[Veromenetysten korvaus 2023]]</f>
        <v>191744.82374025264</v>
      </c>
    </row>
    <row r="183" spans="1:7">
      <c r="A183" s="35">
        <v>584</v>
      </c>
      <c r="B183" s="13" t="s">
        <v>191</v>
      </c>
      <c r="C183" s="333">
        <v>1777121.3560018609</v>
      </c>
      <c r="D183" s="173">
        <v>1244272.9753530039</v>
      </c>
      <c r="E183" s="173">
        <v>532848.38064885698</v>
      </c>
      <c r="F183" s="173">
        <v>-22342.110897156475</v>
      </c>
      <c r="G183" s="333">
        <f>Verokompensaatiot[[#This Row],[Jäljelle jäävät korvaukaset vuosilta 2010-2022, €]]+Verokompensaatiot[[#This Row],[Veromenetysten korvaus 2023]]</f>
        <v>510506.26975170051</v>
      </c>
    </row>
    <row r="184" spans="1:7">
      <c r="A184" s="35">
        <v>588</v>
      </c>
      <c r="B184" s="13" t="s">
        <v>192</v>
      </c>
      <c r="C184" s="333">
        <v>1294235.4761898809</v>
      </c>
      <c r="D184" s="173">
        <v>906174.59597087232</v>
      </c>
      <c r="E184" s="173">
        <v>388060.88021900854</v>
      </c>
      <c r="F184" s="173">
        <v>-17899.526114686567</v>
      </c>
      <c r="G184" s="333">
        <f>Verokompensaatiot[[#This Row],[Jäljelle jäävät korvaukaset vuosilta 2010-2022, €]]+Verokompensaatiot[[#This Row],[Veromenetysten korvaus 2023]]</f>
        <v>370161.35410432197</v>
      </c>
    </row>
    <row r="185" spans="1:7">
      <c r="A185" s="35">
        <v>592</v>
      </c>
      <c r="B185" s="13" t="s">
        <v>193</v>
      </c>
      <c r="C185" s="333">
        <v>2336898.8501458522</v>
      </c>
      <c r="D185" s="173">
        <v>1636207.9469416654</v>
      </c>
      <c r="E185" s="173">
        <v>700690.90320418682</v>
      </c>
      <c r="F185" s="173">
        <v>-25730.751722850844</v>
      </c>
      <c r="G185" s="333">
        <f>Verokompensaatiot[[#This Row],[Jäljelle jäävät korvaukaset vuosilta 2010-2022, €]]+Verokompensaatiot[[#This Row],[Veromenetysten korvaus 2023]]</f>
        <v>674960.15148133598</v>
      </c>
    </row>
    <row r="186" spans="1:7">
      <c r="A186" s="35">
        <v>593</v>
      </c>
      <c r="B186" s="13" t="s">
        <v>194</v>
      </c>
      <c r="C186" s="333">
        <v>11075712.746051569</v>
      </c>
      <c r="D186" s="173">
        <v>7754794.0134429093</v>
      </c>
      <c r="E186" s="173">
        <v>3320918.7326086592</v>
      </c>
      <c r="F186" s="173">
        <v>-98501.258509097286</v>
      </c>
      <c r="G186" s="333">
        <f>Verokompensaatiot[[#This Row],[Jäljelle jäävät korvaukaset vuosilta 2010-2022, €]]+Verokompensaatiot[[#This Row],[Veromenetysten korvaus 2023]]</f>
        <v>3222417.474099562</v>
      </c>
    </row>
    <row r="187" spans="1:7">
      <c r="A187" s="35">
        <v>595</v>
      </c>
      <c r="B187" s="13" t="s">
        <v>195</v>
      </c>
      <c r="C187" s="333">
        <v>3176686.0528840548</v>
      </c>
      <c r="D187" s="173">
        <v>2224195.0969949933</v>
      </c>
      <c r="E187" s="173">
        <v>952490.95588906156</v>
      </c>
      <c r="F187" s="173">
        <v>-37324.539048515609</v>
      </c>
      <c r="G187" s="333">
        <f>Verokompensaatiot[[#This Row],[Jäljelle jäävät korvaukaset vuosilta 2010-2022, €]]+Verokompensaatiot[[#This Row],[Veromenetysten korvaus 2023]]</f>
        <v>915166.41684054595</v>
      </c>
    </row>
    <row r="188" spans="1:7">
      <c r="A188" s="35">
        <v>598</v>
      </c>
      <c r="B188" s="13" t="s">
        <v>196</v>
      </c>
      <c r="C188" s="333">
        <v>10008619.347727515</v>
      </c>
      <c r="D188" s="173">
        <v>7007655.6859291475</v>
      </c>
      <c r="E188" s="173">
        <v>3000963.6617983673</v>
      </c>
      <c r="F188" s="173">
        <v>-77083.285826930529</v>
      </c>
      <c r="G188" s="333">
        <f>Verokompensaatiot[[#This Row],[Jäljelle jäävät korvaukaset vuosilta 2010-2022, €]]+Verokompensaatiot[[#This Row],[Veromenetysten korvaus 2023]]</f>
        <v>2923880.375971437</v>
      </c>
    </row>
    <row r="189" spans="1:7">
      <c r="A189" s="35">
        <v>599</v>
      </c>
      <c r="B189" s="13" t="s">
        <v>197</v>
      </c>
      <c r="C189" s="333">
        <v>6631311.6302915737</v>
      </c>
      <c r="D189" s="173">
        <v>4642992.9080809699</v>
      </c>
      <c r="E189" s="173">
        <v>1988318.7222106038</v>
      </c>
      <c r="F189" s="173">
        <v>-64286.648918836996</v>
      </c>
      <c r="G189" s="333">
        <f>Verokompensaatiot[[#This Row],[Jäljelle jäävät korvaukaset vuosilta 2010-2022, €]]+Verokompensaatiot[[#This Row],[Veromenetysten korvaus 2023]]</f>
        <v>1924032.0732917667</v>
      </c>
    </row>
    <row r="190" spans="1:7">
      <c r="A190" s="35">
        <v>601</v>
      </c>
      <c r="B190" s="13" t="s">
        <v>198</v>
      </c>
      <c r="C190" s="333">
        <v>2856515.8583433931</v>
      </c>
      <c r="D190" s="173">
        <v>2000024.0693749515</v>
      </c>
      <c r="E190" s="173">
        <v>856491.78896844154</v>
      </c>
      <c r="F190" s="173">
        <v>-33031.456531872143</v>
      </c>
      <c r="G190" s="333">
        <f>Verokompensaatiot[[#This Row],[Jäljelle jäävät korvaukaset vuosilta 2010-2022, €]]+Verokompensaatiot[[#This Row],[Veromenetysten korvaus 2023]]</f>
        <v>823460.33243656938</v>
      </c>
    </row>
    <row r="191" spans="1:7">
      <c r="A191" s="35">
        <v>604</v>
      </c>
      <c r="B191" s="13" t="s">
        <v>199</v>
      </c>
      <c r="C191" s="333">
        <v>6990856.8454008186</v>
      </c>
      <c r="D191" s="173">
        <v>4894732.8317879289</v>
      </c>
      <c r="E191" s="173">
        <v>2096124.0136128897</v>
      </c>
      <c r="F191" s="173">
        <v>-111007.47624653557</v>
      </c>
      <c r="G191" s="333">
        <f>Verokompensaatiot[[#This Row],[Jäljelle jäävät korvaukaset vuosilta 2010-2022, €]]+Verokompensaatiot[[#This Row],[Veromenetysten korvaus 2023]]</f>
        <v>1985116.5373663541</v>
      </c>
    </row>
    <row r="192" spans="1:7">
      <c r="A192" s="35">
        <v>607</v>
      </c>
      <c r="B192" s="13" t="s">
        <v>200</v>
      </c>
      <c r="C192" s="333">
        <v>3125579.7330821194</v>
      </c>
      <c r="D192" s="173">
        <v>2188412.3900996349</v>
      </c>
      <c r="E192" s="173">
        <v>937167.34298248449</v>
      </c>
      <c r="F192" s="173">
        <v>-27116.434742923786</v>
      </c>
      <c r="G192" s="333">
        <f>Verokompensaatiot[[#This Row],[Jäljelle jäävät korvaukaset vuosilta 2010-2022, €]]+Verokompensaatiot[[#This Row],[Veromenetysten korvaus 2023]]</f>
        <v>910050.90823956067</v>
      </c>
    </row>
    <row r="193" spans="1:7">
      <c r="A193" s="35">
        <v>608</v>
      </c>
      <c r="B193" s="13" t="s">
        <v>201</v>
      </c>
      <c r="C193" s="333">
        <v>1408752.1920417699</v>
      </c>
      <c r="D193" s="173">
        <v>986354.85731287557</v>
      </c>
      <c r="E193" s="173">
        <v>422397.33472889429</v>
      </c>
      <c r="F193" s="173">
        <v>-14481.442485305139</v>
      </c>
      <c r="G193" s="333">
        <f>Verokompensaatiot[[#This Row],[Jäljelle jäävät korvaukaset vuosilta 2010-2022, €]]+Verokompensaatiot[[#This Row],[Veromenetysten korvaus 2023]]</f>
        <v>407915.89224358916</v>
      </c>
    </row>
    <row r="194" spans="1:7">
      <c r="A194" s="35">
        <v>609</v>
      </c>
      <c r="B194" s="13" t="s">
        <v>202</v>
      </c>
      <c r="C194" s="333">
        <v>44542802.89053227</v>
      </c>
      <c r="D194" s="173">
        <v>31187181.278298102</v>
      </c>
      <c r="E194" s="173">
        <v>13355621.612234168</v>
      </c>
      <c r="F194" s="173">
        <v>-366904.45813697699</v>
      </c>
      <c r="G194" s="333">
        <f>Verokompensaatiot[[#This Row],[Jäljelle jäävät korvaukaset vuosilta 2010-2022, €]]+Verokompensaatiot[[#This Row],[Veromenetysten korvaus 2023]]</f>
        <v>12988717.15409719</v>
      </c>
    </row>
    <row r="195" spans="1:7">
      <c r="A195" s="334">
        <v>611</v>
      </c>
      <c r="B195" s="13" t="s">
        <v>203</v>
      </c>
      <c r="C195" s="333">
        <v>2524344.8441285677</v>
      </c>
      <c r="D195" s="173">
        <v>1767450.5229554954</v>
      </c>
      <c r="E195" s="173">
        <v>756894.32117307233</v>
      </c>
      <c r="F195" s="173">
        <v>-35506.959202684047</v>
      </c>
      <c r="G195" s="333">
        <f>Verokompensaatiot[[#This Row],[Jäljelle jäävät korvaukaset vuosilta 2010-2022, €]]+Verokompensaatiot[[#This Row],[Veromenetysten korvaus 2023]]</f>
        <v>721387.36197038833</v>
      </c>
    </row>
    <row r="196" spans="1:7">
      <c r="A196" s="35">
        <v>614</v>
      </c>
      <c r="B196" s="13" t="s">
        <v>204</v>
      </c>
      <c r="C196" s="333">
        <v>2516573.7700095722</v>
      </c>
      <c r="D196" s="173">
        <v>1762009.5115788241</v>
      </c>
      <c r="E196" s="173">
        <v>754564.25843074801</v>
      </c>
      <c r="F196" s="173">
        <v>-22897.063701221523</v>
      </c>
      <c r="G196" s="333">
        <f>Verokompensaatiot[[#This Row],[Jäljelle jäävät korvaukaset vuosilta 2010-2022, €]]+Verokompensaatiot[[#This Row],[Veromenetysten korvaus 2023]]</f>
        <v>731667.19472952653</v>
      </c>
    </row>
    <row r="197" spans="1:7">
      <c r="A197" s="35">
        <v>615</v>
      </c>
      <c r="B197" s="13" t="s">
        <v>205</v>
      </c>
      <c r="C197" s="333">
        <v>5226416.2542414442</v>
      </c>
      <c r="D197" s="173">
        <v>3659338.447053975</v>
      </c>
      <c r="E197" s="173">
        <v>1567077.8071874692</v>
      </c>
      <c r="F197" s="173">
        <v>-43241.232547047417</v>
      </c>
      <c r="G197" s="333">
        <f>Verokompensaatiot[[#This Row],[Jäljelle jäävät korvaukaset vuosilta 2010-2022, €]]+Verokompensaatiot[[#This Row],[Veromenetysten korvaus 2023]]</f>
        <v>1523836.5746404219</v>
      </c>
    </row>
    <row r="198" spans="1:7">
      <c r="A198" s="35">
        <v>616</v>
      </c>
      <c r="B198" s="13" t="s">
        <v>206</v>
      </c>
      <c r="C198" s="333">
        <v>1293008.3243362743</v>
      </c>
      <c r="D198" s="173">
        <v>905315.39078325802</v>
      </c>
      <c r="E198" s="173">
        <v>387692.93355301628</v>
      </c>
      <c r="F198" s="173">
        <v>-13157.840260172719</v>
      </c>
      <c r="G198" s="333">
        <f>Verokompensaatiot[[#This Row],[Jäljelle jäävät korvaukaset vuosilta 2010-2022, €]]+Verokompensaatiot[[#This Row],[Veromenetysten korvaus 2023]]</f>
        <v>374535.09329284355</v>
      </c>
    </row>
    <row r="199" spans="1:7">
      <c r="A199" s="35">
        <v>619</v>
      </c>
      <c r="B199" s="13" t="s">
        <v>207</v>
      </c>
      <c r="C199" s="333">
        <v>2200034.3715042281</v>
      </c>
      <c r="D199" s="173">
        <v>1540380.6296431539</v>
      </c>
      <c r="E199" s="173">
        <v>659653.74186107423</v>
      </c>
      <c r="F199" s="173">
        <v>-30484.271620878328</v>
      </c>
      <c r="G199" s="333">
        <f>Verokompensaatiot[[#This Row],[Jäljelle jäävät korvaukaset vuosilta 2010-2022, €]]+Verokompensaatiot[[#This Row],[Veromenetysten korvaus 2023]]</f>
        <v>629169.47024019586</v>
      </c>
    </row>
    <row r="200" spans="1:7">
      <c r="A200" s="35">
        <v>620</v>
      </c>
      <c r="B200" s="13" t="s">
        <v>208</v>
      </c>
      <c r="C200" s="333">
        <v>1881403.118942746</v>
      </c>
      <c r="D200" s="173">
        <v>1317287.1108318733</v>
      </c>
      <c r="E200" s="173">
        <v>564116.0081108727</v>
      </c>
      <c r="F200" s="173">
        <v>-14116.824421453435</v>
      </c>
      <c r="G200" s="333">
        <f>Verokompensaatiot[[#This Row],[Jäljelle jäävät korvaukaset vuosilta 2010-2022, €]]+Verokompensaatiot[[#This Row],[Veromenetysten korvaus 2023]]</f>
        <v>549999.1836894193</v>
      </c>
    </row>
    <row r="201" spans="1:7">
      <c r="A201" s="35">
        <v>623</v>
      </c>
      <c r="B201" s="13" t="s">
        <v>209</v>
      </c>
      <c r="C201" s="333">
        <v>1578208.969452325</v>
      </c>
      <c r="D201" s="173">
        <v>1105002.0661319352</v>
      </c>
      <c r="E201" s="173">
        <v>473206.9033203898</v>
      </c>
      <c r="F201" s="173">
        <v>-19220.785819041885</v>
      </c>
      <c r="G201" s="333">
        <f>Verokompensaatiot[[#This Row],[Jäljelle jäävät korvaukaset vuosilta 2010-2022, €]]+Verokompensaatiot[[#This Row],[Veromenetysten korvaus 2023]]</f>
        <v>453986.11750134791</v>
      </c>
    </row>
    <row r="202" spans="1:7">
      <c r="A202" s="35">
        <v>624</v>
      </c>
      <c r="B202" s="13" t="s">
        <v>210</v>
      </c>
      <c r="C202" s="333">
        <v>2448021.5918663037</v>
      </c>
      <c r="D202" s="173">
        <v>1714011.8763148179</v>
      </c>
      <c r="E202" s="173">
        <v>734009.71555148577</v>
      </c>
      <c r="F202" s="173">
        <v>-37010.816303927415</v>
      </c>
      <c r="G202" s="333">
        <f>Verokompensaatiot[[#This Row],[Jäljelle jäävät korvaukaset vuosilta 2010-2022, €]]+Verokompensaatiot[[#This Row],[Veromenetysten korvaus 2023]]</f>
        <v>696998.89924755832</v>
      </c>
    </row>
    <row r="203" spans="1:7">
      <c r="A203" s="35">
        <v>625</v>
      </c>
      <c r="B203" s="13" t="s">
        <v>211</v>
      </c>
      <c r="C203" s="333">
        <v>1830855.050808935</v>
      </c>
      <c r="D203" s="173">
        <v>1281895.2705825923</v>
      </c>
      <c r="E203" s="173">
        <v>548959.78022634261</v>
      </c>
      <c r="F203" s="173">
        <v>-19057.222240123319</v>
      </c>
      <c r="G203" s="333">
        <f>Verokompensaatiot[[#This Row],[Jäljelle jäävät korvaukaset vuosilta 2010-2022, €]]+Verokompensaatiot[[#This Row],[Veromenetysten korvaus 2023]]</f>
        <v>529902.5579862193</v>
      </c>
    </row>
    <row r="204" spans="1:7">
      <c r="A204" s="35">
        <v>626</v>
      </c>
      <c r="B204" s="13" t="s">
        <v>212</v>
      </c>
      <c r="C204" s="333">
        <v>3216052.1690311939</v>
      </c>
      <c r="D204" s="173">
        <v>2251757.7585437195</v>
      </c>
      <c r="E204" s="173">
        <v>964294.41048747441</v>
      </c>
      <c r="F204" s="173">
        <v>-37662.777593328472</v>
      </c>
      <c r="G204" s="333">
        <f>Verokompensaatiot[[#This Row],[Jäljelle jäävät korvaukaset vuosilta 2010-2022, €]]+Verokompensaatiot[[#This Row],[Veromenetysten korvaus 2023]]</f>
        <v>926631.63289414591</v>
      </c>
    </row>
    <row r="205" spans="1:7">
      <c r="A205" s="35">
        <v>630</v>
      </c>
      <c r="B205" s="13" t="s">
        <v>213</v>
      </c>
      <c r="C205" s="333">
        <v>962461.21259941685</v>
      </c>
      <c r="D205" s="173">
        <v>673878.83929164964</v>
      </c>
      <c r="E205" s="173">
        <v>288582.37330776721</v>
      </c>
      <c r="F205" s="173">
        <v>-8731.1970469264525</v>
      </c>
      <c r="G205" s="333">
        <f>Verokompensaatiot[[#This Row],[Jäljelle jäävät korvaukaset vuosilta 2010-2022, €]]+Verokompensaatiot[[#This Row],[Veromenetysten korvaus 2023]]</f>
        <v>279851.17626084073</v>
      </c>
    </row>
    <row r="206" spans="1:7">
      <c r="A206" s="35">
        <v>631</v>
      </c>
      <c r="B206" s="13" t="s">
        <v>214</v>
      </c>
      <c r="C206" s="333">
        <v>1181456.4604787817</v>
      </c>
      <c r="D206" s="173">
        <v>827211.0063643977</v>
      </c>
      <c r="E206" s="173">
        <v>354245.45411438402</v>
      </c>
      <c r="F206" s="173">
        <v>-13943.595010738298</v>
      </c>
      <c r="G206" s="333">
        <f>Verokompensaatiot[[#This Row],[Jäljelle jäävät korvaukaset vuosilta 2010-2022, €]]+Verokompensaatiot[[#This Row],[Veromenetysten korvaus 2023]]</f>
        <v>340301.85910364572</v>
      </c>
    </row>
    <row r="207" spans="1:7">
      <c r="A207" s="35">
        <v>635</v>
      </c>
      <c r="B207" s="13" t="s">
        <v>215</v>
      </c>
      <c r="C207" s="333">
        <v>4247451.5161613524</v>
      </c>
      <c r="D207" s="173">
        <v>2973904.4651243165</v>
      </c>
      <c r="E207" s="173">
        <v>1273547.0510370359</v>
      </c>
      <c r="F207" s="173">
        <v>-43973.769780247487</v>
      </c>
      <c r="G207" s="333">
        <f>Verokompensaatiot[[#This Row],[Jäljelle jäävät korvaukaset vuosilta 2010-2022, €]]+Verokompensaatiot[[#This Row],[Veromenetysten korvaus 2023]]</f>
        <v>1229573.2812567884</v>
      </c>
    </row>
    <row r="208" spans="1:7">
      <c r="A208" s="35">
        <v>636</v>
      </c>
      <c r="B208" s="13" t="s">
        <v>216</v>
      </c>
      <c r="C208" s="333">
        <v>5466853.6490611108</v>
      </c>
      <c r="D208" s="173">
        <v>3827683.5922113429</v>
      </c>
      <c r="E208" s="173">
        <v>1639170.0568497679</v>
      </c>
      <c r="F208" s="173">
        <v>-61188.957728125919</v>
      </c>
      <c r="G208" s="333">
        <f>Verokompensaatiot[[#This Row],[Jäljelle jäävät korvaukaset vuosilta 2010-2022, €]]+Verokompensaatiot[[#This Row],[Veromenetysten korvaus 2023]]</f>
        <v>1577981.0991216421</v>
      </c>
    </row>
    <row r="209" spans="1:7">
      <c r="A209" s="35">
        <v>638</v>
      </c>
      <c r="B209" s="13" t="s">
        <v>217</v>
      </c>
      <c r="C209" s="333">
        <v>23599862.42803891</v>
      </c>
      <c r="D209" s="173">
        <v>16523728.636811676</v>
      </c>
      <c r="E209" s="173">
        <v>7076133.7912272345</v>
      </c>
      <c r="F209" s="173">
        <v>-270709.5447523215</v>
      </c>
      <c r="G209" s="333">
        <f>Verokompensaatiot[[#This Row],[Jäljelle jäävät korvaukaset vuosilta 2010-2022, €]]+Verokompensaatiot[[#This Row],[Veromenetysten korvaus 2023]]</f>
        <v>6805424.2464749133</v>
      </c>
    </row>
    <row r="210" spans="1:7">
      <c r="A210" s="35">
        <v>678</v>
      </c>
      <c r="B210" s="13" t="s">
        <v>218</v>
      </c>
      <c r="C210" s="333">
        <v>11538232.599633222</v>
      </c>
      <c r="D210" s="173">
        <v>8078632.8736491883</v>
      </c>
      <c r="E210" s="173">
        <v>3459599.7259840341</v>
      </c>
      <c r="F210" s="173">
        <v>-128518.57908281741</v>
      </c>
      <c r="G210" s="333">
        <f>Verokompensaatiot[[#This Row],[Jäljelle jäävät korvaukaset vuosilta 2010-2022, €]]+Verokompensaatiot[[#This Row],[Veromenetysten korvaus 2023]]</f>
        <v>3331081.1469012168</v>
      </c>
    </row>
    <row r="211" spans="1:7">
      <c r="A211" s="35">
        <v>680</v>
      </c>
      <c r="B211" s="13" t="s">
        <v>219</v>
      </c>
      <c r="C211" s="333">
        <v>11246652.078246605</v>
      </c>
      <c r="D211" s="173">
        <v>7874479.2508955114</v>
      </c>
      <c r="E211" s="173">
        <v>3372172.8273510933</v>
      </c>
      <c r="F211" s="173">
        <v>-110457.04814167036</v>
      </c>
      <c r="G211" s="333">
        <f>Verokompensaatiot[[#This Row],[Jäljelle jäävät korvaukaset vuosilta 2010-2022, €]]+Verokompensaatiot[[#This Row],[Veromenetysten korvaus 2023]]</f>
        <v>3261715.7792094229</v>
      </c>
    </row>
    <row r="212" spans="1:7">
      <c r="A212" s="35">
        <v>681</v>
      </c>
      <c r="B212" s="13" t="s">
        <v>220</v>
      </c>
      <c r="C212" s="333">
        <v>2605024.6183358449</v>
      </c>
      <c r="D212" s="173">
        <v>1823939.4410390346</v>
      </c>
      <c r="E212" s="173">
        <v>781085.17729681032</v>
      </c>
      <c r="F212" s="173">
        <v>-27376.180897040307</v>
      </c>
      <c r="G212" s="333">
        <f>Verokompensaatiot[[#This Row],[Jäljelle jäävät korvaukaset vuosilta 2010-2022, €]]+Verokompensaatiot[[#This Row],[Veromenetysten korvaus 2023]]</f>
        <v>753708.99639977003</v>
      </c>
    </row>
    <row r="213" spans="1:7">
      <c r="A213" s="35">
        <v>683</v>
      </c>
      <c r="B213" s="13" t="s">
        <v>221</v>
      </c>
      <c r="C213" s="333">
        <v>2520831.8711442682</v>
      </c>
      <c r="D213" s="173">
        <v>1764990.8725029549</v>
      </c>
      <c r="E213" s="173">
        <v>755840.99864131329</v>
      </c>
      <c r="F213" s="173">
        <v>-30922.513060533765</v>
      </c>
      <c r="G213" s="333">
        <f>Verokompensaatiot[[#This Row],[Jäljelle jäävät korvaukaset vuosilta 2010-2022, €]]+Verokompensaatiot[[#This Row],[Veromenetysten korvaus 2023]]</f>
        <v>724918.4855807795</v>
      </c>
    </row>
    <row r="214" spans="1:7">
      <c r="A214" s="35">
        <v>684</v>
      </c>
      <c r="B214" s="13" t="s">
        <v>222</v>
      </c>
      <c r="C214" s="333">
        <v>23246204.074349783</v>
      </c>
      <c r="D214" s="173">
        <v>16276110.470209239</v>
      </c>
      <c r="E214" s="173">
        <v>6970093.6041405443</v>
      </c>
      <c r="F214" s="173">
        <v>-172273.47088626117</v>
      </c>
      <c r="G214" s="333">
        <f>Verokompensaatiot[[#This Row],[Jäljelle jäävät korvaukaset vuosilta 2010-2022, €]]+Verokompensaatiot[[#This Row],[Veromenetysten korvaus 2023]]</f>
        <v>6797820.1332542831</v>
      </c>
    </row>
    <row r="215" spans="1:7">
      <c r="A215" s="35">
        <v>686</v>
      </c>
      <c r="B215" s="13" t="s">
        <v>223</v>
      </c>
      <c r="C215" s="333">
        <v>2192989.982152381</v>
      </c>
      <c r="D215" s="173">
        <v>1535448.4153805964</v>
      </c>
      <c r="E215" s="173">
        <v>657541.56677178456</v>
      </c>
      <c r="F215" s="173">
        <v>-21220.555747145045</v>
      </c>
      <c r="G215" s="333">
        <f>Verokompensaatiot[[#This Row],[Jäljelle jäävät korvaukaset vuosilta 2010-2022, €]]+Verokompensaatiot[[#This Row],[Veromenetysten korvaus 2023]]</f>
        <v>636321.01102463948</v>
      </c>
    </row>
    <row r="216" spans="1:7">
      <c r="A216" s="35">
        <v>687</v>
      </c>
      <c r="B216" s="13" t="s">
        <v>224</v>
      </c>
      <c r="C216" s="333">
        <v>1253049.767096668</v>
      </c>
      <c r="D216" s="173">
        <v>877337.92445017875</v>
      </c>
      <c r="E216" s="173">
        <v>375711.84264648927</v>
      </c>
      <c r="F216" s="173">
        <v>-10667.941133790744</v>
      </c>
      <c r="G216" s="333">
        <f>Verokompensaatiot[[#This Row],[Jäljelle jäävät korvaukaset vuosilta 2010-2022, €]]+Verokompensaatiot[[#This Row],[Veromenetysten korvaus 2023]]</f>
        <v>365043.9015126985</v>
      </c>
    </row>
    <row r="217" spans="1:7">
      <c r="A217" s="35">
        <v>689</v>
      </c>
      <c r="B217" s="13" t="s">
        <v>225</v>
      </c>
      <c r="C217" s="333">
        <v>1981313.0539741004</v>
      </c>
      <c r="D217" s="173">
        <v>1387240.2582120111</v>
      </c>
      <c r="E217" s="173">
        <v>594072.79576208931</v>
      </c>
      <c r="F217" s="173">
        <v>-22030.496950362718</v>
      </c>
      <c r="G217" s="333">
        <f>Verokompensaatiot[[#This Row],[Jäljelle jäävät korvaukaset vuosilta 2010-2022, €]]+Verokompensaatiot[[#This Row],[Veromenetysten korvaus 2023]]</f>
        <v>572042.29881172662</v>
      </c>
    </row>
    <row r="218" spans="1:7">
      <c r="A218" s="35">
        <v>691</v>
      </c>
      <c r="B218" s="13" t="s">
        <v>226</v>
      </c>
      <c r="C218" s="333">
        <v>1906145.3240222507</v>
      </c>
      <c r="D218" s="173">
        <v>1334610.6644693871</v>
      </c>
      <c r="E218" s="173">
        <v>571534.65955286357</v>
      </c>
      <c r="F218" s="173">
        <v>-27047.84596520635</v>
      </c>
      <c r="G218" s="333">
        <f>Verokompensaatiot[[#This Row],[Jäljelle jäävät korvaukaset vuosilta 2010-2022, €]]+Verokompensaatiot[[#This Row],[Veromenetysten korvaus 2023]]</f>
        <v>544486.81358765718</v>
      </c>
    </row>
    <row r="219" spans="1:7">
      <c r="A219" s="35">
        <v>694</v>
      </c>
      <c r="B219" s="13" t="s">
        <v>227</v>
      </c>
      <c r="C219" s="333">
        <v>13858569.440433711</v>
      </c>
      <c r="D219" s="173">
        <v>9703244.7297688164</v>
      </c>
      <c r="E219" s="173">
        <v>4155324.7106648944</v>
      </c>
      <c r="F219" s="173">
        <v>-128548.81807684619</v>
      </c>
      <c r="G219" s="333">
        <f>Verokompensaatiot[[#This Row],[Jäljelle jäävät korvaukaset vuosilta 2010-2022, €]]+Verokompensaatiot[[#This Row],[Veromenetysten korvaus 2023]]</f>
        <v>4026775.8925880482</v>
      </c>
    </row>
    <row r="220" spans="1:7">
      <c r="A220" s="35">
        <v>697</v>
      </c>
      <c r="B220" s="13" t="s">
        <v>228</v>
      </c>
      <c r="C220" s="333">
        <v>971875.7638255374</v>
      </c>
      <c r="D220" s="173">
        <v>680470.55100912787</v>
      </c>
      <c r="E220" s="173">
        <v>291405.21281640953</v>
      </c>
      <c r="F220" s="173">
        <v>-9738.10743362834</v>
      </c>
      <c r="G220" s="333">
        <f>Verokompensaatiot[[#This Row],[Jäljelle jäävät korvaukaset vuosilta 2010-2022, €]]+Verokompensaatiot[[#This Row],[Veromenetysten korvaus 2023]]</f>
        <v>281667.10538278118</v>
      </c>
    </row>
    <row r="221" spans="1:7">
      <c r="A221" s="35">
        <v>698</v>
      </c>
      <c r="B221" s="13" t="s">
        <v>229</v>
      </c>
      <c r="C221" s="333">
        <v>31843742.484694231</v>
      </c>
      <c r="D221" s="173">
        <v>22295780.799656238</v>
      </c>
      <c r="E221" s="173">
        <v>9547961.6850379929</v>
      </c>
      <c r="F221" s="173">
        <v>-231487.4926408795</v>
      </c>
      <c r="G221" s="333">
        <f>Verokompensaatiot[[#This Row],[Jäljelle jäävät korvaukaset vuosilta 2010-2022, €]]+Verokompensaatiot[[#This Row],[Veromenetysten korvaus 2023]]</f>
        <v>9316474.1923971139</v>
      </c>
    </row>
    <row r="222" spans="1:7">
      <c r="A222" s="35">
        <v>700</v>
      </c>
      <c r="B222" s="13" t="s">
        <v>230</v>
      </c>
      <c r="C222" s="333">
        <v>2789848.9907247657</v>
      </c>
      <c r="D222" s="173">
        <v>1953346.4570390568</v>
      </c>
      <c r="E222" s="173">
        <v>836502.53368570888</v>
      </c>
      <c r="F222" s="173">
        <v>-39540.225014796117</v>
      </c>
      <c r="G222" s="333">
        <f>Verokompensaatiot[[#This Row],[Jäljelle jäävät korvaukaset vuosilta 2010-2022, €]]+Verokompensaatiot[[#This Row],[Veromenetysten korvaus 2023]]</f>
        <v>796962.30867091275</v>
      </c>
    </row>
    <row r="223" spans="1:7">
      <c r="A223" s="35">
        <v>702</v>
      </c>
      <c r="B223" s="13" t="s">
        <v>231</v>
      </c>
      <c r="C223" s="333">
        <v>2995268.143226834</v>
      </c>
      <c r="D223" s="173">
        <v>2097173.1570080901</v>
      </c>
      <c r="E223" s="173">
        <v>898094.98621874396</v>
      </c>
      <c r="F223" s="173">
        <v>-35022.294760484307</v>
      </c>
      <c r="G223" s="333">
        <f>Verokompensaatiot[[#This Row],[Jäljelle jäävät korvaukaset vuosilta 2010-2022, €]]+Verokompensaatiot[[#This Row],[Veromenetysten korvaus 2023]]</f>
        <v>863072.69145825971</v>
      </c>
    </row>
    <row r="224" spans="1:7">
      <c r="A224" s="35">
        <v>704</v>
      </c>
      <c r="B224" s="13" t="s">
        <v>232</v>
      </c>
      <c r="C224" s="333">
        <v>2888859.5629983218</v>
      </c>
      <c r="D224" s="173">
        <v>2022669.9047249178</v>
      </c>
      <c r="E224" s="173">
        <v>866189.658273404</v>
      </c>
      <c r="F224" s="173">
        <v>-51452.123058584351</v>
      </c>
      <c r="G224" s="333">
        <f>Verokompensaatiot[[#This Row],[Jäljelle jäävät korvaukaset vuosilta 2010-2022, €]]+Verokompensaatiot[[#This Row],[Veromenetysten korvaus 2023]]</f>
        <v>814737.5352148196</v>
      </c>
    </row>
    <row r="225" spans="1:7">
      <c r="A225" s="35">
        <v>707</v>
      </c>
      <c r="B225" s="13" t="s">
        <v>233</v>
      </c>
      <c r="C225" s="333">
        <v>1725815.9394976639</v>
      </c>
      <c r="D225" s="173">
        <v>1208350.8684975533</v>
      </c>
      <c r="E225" s="173">
        <v>517465.07100011059</v>
      </c>
      <c r="F225" s="173">
        <v>-18153.127916730587</v>
      </c>
      <c r="G225" s="333">
        <f>Verokompensaatiot[[#This Row],[Jäljelle jäävät korvaukaset vuosilta 2010-2022, €]]+Verokompensaatiot[[#This Row],[Veromenetysten korvaus 2023]]</f>
        <v>499311.94308338</v>
      </c>
    </row>
    <row r="226" spans="1:7">
      <c r="A226" s="35">
        <v>710</v>
      </c>
      <c r="B226" s="13" t="s">
        <v>234</v>
      </c>
      <c r="C226" s="333">
        <v>16039010.822270855</v>
      </c>
      <c r="D226" s="173">
        <v>11229907.091119945</v>
      </c>
      <c r="E226" s="173">
        <v>4809103.7311509103</v>
      </c>
      <c r="F226" s="173">
        <v>-162625.06356408127</v>
      </c>
      <c r="G226" s="333">
        <f>Verokompensaatiot[[#This Row],[Jäljelle jäävät korvaukaset vuosilta 2010-2022, €]]+Verokompensaatiot[[#This Row],[Veromenetysten korvaus 2023]]</f>
        <v>4646478.6675868286</v>
      </c>
    </row>
    <row r="227" spans="1:7">
      <c r="A227" s="35">
        <v>729</v>
      </c>
      <c r="B227" s="13" t="s">
        <v>235</v>
      </c>
      <c r="C227" s="333">
        <v>6312675.8945788667</v>
      </c>
      <c r="D227" s="173">
        <v>4419896.2503372263</v>
      </c>
      <c r="E227" s="173">
        <v>1892779.6442416403</v>
      </c>
      <c r="F227" s="173">
        <v>-68798.016899992886</v>
      </c>
      <c r="G227" s="333">
        <f>Verokompensaatiot[[#This Row],[Jäljelle jäävät korvaukaset vuosilta 2010-2022, €]]+Verokompensaatiot[[#This Row],[Veromenetysten korvaus 2023]]</f>
        <v>1823981.6273416474</v>
      </c>
    </row>
    <row r="228" spans="1:7">
      <c r="A228" s="35">
        <v>732</v>
      </c>
      <c r="B228" s="13" t="s">
        <v>236</v>
      </c>
      <c r="C228" s="333">
        <v>2492052.8567513218</v>
      </c>
      <c r="D228" s="173">
        <v>1744840.8980819618</v>
      </c>
      <c r="E228" s="173">
        <v>747211.95866936003</v>
      </c>
      <c r="F228" s="173">
        <v>-19027.211768457481</v>
      </c>
      <c r="G228" s="333">
        <f>Verokompensaatiot[[#This Row],[Jäljelle jäävät korvaukaset vuosilta 2010-2022, €]]+Verokompensaatiot[[#This Row],[Veromenetysten korvaus 2023]]</f>
        <v>728184.7469009026</v>
      </c>
    </row>
    <row r="229" spans="1:7">
      <c r="A229" s="35">
        <v>734</v>
      </c>
      <c r="B229" s="13" t="s">
        <v>237</v>
      </c>
      <c r="C229" s="333">
        <v>30181596.509500898</v>
      </c>
      <c r="D229" s="173">
        <v>21132009.225452807</v>
      </c>
      <c r="E229" s="173">
        <v>9049587.2840480916</v>
      </c>
      <c r="F229" s="173">
        <v>-291897.64869925915</v>
      </c>
      <c r="G229" s="333">
        <f>Verokompensaatiot[[#This Row],[Jäljelle jäävät korvaukaset vuosilta 2010-2022, €]]+Verokompensaatiot[[#This Row],[Veromenetysten korvaus 2023]]</f>
        <v>8757689.6353488322</v>
      </c>
    </row>
    <row r="230" spans="1:7">
      <c r="A230" s="35">
        <v>738</v>
      </c>
      <c r="B230" s="13" t="s">
        <v>238</v>
      </c>
      <c r="C230" s="333">
        <v>1918646.3856639399</v>
      </c>
      <c r="D230" s="173">
        <v>1343363.4337225633</v>
      </c>
      <c r="E230" s="173">
        <v>575282.95194137655</v>
      </c>
      <c r="F230" s="173">
        <v>-25357.922971978041</v>
      </c>
      <c r="G230" s="333">
        <f>Verokompensaatiot[[#This Row],[Jäljelle jäävät korvaukaset vuosilta 2010-2022, €]]+Verokompensaatiot[[#This Row],[Veromenetysten korvaus 2023]]</f>
        <v>549925.02896939847</v>
      </c>
    </row>
    <row r="231" spans="1:7">
      <c r="A231" s="35">
        <v>739</v>
      </c>
      <c r="B231" s="13" t="s">
        <v>239</v>
      </c>
      <c r="C231" s="333">
        <v>2429992.8841682086</v>
      </c>
      <c r="D231" s="173">
        <v>1701388.8589313866</v>
      </c>
      <c r="E231" s="173">
        <v>728604.02523682197</v>
      </c>
      <c r="F231" s="173">
        <v>-34830.889162908265</v>
      </c>
      <c r="G231" s="333">
        <f>Verokompensaatiot[[#This Row],[Jäljelle jäävät korvaukaset vuosilta 2010-2022, €]]+Verokompensaatiot[[#This Row],[Veromenetysten korvaus 2023]]</f>
        <v>693773.13607391366</v>
      </c>
    </row>
    <row r="232" spans="1:7">
      <c r="A232" s="35">
        <v>740</v>
      </c>
      <c r="B232" s="13" t="s">
        <v>240</v>
      </c>
      <c r="C232" s="333">
        <v>20407995.03743789</v>
      </c>
      <c r="D232" s="173">
        <v>14288904.142906262</v>
      </c>
      <c r="E232" s="173">
        <v>6119090.8945316281</v>
      </c>
      <c r="F232" s="173">
        <v>-165288.44448803784</v>
      </c>
      <c r="G232" s="333">
        <f>Verokompensaatiot[[#This Row],[Jäljelle jäävät korvaukaset vuosilta 2010-2022, €]]+Verokompensaatiot[[#This Row],[Veromenetysten korvaus 2023]]</f>
        <v>5953802.4500435907</v>
      </c>
    </row>
    <row r="233" spans="1:7">
      <c r="A233" s="35">
        <v>742</v>
      </c>
      <c r="B233" s="13" t="s">
        <v>241</v>
      </c>
      <c r="C233" s="333">
        <v>761294.87810775451</v>
      </c>
      <c r="D233" s="173">
        <v>533029.80120348418</v>
      </c>
      <c r="E233" s="173">
        <v>228265.07690427033</v>
      </c>
      <c r="F233" s="173">
        <v>-5603.3601072097717</v>
      </c>
      <c r="G233" s="333">
        <f>Verokompensaatiot[[#This Row],[Jäljelle jäävät korvaukaset vuosilta 2010-2022, €]]+Verokompensaatiot[[#This Row],[Veromenetysten korvaus 2023]]</f>
        <v>222661.71679706057</v>
      </c>
    </row>
    <row r="234" spans="1:7">
      <c r="A234" s="35">
        <v>743</v>
      </c>
      <c r="B234" s="13" t="s">
        <v>242</v>
      </c>
      <c r="C234" s="333">
        <v>32493148.943821967</v>
      </c>
      <c r="D234" s="173">
        <v>22750470.573308073</v>
      </c>
      <c r="E234" s="173">
        <v>9742678.3705138937</v>
      </c>
      <c r="F234" s="173">
        <v>-290992.81890881725</v>
      </c>
      <c r="G234" s="333">
        <f>Verokompensaatiot[[#This Row],[Jäljelle jäävät korvaukaset vuosilta 2010-2022, €]]+Verokompensaatiot[[#This Row],[Veromenetysten korvaus 2023]]</f>
        <v>9451685.5516050756</v>
      </c>
    </row>
    <row r="235" spans="1:7">
      <c r="A235" s="35">
        <v>746</v>
      </c>
      <c r="B235" s="13" t="s">
        <v>243</v>
      </c>
      <c r="C235" s="333">
        <v>2979701.9299944602</v>
      </c>
      <c r="D235" s="173">
        <v>2086274.2848583567</v>
      </c>
      <c r="E235" s="173">
        <v>893427.6451361035</v>
      </c>
      <c r="F235" s="173">
        <v>-32841.660297983042</v>
      </c>
      <c r="G235" s="333">
        <f>Verokompensaatiot[[#This Row],[Jäljelle jäävät korvaukaset vuosilta 2010-2022, €]]+Verokompensaatiot[[#This Row],[Veromenetysten korvaus 2023]]</f>
        <v>860585.98483812041</v>
      </c>
    </row>
    <row r="236" spans="1:7">
      <c r="A236" s="35">
        <v>747</v>
      </c>
      <c r="B236" s="13" t="s">
        <v>244</v>
      </c>
      <c r="C236" s="333">
        <v>1119807.41455392</v>
      </c>
      <c r="D236" s="173">
        <v>784046.68247535359</v>
      </c>
      <c r="E236" s="173">
        <v>335760.73207856645</v>
      </c>
      <c r="F236" s="173">
        <v>-10703.887183866434</v>
      </c>
      <c r="G236" s="333">
        <f>Verokompensaatiot[[#This Row],[Jäljelle jäävät korvaukaset vuosilta 2010-2022, €]]+Verokompensaatiot[[#This Row],[Veromenetysten korvaus 2023]]</f>
        <v>325056.84489469999</v>
      </c>
    </row>
    <row r="237" spans="1:7">
      <c r="A237" s="35">
        <v>748</v>
      </c>
      <c r="B237" s="13" t="s">
        <v>245</v>
      </c>
      <c r="C237" s="333">
        <v>3241326.4497808078</v>
      </c>
      <c r="D237" s="173">
        <v>2269453.851386237</v>
      </c>
      <c r="E237" s="173">
        <v>971872.59839457087</v>
      </c>
      <c r="F237" s="173">
        <v>-39956.7696180036</v>
      </c>
      <c r="G237" s="333">
        <f>Verokompensaatiot[[#This Row],[Jäljelle jäävät korvaukaset vuosilta 2010-2022, €]]+Verokompensaatiot[[#This Row],[Veromenetysten korvaus 2023]]</f>
        <v>931915.82877656724</v>
      </c>
    </row>
    <row r="238" spans="1:7">
      <c r="A238" s="35">
        <v>749</v>
      </c>
      <c r="B238" s="13" t="s">
        <v>246</v>
      </c>
      <c r="C238" s="333">
        <v>10187545.173895756</v>
      </c>
      <c r="D238" s="173">
        <v>7132932.7635704437</v>
      </c>
      <c r="E238" s="173">
        <v>3054612.4103253121</v>
      </c>
      <c r="F238" s="173">
        <v>-124485.78912002032</v>
      </c>
      <c r="G238" s="333">
        <f>Verokompensaatiot[[#This Row],[Jäljelle jäävät korvaukaset vuosilta 2010-2022, €]]+Verokompensaatiot[[#This Row],[Veromenetysten korvaus 2023]]</f>
        <v>2930126.6212052917</v>
      </c>
    </row>
    <row r="239" spans="1:7">
      <c r="A239" s="35">
        <v>751</v>
      </c>
      <c r="B239" s="13" t="s">
        <v>247</v>
      </c>
      <c r="C239" s="333">
        <v>1768004.0217931382</v>
      </c>
      <c r="D239" s="173">
        <v>1237889.3637190198</v>
      </c>
      <c r="E239" s="173">
        <v>530114.65807411843</v>
      </c>
      <c r="F239" s="173">
        <v>-18347.457284762728</v>
      </c>
      <c r="G239" s="333">
        <f>Verokompensaatiot[[#This Row],[Jäljelle jäävät korvaukaset vuosilta 2010-2022, €]]+Verokompensaatiot[[#This Row],[Veromenetysten korvaus 2023]]</f>
        <v>511767.20078935567</v>
      </c>
    </row>
    <row r="240" spans="1:7">
      <c r="A240" s="35">
        <v>753</v>
      </c>
      <c r="B240" s="13" t="s">
        <v>248</v>
      </c>
      <c r="C240" s="333">
        <v>8108370.4510217858</v>
      </c>
      <c r="D240" s="173">
        <v>5677173.4762421548</v>
      </c>
      <c r="E240" s="173">
        <v>2431196.974779631</v>
      </c>
      <c r="F240" s="173">
        <v>-124088.81915948937</v>
      </c>
      <c r="G240" s="333">
        <f>Verokompensaatiot[[#This Row],[Jäljelle jäävät korvaukaset vuosilta 2010-2022, €]]+Verokompensaatiot[[#This Row],[Veromenetysten korvaus 2023]]</f>
        <v>2307108.1556201414</v>
      </c>
    </row>
    <row r="241" spans="1:7">
      <c r="A241" s="35">
        <v>755</v>
      </c>
      <c r="B241" s="13" t="s">
        <v>249</v>
      </c>
      <c r="C241" s="333">
        <v>3025387.6625287775</v>
      </c>
      <c r="D241" s="173">
        <v>2118261.7021271167</v>
      </c>
      <c r="E241" s="173">
        <v>907125.96040166076</v>
      </c>
      <c r="F241" s="173">
        <v>-43168.00833486786</v>
      </c>
      <c r="G241" s="333">
        <f>Verokompensaatiot[[#This Row],[Jäljelle jäävät korvaukaset vuosilta 2010-2022, €]]+Verokompensaatiot[[#This Row],[Veromenetysten korvaus 2023]]</f>
        <v>863957.95206679287</v>
      </c>
    </row>
    <row r="242" spans="1:7">
      <c r="A242" s="35">
        <v>758</v>
      </c>
      <c r="B242" s="13" t="s">
        <v>250</v>
      </c>
      <c r="C242" s="333">
        <v>5045687.4922522651</v>
      </c>
      <c r="D242" s="173">
        <v>3532799.0221280023</v>
      </c>
      <c r="E242" s="173">
        <v>1512888.4701242629</v>
      </c>
      <c r="F242" s="173">
        <v>-40051.912222239975</v>
      </c>
      <c r="G242" s="333">
        <f>Verokompensaatiot[[#This Row],[Jäljelle jäävät korvaukaset vuosilta 2010-2022, €]]+Verokompensaatiot[[#This Row],[Veromenetysten korvaus 2023]]</f>
        <v>1472836.557902023</v>
      </c>
    </row>
    <row r="243" spans="1:7">
      <c r="A243" s="35">
        <v>759</v>
      </c>
      <c r="B243" s="13" t="s">
        <v>251</v>
      </c>
      <c r="C243" s="333">
        <v>1559535.249881462</v>
      </c>
      <c r="D243" s="173">
        <v>1091927.4358975545</v>
      </c>
      <c r="E243" s="173">
        <v>467607.81398390746</v>
      </c>
      <c r="F243" s="173">
        <v>-15530.486053375871</v>
      </c>
      <c r="G243" s="333">
        <f>Verokompensaatiot[[#This Row],[Jäljelle jäävät korvaukaset vuosilta 2010-2022, €]]+Verokompensaatiot[[#This Row],[Veromenetysten korvaus 2023]]</f>
        <v>452077.32793053158</v>
      </c>
    </row>
    <row r="244" spans="1:7">
      <c r="A244" s="35">
        <v>761</v>
      </c>
      <c r="B244" s="13" t="s">
        <v>252</v>
      </c>
      <c r="C244" s="333">
        <v>5954820.6151224319</v>
      </c>
      <c r="D244" s="173">
        <v>4169339.5554828024</v>
      </c>
      <c r="E244" s="173">
        <v>1785481.0596396294</v>
      </c>
      <c r="F244" s="173">
        <v>-75266.769436650677</v>
      </c>
      <c r="G244" s="333">
        <f>Verokompensaatiot[[#This Row],[Jäljelle jäävät korvaukaset vuosilta 2010-2022, €]]+Verokompensaatiot[[#This Row],[Veromenetysten korvaus 2023]]</f>
        <v>1710214.2902029788</v>
      </c>
    </row>
    <row r="245" spans="1:7">
      <c r="A245" s="35">
        <v>762</v>
      </c>
      <c r="B245" s="13" t="s">
        <v>253</v>
      </c>
      <c r="C245" s="333">
        <v>2849869.1998368949</v>
      </c>
      <c r="D245" s="173">
        <v>1995370.3311661878</v>
      </c>
      <c r="E245" s="173">
        <v>854498.8686707071</v>
      </c>
      <c r="F245" s="173">
        <v>-28386.404202415728</v>
      </c>
      <c r="G245" s="333">
        <f>Verokompensaatiot[[#This Row],[Jäljelle jäävät korvaukaset vuosilta 2010-2022, €]]+Verokompensaatiot[[#This Row],[Veromenetysten korvaus 2023]]</f>
        <v>826112.46446829138</v>
      </c>
    </row>
    <row r="246" spans="1:7">
      <c r="A246" s="35">
        <v>765</v>
      </c>
      <c r="B246" s="13" t="s">
        <v>254</v>
      </c>
      <c r="C246" s="333">
        <v>6277281.1755210916</v>
      </c>
      <c r="D246" s="173">
        <v>4395114.2104134681</v>
      </c>
      <c r="E246" s="173">
        <v>1882166.9651076235</v>
      </c>
      <c r="F246" s="173">
        <v>-62277.166592167479</v>
      </c>
      <c r="G246" s="333">
        <f>Verokompensaatiot[[#This Row],[Jäljelle jäävät korvaukaset vuosilta 2010-2022, €]]+Verokompensaatiot[[#This Row],[Veromenetysten korvaus 2023]]</f>
        <v>1819889.798515456</v>
      </c>
    </row>
    <row r="247" spans="1:7">
      <c r="A247" s="35">
        <v>768</v>
      </c>
      <c r="B247" s="13" t="s">
        <v>255</v>
      </c>
      <c r="C247" s="333">
        <v>1892833.8741221721</v>
      </c>
      <c r="D247" s="173">
        <v>1325290.4920920224</v>
      </c>
      <c r="E247" s="173">
        <v>567543.38203014969</v>
      </c>
      <c r="F247" s="173">
        <v>-19837.742359719687</v>
      </c>
      <c r="G247" s="333">
        <f>Verokompensaatiot[[#This Row],[Jäljelle jäävät korvaukaset vuosilta 2010-2022, €]]+Verokompensaatiot[[#This Row],[Veromenetysten korvaus 2023]]</f>
        <v>547705.63967042998</v>
      </c>
    </row>
    <row r="248" spans="1:7">
      <c r="A248" s="35">
        <v>777</v>
      </c>
      <c r="B248" s="13" t="s">
        <v>256</v>
      </c>
      <c r="C248" s="333">
        <v>5163121.9806874609</v>
      </c>
      <c r="D248" s="173">
        <v>3615022.197175011</v>
      </c>
      <c r="E248" s="173">
        <v>1548099.7835124498</v>
      </c>
      <c r="F248" s="173">
        <v>-43827.908508544788</v>
      </c>
      <c r="G248" s="333">
        <f>Verokompensaatiot[[#This Row],[Jäljelle jäävät korvaukaset vuosilta 2010-2022, €]]+Verokompensaatiot[[#This Row],[Veromenetysten korvaus 2023]]</f>
        <v>1504271.875003905</v>
      </c>
    </row>
    <row r="249" spans="1:7">
      <c r="A249" s="35">
        <v>778</v>
      </c>
      <c r="B249" s="13" t="s">
        <v>257</v>
      </c>
      <c r="C249" s="333">
        <v>4500294.0231462466</v>
      </c>
      <c r="D249" s="173">
        <v>3150935.1993503687</v>
      </c>
      <c r="E249" s="173">
        <v>1349358.8237958779</v>
      </c>
      <c r="F249" s="173">
        <v>-43976.963355665808</v>
      </c>
      <c r="G249" s="333">
        <f>Verokompensaatiot[[#This Row],[Jäljelle jäävät korvaukaset vuosilta 2010-2022, €]]+Verokompensaatiot[[#This Row],[Veromenetysten korvaus 2023]]</f>
        <v>1305381.8604402121</v>
      </c>
    </row>
    <row r="250" spans="1:7">
      <c r="A250" s="35">
        <v>781</v>
      </c>
      <c r="B250" s="13" t="s">
        <v>258</v>
      </c>
      <c r="C250" s="333">
        <v>2646134.8163714688</v>
      </c>
      <c r="D250" s="173">
        <v>1852723.242580995</v>
      </c>
      <c r="E250" s="173">
        <v>793411.57379047386</v>
      </c>
      <c r="F250" s="173">
        <v>-36155.118661083186</v>
      </c>
      <c r="G250" s="333">
        <f>Verokompensaatiot[[#This Row],[Jäljelle jäävät korvaukaset vuosilta 2010-2022, €]]+Verokompensaatiot[[#This Row],[Veromenetysten korvaus 2023]]</f>
        <v>757256.4551293907</v>
      </c>
    </row>
    <row r="251" spans="1:7">
      <c r="A251" s="35">
        <v>783</v>
      </c>
      <c r="B251" s="13" t="s">
        <v>259</v>
      </c>
      <c r="C251" s="333">
        <v>4152137.4478289732</v>
      </c>
      <c r="D251" s="173">
        <v>2907169.1693065078</v>
      </c>
      <c r="E251" s="173">
        <v>1244968.2785224654</v>
      </c>
      <c r="F251" s="173">
        <v>-53153.416378640934</v>
      </c>
      <c r="G251" s="333">
        <f>Verokompensaatiot[[#This Row],[Jäljelle jäävät korvaukaset vuosilta 2010-2022, €]]+Verokompensaatiot[[#This Row],[Veromenetysten korvaus 2023]]</f>
        <v>1191814.8621438243</v>
      </c>
    </row>
    <row r="252" spans="1:7">
      <c r="A252" s="35">
        <v>785</v>
      </c>
      <c r="B252" s="13" t="s">
        <v>260</v>
      </c>
      <c r="C252" s="333">
        <v>1959329.3631739765</v>
      </c>
      <c r="D252" s="173">
        <v>1371848.1116550362</v>
      </c>
      <c r="E252" s="173">
        <v>587481.25151894032</v>
      </c>
      <c r="F252" s="173">
        <v>-20221.179211570856</v>
      </c>
      <c r="G252" s="333">
        <f>Verokompensaatiot[[#This Row],[Jäljelle jäävät korvaukaset vuosilta 2010-2022, €]]+Verokompensaatiot[[#This Row],[Veromenetysten korvaus 2023]]</f>
        <v>567260.07230736944</v>
      </c>
    </row>
    <row r="253" spans="1:7">
      <c r="A253" s="35">
        <v>790</v>
      </c>
      <c r="B253" s="13" t="s">
        <v>261</v>
      </c>
      <c r="C253" s="333">
        <v>14844243.931258827</v>
      </c>
      <c r="D253" s="173">
        <v>10393376.626100179</v>
      </c>
      <c r="E253" s="173">
        <v>4450867.3051586486</v>
      </c>
      <c r="F253" s="173">
        <v>-173210.49394874074</v>
      </c>
      <c r="G253" s="333">
        <f>Verokompensaatiot[[#This Row],[Jäljelle jäävät korvaukaset vuosilta 2010-2022, €]]+Verokompensaatiot[[#This Row],[Veromenetysten korvaus 2023]]</f>
        <v>4277656.8112099078</v>
      </c>
    </row>
    <row r="254" spans="1:7">
      <c r="A254" s="35">
        <v>791</v>
      </c>
      <c r="B254" s="13" t="s">
        <v>262</v>
      </c>
      <c r="C254" s="333">
        <v>4061223.6536927489</v>
      </c>
      <c r="D254" s="173">
        <v>2843514.7785984869</v>
      </c>
      <c r="E254" s="173">
        <v>1217708.875094262</v>
      </c>
      <c r="F254" s="173">
        <v>-42336.021566190218</v>
      </c>
      <c r="G254" s="333">
        <f>Verokompensaatiot[[#This Row],[Jäljelle jäävät korvaukaset vuosilta 2010-2022, €]]+Verokompensaatiot[[#This Row],[Veromenetysten korvaus 2023]]</f>
        <v>1175372.8535280717</v>
      </c>
    </row>
    <row r="255" spans="1:7">
      <c r="A255" s="35">
        <v>831</v>
      </c>
      <c r="B255" s="13" t="s">
        <v>263</v>
      </c>
      <c r="C255" s="333">
        <v>2328466.8639933462</v>
      </c>
      <c r="D255" s="173">
        <v>1630304.1900245138</v>
      </c>
      <c r="E255" s="173">
        <v>698162.67396883247</v>
      </c>
      <c r="F255" s="173">
        <v>-34128.128973760613</v>
      </c>
      <c r="G255" s="333">
        <f>Verokompensaatiot[[#This Row],[Jäljelle jäävät korvaukaset vuosilta 2010-2022, €]]+Verokompensaatiot[[#This Row],[Veromenetysten korvaus 2023]]</f>
        <v>664034.54499507183</v>
      </c>
    </row>
    <row r="256" spans="1:7">
      <c r="A256" s="35">
        <v>832</v>
      </c>
      <c r="B256" s="13" t="s">
        <v>264</v>
      </c>
      <c r="C256" s="333">
        <v>2568083.497232703</v>
      </c>
      <c r="D256" s="173">
        <v>1798074.6690510975</v>
      </c>
      <c r="E256" s="173">
        <v>770008.82818160555</v>
      </c>
      <c r="F256" s="173">
        <v>-16893.473701276595</v>
      </c>
      <c r="G256" s="333">
        <f>Verokompensaatiot[[#This Row],[Jäljelle jäävät korvaukaset vuosilta 2010-2022, €]]+Verokompensaatiot[[#This Row],[Veromenetysten korvaus 2023]]</f>
        <v>753115.35448032897</v>
      </c>
    </row>
    <row r="257" spans="1:7">
      <c r="A257" s="35">
        <v>833</v>
      </c>
      <c r="B257" s="13" t="s">
        <v>265</v>
      </c>
      <c r="C257" s="333">
        <v>1105452.0097644476</v>
      </c>
      <c r="D257" s="173">
        <v>773995.57247688994</v>
      </c>
      <c r="E257" s="173">
        <v>331456.43728755764</v>
      </c>
      <c r="F257" s="173">
        <v>-14563.196871686529</v>
      </c>
      <c r="G257" s="333">
        <f>Verokompensaatiot[[#This Row],[Jäljelle jäävät korvaukaset vuosilta 2010-2022, €]]+Verokompensaatiot[[#This Row],[Veromenetysten korvaus 2023]]</f>
        <v>316893.24041587109</v>
      </c>
    </row>
    <row r="258" spans="1:7">
      <c r="A258" s="35">
        <v>834</v>
      </c>
      <c r="B258" s="13" t="s">
        <v>266</v>
      </c>
      <c r="C258" s="333">
        <v>3726865.7393467641</v>
      </c>
      <c r="D258" s="173">
        <v>2609410.0476463553</v>
      </c>
      <c r="E258" s="173">
        <v>1117455.6917004087</v>
      </c>
      <c r="F258" s="173">
        <v>-48452.08058703944</v>
      </c>
      <c r="G258" s="333">
        <f>Verokompensaatiot[[#This Row],[Jäljelle jäävät korvaukaset vuosilta 2010-2022, €]]+Verokompensaatiot[[#This Row],[Veromenetysten korvaus 2023]]</f>
        <v>1069003.6111133692</v>
      </c>
    </row>
    <row r="259" spans="1:7">
      <c r="A259" s="35">
        <v>837</v>
      </c>
      <c r="B259" s="13" t="s">
        <v>267</v>
      </c>
      <c r="C259" s="333">
        <v>116922976.09358117</v>
      </c>
      <c r="D259" s="173">
        <v>81865033.504743978</v>
      </c>
      <c r="E259" s="173">
        <v>35057942.588837191</v>
      </c>
      <c r="F259" s="173">
        <v>-815369.05266896344</v>
      </c>
      <c r="G259" s="333">
        <f>Verokompensaatiot[[#This Row],[Jäljelle jäävät korvaukaset vuosilta 2010-2022, €]]+Verokompensaatiot[[#This Row],[Veromenetysten korvaus 2023]]</f>
        <v>34242573.536168225</v>
      </c>
    </row>
    <row r="260" spans="1:7">
      <c r="A260" s="35">
        <v>844</v>
      </c>
      <c r="B260" s="13" t="s">
        <v>268</v>
      </c>
      <c r="C260" s="333">
        <v>1214472.3726086312</v>
      </c>
      <c r="D260" s="173">
        <v>850327.49589453544</v>
      </c>
      <c r="E260" s="173">
        <v>364144.87671409571</v>
      </c>
      <c r="F260" s="173">
        <v>-14872.128648049546</v>
      </c>
      <c r="G260" s="333">
        <f>Verokompensaatiot[[#This Row],[Jäljelle jäävät korvaukaset vuosilta 2010-2022, €]]+Verokompensaatiot[[#This Row],[Veromenetysten korvaus 2023]]</f>
        <v>349272.74806604616</v>
      </c>
    </row>
    <row r="261" spans="1:7">
      <c r="A261" s="35">
        <v>845</v>
      </c>
      <c r="B261" s="13" t="s">
        <v>269</v>
      </c>
      <c r="C261" s="333">
        <v>1902228.8424714492</v>
      </c>
      <c r="D261" s="173">
        <v>1331868.4926218244</v>
      </c>
      <c r="E261" s="173">
        <v>570360.34984962479</v>
      </c>
      <c r="F261" s="173">
        <v>-17862.49176000023</v>
      </c>
      <c r="G261" s="333">
        <f>Verokompensaatiot[[#This Row],[Jäljelle jäävät korvaukaset vuosilta 2010-2022, €]]+Verokompensaatiot[[#This Row],[Veromenetysten korvaus 2023]]</f>
        <v>552497.85808962455</v>
      </c>
    </row>
    <row r="262" spans="1:7">
      <c r="A262" s="35">
        <v>846</v>
      </c>
      <c r="B262" s="13" t="s">
        <v>270</v>
      </c>
      <c r="C262" s="333">
        <v>3753242.1073071016</v>
      </c>
      <c r="D262" s="173">
        <v>2627877.7801566725</v>
      </c>
      <c r="E262" s="173">
        <v>1125364.3271504291</v>
      </c>
      <c r="F262" s="173">
        <v>-32470.385741769591</v>
      </c>
      <c r="G262" s="333">
        <f>Verokompensaatiot[[#This Row],[Jäljelle jäävät korvaukaset vuosilta 2010-2022, €]]+Verokompensaatiot[[#This Row],[Veromenetysten korvaus 2023]]</f>
        <v>1092893.9414086596</v>
      </c>
    </row>
    <row r="263" spans="1:7">
      <c r="A263" s="35">
        <v>848</v>
      </c>
      <c r="B263" s="13" t="s">
        <v>271</v>
      </c>
      <c r="C263" s="333">
        <v>3186542.5892479792</v>
      </c>
      <c r="D263" s="173">
        <v>2231096.2699434785</v>
      </c>
      <c r="E263" s="173">
        <v>955446.31930450071</v>
      </c>
      <c r="F263" s="173">
        <v>-32439.382475715793</v>
      </c>
      <c r="G263" s="333">
        <f>Verokompensaatiot[[#This Row],[Jäljelle jäävät korvaukaset vuosilta 2010-2022, €]]+Verokompensaatiot[[#This Row],[Veromenetysten korvaus 2023]]</f>
        <v>923006.93682878488</v>
      </c>
    </row>
    <row r="264" spans="1:7">
      <c r="A264" s="35">
        <v>849</v>
      </c>
      <c r="B264" s="13" t="s">
        <v>272</v>
      </c>
      <c r="C264" s="333">
        <v>2168034.2399923536</v>
      </c>
      <c r="D264" s="173">
        <v>1517975.3511777897</v>
      </c>
      <c r="E264" s="173">
        <v>650058.88881456386</v>
      </c>
      <c r="F264" s="173">
        <v>-29196.006130625072</v>
      </c>
      <c r="G264" s="333">
        <f>Verokompensaatiot[[#This Row],[Jäljelle jäävät korvaukaset vuosilta 2010-2022, €]]+Verokompensaatiot[[#This Row],[Veromenetysten korvaus 2023]]</f>
        <v>620862.88268393883</v>
      </c>
    </row>
    <row r="265" spans="1:7">
      <c r="A265" s="35">
        <v>850</v>
      </c>
      <c r="B265" s="13" t="s">
        <v>273</v>
      </c>
      <c r="C265" s="333">
        <v>1432637.210219464</v>
      </c>
      <c r="D265" s="173">
        <v>1003078.241190937</v>
      </c>
      <c r="E265" s="173">
        <v>429558.96902852703</v>
      </c>
      <c r="F265" s="173">
        <v>-16089.709457798235</v>
      </c>
      <c r="G265" s="333">
        <f>Verokompensaatiot[[#This Row],[Jäljelle jäävät korvaukaset vuosilta 2010-2022, €]]+Verokompensaatiot[[#This Row],[Veromenetysten korvaus 2023]]</f>
        <v>413469.25957072881</v>
      </c>
    </row>
    <row r="266" spans="1:7">
      <c r="A266" s="35">
        <v>851</v>
      </c>
      <c r="B266" s="13" t="s">
        <v>274</v>
      </c>
      <c r="C266" s="333">
        <v>10932266.157355018</v>
      </c>
      <c r="D266" s="173">
        <v>7654358.1523133954</v>
      </c>
      <c r="E266" s="173">
        <v>3277908.0050416226</v>
      </c>
      <c r="F266" s="173">
        <v>-114156.18614960594</v>
      </c>
      <c r="G266" s="333">
        <f>Verokompensaatiot[[#This Row],[Jäljelle jäävät korvaukaset vuosilta 2010-2022, €]]+Verokompensaatiot[[#This Row],[Veromenetysten korvaus 2023]]</f>
        <v>3163751.8188920165</v>
      </c>
    </row>
    <row r="267" spans="1:7">
      <c r="A267" s="35">
        <v>853</v>
      </c>
      <c r="B267" s="13" t="s">
        <v>275</v>
      </c>
      <c r="C267" s="333">
        <v>100936230.47663862</v>
      </c>
      <c r="D267" s="173">
        <v>70671720.52821371</v>
      </c>
      <c r="E267" s="173">
        <v>30264509.948424906</v>
      </c>
      <c r="F267" s="173">
        <v>-550888.20044179703</v>
      </c>
      <c r="G267" s="333">
        <f>Verokompensaatiot[[#This Row],[Jäljelle jäävät korvaukaset vuosilta 2010-2022, €]]+Verokompensaatiot[[#This Row],[Veromenetysten korvaus 2023]]</f>
        <v>29713621.747983109</v>
      </c>
    </row>
    <row r="268" spans="1:7">
      <c r="A268" s="35">
        <v>854</v>
      </c>
      <c r="B268" s="13" t="s">
        <v>276</v>
      </c>
      <c r="C268" s="333">
        <v>2275144.9022853002</v>
      </c>
      <c r="D268" s="173">
        <v>1592970.1746957037</v>
      </c>
      <c r="E268" s="173">
        <v>682174.72758959653</v>
      </c>
      <c r="F268" s="173">
        <v>-24229.479456240708</v>
      </c>
      <c r="G268" s="333">
        <f>Verokompensaatiot[[#This Row],[Jäljelle jäävät korvaukaset vuosilta 2010-2022, €]]+Verokompensaatiot[[#This Row],[Veromenetysten korvaus 2023]]</f>
        <v>657945.24813335587</v>
      </c>
    </row>
    <row r="269" spans="1:7">
      <c r="A269" s="35">
        <v>857</v>
      </c>
      <c r="B269" s="13" t="s">
        <v>277</v>
      </c>
      <c r="C269" s="333">
        <v>1804406.0229245233</v>
      </c>
      <c r="D269" s="173">
        <v>1263376.6643490982</v>
      </c>
      <c r="E269" s="173">
        <v>541029.35857542511</v>
      </c>
      <c r="F269" s="173">
        <v>-19724.518961457085</v>
      </c>
      <c r="G269" s="333">
        <f>Verokompensaatiot[[#This Row],[Jäljelle jäävät korvaukaset vuosilta 2010-2022, €]]+Verokompensaatiot[[#This Row],[Veromenetysten korvaus 2023]]</f>
        <v>521304.83961396804</v>
      </c>
    </row>
    <row r="270" spans="1:7">
      <c r="A270" s="35">
        <v>858</v>
      </c>
      <c r="B270" s="13" t="s">
        <v>278</v>
      </c>
      <c r="C270" s="333">
        <v>14924511.76262445</v>
      </c>
      <c r="D270" s="173">
        <v>10449577.117429107</v>
      </c>
      <c r="E270" s="173">
        <v>4474934.6451953426</v>
      </c>
      <c r="F270" s="173">
        <v>-224526.34949981424</v>
      </c>
      <c r="G270" s="333">
        <f>Verokompensaatiot[[#This Row],[Jäljelle jäävät korvaukaset vuosilta 2010-2022, €]]+Verokompensaatiot[[#This Row],[Veromenetysten korvaus 2023]]</f>
        <v>4250408.2956955284</v>
      </c>
    </row>
    <row r="271" spans="1:7">
      <c r="A271" s="35">
        <v>859</v>
      </c>
      <c r="B271" s="13" t="s">
        <v>279</v>
      </c>
      <c r="C271" s="333">
        <v>3337331.6268678242</v>
      </c>
      <c r="D271" s="173">
        <v>2336673.0353434347</v>
      </c>
      <c r="E271" s="173">
        <v>1000658.5915243896</v>
      </c>
      <c r="F271" s="173">
        <v>-39087.006169075728</v>
      </c>
      <c r="G271" s="333">
        <f>Verokompensaatiot[[#This Row],[Jäljelle jäävät korvaukaset vuosilta 2010-2022, €]]+Verokompensaatiot[[#This Row],[Veromenetysten korvaus 2023]]</f>
        <v>961571.58535531384</v>
      </c>
    </row>
    <row r="272" spans="1:7">
      <c r="A272" s="35">
        <v>886</v>
      </c>
      <c r="B272" s="13" t="s">
        <v>280</v>
      </c>
      <c r="C272" s="333">
        <v>6516364.159421077</v>
      </c>
      <c r="D272" s="173">
        <v>4562511.0484115137</v>
      </c>
      <c r="E272" s="173">
        <v>1953853.1110095633</v>
      </c>
      <c r="F272" s="173">
        <v>-78341.226778828845</v>
      </c>
      <c r="G272" s="333">
        <f>Verokompensaatiot[[#This Row],[Jäljelle jäävät korvaukaset vuosilta 2010-2022, €]]+Verokompensaatiot[[#This Row],[Veromenetysten korvaus 2023]]</f>
        <v>1875511.8842307345</v>
      </c>
    </row>
    <row r="273" spans="1:7">
      <c r="A273" s="35">
        <v>887</v>
      </c>
      <c r="B273" s="13" t="s">
        <v>281</v>
      </c>
      <c r="C273" s="333">
        <v>3438774.3005333515</v>
      </c>
      <c r="D273" s="173">
        <v>2407699.3481854247</v>
      </c>
      <c r="E273" s="173">
        <v>1031074.9523479268</v>
      </c>
      <c r="F273" s="173">
        <v>-38214.743973447461</v>
      </c>
      <c r="G273" s="333">
        <f>Verokompensaatiot[[#This Row],[Jäljelle jäävät korvaukaset vuosilta 2010-2022, €]]+Verokompensaatiot[[#This Row],[Veromenetysten korvaus 2023]]</f>
        <v>992860.20837447932</v>
      </c>
    </row>
    <row r="274" spans="1:7">
      <c r="A274" s="35">
        <v>889</v>
      </c>
      <c r="B274" s="13" t="s">
        <v>282</v>
      </c>
      <c r="C274" s="333">
        <v>1811858.7364740309</v>
      </c>
      <c r="D274" s="173">
        <v>1268594.7717289804</v>
      </c>
      <c r="E274" s="173">
        <v>543263.96474505053</v>
      </c>
      <c r="F274" s="173">
        <v>-15111.4057714013</v>
      </c>
      <c r="G274" s="333">
        <f>Verokompensaatiot[[#This Row],[Jäljelle jäävät korvaukaset vuosilta 2010-2022, €]]+Verokompensaatiot[[#This Row],[Veromenetysten korvaus 2023]]</f>
        <v>528152.55897364928</v>
      </c>
    </row>
    <row r="275" spans="1:7">
      <c r="A275" s="35">
        <v>890</v>
      </c>
      <c r="B275" s="13" t="s">
        <v>283</v>
      </c>
      <c r="C275" s="333">
        <v>771418.34555212443</v>
      </c>
      <c r="D275" s="173">
        <v>540117.86917101708</v>
      </c>
      <c r="E275" s="173">
        <v>231300.47638110735</v>
      </c>
      <c r="F275" s="173">
        <v>-5805.7180447141145</v>
      </c>
      <c r="G275" s="333">
        <f>Verokompensaatiot[[#This Row],[Jäljelle jäävät korvaukaset vuosilta 2010-2022, €]]+Verokompensaatiot[[#This Row],[Veromenetysten korvaus 2023]]</f>
        <v>225494.75833639322</v>
      </c>
    </row>
    <row r="276" spans="1:7">
      <c r="A276" s="35">
        <v>892</v>
      </c>
      <c r="B276" s="13" t="s">
        <v>284</v>
      </c>
      <c r="C276" s="333">
        <v>2023271.0617366163</v>
      </c>
      <c r="D276" s="173">
        <v>1416617.6639711794</v>
      </c>
      <c r="E276" s="173">
        <v>606653.39776543691</v>
      </c>
      <c r="F276" s="173">
        <v>-22463.93217808874</v>
      </c>
      <c r="G276" s="333">
        <f>Verokompensaatiot[[#This Row],[Jäljelle jäävät korvaukaset vuosilta 2010-2022, €]]+Verokompensaatiot[[#This Row],[Veromenetysten korvaus 2023]]</f>
        <v>584189.46558734821</v>
      </c>
    </row>
    <row r="277" spans="1:7">
      <c r="A277" s="35">
        <v>893</v>
      </c>
      <c r="B277" s="13" t="s">
        <v>285</v>
      </c>
      <c r="C277" s="333">
        <v>4961445.8001673725</v>
      </c>
      <c r="D277" s="173">
        <v>3473816.1842338797</v>
      </c>
      <c r="E277" s="173">
        <v>1487629.6159334928</v>
      </c>
      <c r="F277" s="173">
        <v>-48283.33474665595</v>
      </c>
      <c r="G277" s="333">
        <f>Verokompensaatiot[[#This Row],[Jäljelle jäävät korvaukaset vuosilta 2010-2022, €]]+Verokompensaatiot[[#This Row],[Veromenetysten korvaus 2023]]</f>
        <v>1439346.2811868368</v>
      </c>
    </row>
    <row r="278" spans="1:7">
      <c r="A278" s="35">
        <v>895</v>
      </c>
      <c r="B278" s="13" t="s">
        <v>286</v>
      </c>
      <c r="C278" s="333">
        <v>8487783.4345760122</v>
      </c>
      <c r="D278" s="173">
        <v>5942824.0579203162</v>
      </c>
      <c r="E278" s="173">
        <v>2544959.376655696</v>
      </c>
      <c r="F278" s="173">
        <v>-73335.675035847991</v>
      </c>
      <c r="G278" s="333">
        <f>Verokompensaatiot[[#This Row],[Jäljelle jäävät korvaukaset vuosilta 2010-2022, €]]+Verokompensaatiot[[#This Row],[Veromenetysten korvaus 2023]]</f>
        <v>2471623.7016198481</v>
      </c>
    </row>
    <row r="279" spans="1:7">
      <c r="A279" s="35">
        <v>905</v>
      </c>
      <c r="B279" s="13" t="s">
        <v>287</v>
      </c>
      <c r="C279" s="333">
        <v>34028251.42581398</v>
      </c>
      <c r="D279" s="173">
        <v>23825291.11175305</v>
      </c>
      <c r="E279" s="173">
        <v>10202960.31406093</v>
      </c>
      <c r="F279" s="173">
        <v>-219147.67370249529</v>
      </c>
      <c r="G279" s="333">
        <f>Verokompensaatiot[[#This Row],[Jäljelle jäävät korvaukaset vuosilta 2010-2022, €]]+Verokompensaatiot[[#This Row],[Veromenetysten korvaus 2023]]</f>
        <v>9983812.640358435</v>
      </c>
    </row>
    <row r="280" spans="1:7">
      <c r="A280" s="35">
        <v>908</v>
      </c>
      <c r="B280" s="13" t="s">
        <v>288</v>
      </c>
      <c r="C280" s="333">
        <v>9580565.1450127736</v>
      </c>
      <c r="D280" s="173">
        <v>6707948.3673347095</v>
      </c>
      <c r="E280" s="173">
        <v>2872616.7776780641</v>
      </c>
      <c r="F280" s="173">
        <v>-96464.847503236277</v>
      </c>
      <c r="G280" s="333">
        <f>Verokompensaatiot[[#This Row],[Jäljelle jäävät korvaukaset vuosilta 2010-2022, €]]+Verokompensaatiot[[#This Row],[Veromenetysten korvaus 2023]]</f>
        <v>2776151.9301748276</v>
      </c>
    </row>
    <row r="281" spans="1:7">
      <c r="A281" s="35">
        <v>915</v>
      </c>
      <c r="B281" s="13" t="s">
        <v>289</v>
      </c>
      <c r="C281" s="333">
        <v>10968531.055168804</v>
      </c>
      <c r="D281" s="173">
        <v>7679749.4584001955</v>
      </c>
      <c r="E281" s="173">
        <v>3288781.5967686083</v>
      </c>
      <c r="F281" s="173">
        <v>-102884.46613452752</v>
      </c>
      <c r="G281" s="333">
        <f>Verokompensaatiot[[#This Row],[Jäljelle jäävät korvaukaset vuosilta 2010-2022, €]]+Verokompensaatiot[[#This Row],[Veromenetysten korvaus 2023]]</f>
        <v>3185897.1306340806</v>
      </c>
    </row>
    <row r="282" spans="1:7">
      <c r="A282" s="35">
        <v>918</v>
      </c>
      <c r="B282" s="13" t="s">
        <v>290</v>
      </c>
      <c r="C282" s="333">
        <v>1700504.962096497</v>
      </c>
      <c r="D282" s="173">
        <v>1190629.0820513554</v>
      </c>
      <c r="E282" s="173">
        <v>509875.88004514156</v>
      </c>
      <c r="F282" s="173">
        <v>-17422.268750486648</v>
      </c>
      <c r="G282" s="333">
        <f>Verokompensaatiot[[#This Row],[Jäljelle jäävät korvaukaset vuosilta 2010-2022, €]]+Verokompensaatiot[[#This Row],[Veromenetysten korvaus 2023]]</f>
        <v>492453.6112946549</v>
      </c>
    </row>
    <row r="283" spans="1:7">
      <c r="A283" s="35">
        <v>921</v>
      </c>
      <c r="B283" s="13" t="s">
        <v>291</v>
      </c>
      <c r="C283" s="333">
        <v>1605532.2390949435</v>
      </c>
      <c r="D283" s="173">
        <v>1124132.7832885173</v>
      </c>
      <c r="E283" s="173">
        <v>481399.45580642624</v>
      </c>
      <c r="F283" s="173">
        <v>-17494.144673416133</v>
      </c>
      <c r="G283" s="333">
        <f>Verokompensaatiot[[#This Row],[Jäljelle jäävät korvaukaset vuosilta 2010-2022, €]]+Verokompensaatiot[[#This Row],[Veromenetysten korvaus 2023]]</f>
        <v>463905.31113301008</v>
      </c>
    </row>
    <row r="284" spans="1:7">
      <c r="A284" s="35">
        <v>922</v>
      </c>
      <c r="B284" s="13" t="s">
        <v>292</v>
      </c>
      <c r="C284" s="333">
        <v>2440600.9163659192</v>
      </c>
      <c r="D284" s="173">
        <v>1708816.2007618744</v>
      </c>
      <c r="E284" s="173">
        <v>731784.71560404473</v>
      </c>
      <c r="F284" s="173">
        <v>-31780.871973621255</v>
      </c>
      <c r="G284" s="333">
        <f>Verokompensaatiot[[#This Row],[Jäljelle jäävät korvaukaset vuosilta 2010-2022, €]]+Verokompensaatiot[[#This Row],[Veromenetysten korvaus 2023]]</f>
        <v>700003.84363042342</v>
      </c>
    </row>
    <row r="285" spans="1:7">
      <c r="A285" s="35">
        <v>924</v>
      </c>
      <c r="B285" s="13" t="s">
        <v>293</v>
      </c>
      <c r="C285" s="333">
        <v>2339088.2154640555</v>
      </c>
      <c r="D285" s="173">
        <v>1637740.857504816</v>
      </c>
      <c r="E285" s="173">
        <v>701347.35795923951</v>
      </c>
      <c r="F285" s="173">
        <v>-25767.921204855335</v>
      </c>
      <c r="G285" s="333">
        <f>Verokompensaatiot[[#This Row],[Jäljelle jäävät korvaukaset vuosilta 2010-2022, €]]+Verokompensaatiot[[#This Row],[Veromenetysten korvaus 2023]]</f>
        <v>675579.43675438419</v>
      </c>
    </row>
    <row r="286" spans="1:7">
      <c r="A286" s="35">
        <v>925</v>
      </c>
      <c r="B286" s="13" t="s">
        <v>294</v>
      </c>
      <c r="C286" s="333">
        <v>2598098.4359862385</v>
      </c>
      <c r="D286" s="173">
        <v>1819089.9908363929</v>
      </c>
      <c r="E286" s="173">
        <v>779008.44514984568</v>
      </c>
      <c r="F286" s="173">
        <v>-33308.642840832268</v>
      </c>
      <c r="G286" s="333">
        <f>Verokompensaatiot[[#This Row],[Jäljelle jäävät korvaukaset vuosilta 2010-2022, €]]+Verokompensaatiot[[#This Row],[Veromenetysten korvaus 2023]]</f>
        <v>745699.80230901344</v>
      </c>
    </row>
    <row r="287" spans="1:7">
      <c r="A287" s="35">
        <v>927</v>
      </c>
      <c r="B287" s="13" t="s">
        <v>295</v>
      </c>
      <c r="C287" s="333">
        <v>13576653.350859944</v>
      </c>
      <c r="D287" s="173">
        <v>9505857.7756426129</v>
      </c>
      <c r="E287" s="173">
        <v>4070795.5752173308</v>
      </c>
      <c r="F287" s="173">
        <v>-158313.2952967009</v>
      </c>
      <c r="G287" s="333">
        <f>Verokompensaatiot[[#This Row],[Jäljelle jäävät korvaukaset vuosilta 2010-2022, €]]+Verokompensaatiot[[#This Row],[Veromenetysten korvaus 2023]]</f>
        <v>3912482.2799206302</v>
      </c>
    </row>
    <row r="288" spans="1:7">
      <c r="A288" s="35">
        <v>931</v>
      </c>
      <c r="B288" s="13" t="s">
        <v>296</v>
      </c>
      <c r="C288" s="333">
        <v>4358031.409309308</v>
      </c>
      <c r="D288" s="173">
        <v>3051328.312514781</v>
      </c>
      <c r="E288" s="173">
        <v>1306703.096794527</v>
      </c>
      <c r="F288" s="173">
        <v>-42387.943430586936</v>
      </c>
      <c r="G288" s="333">
        <f>Verokompensaatiot[[#This Row],[Jäljelle jäävät korvaukaset vuosilta 2010-2022, €]]+Verokompensaatiot[[#This Row],[Veromenetysten korvaus 2023]]</f>
        <v>1264315.1533639401</v>
      </c>
    </row>
    <row r="289" spans="1:7">
      <c r="A289" s="35">
        <v>934</v>
      </c>
      <c r="B289" s="13" t="s">
        <v>297</v>
      </c>
      <c r="C289" s="333">
        <v>1836207.9379590608</v>
      </c>
      <c r="D289" s="173">
        <v>1285643.1591544794</v>
      </c>
      <c r="E289" s="173">
        <v>550564.77880458138</v>
      </c>
      <c r="F289" s="173">
        <v>-19596.227992203767</v>
      </c>
      <c r="G289" s="333">
        <f>Verokompensaatiot[[#This Row],[Jäljelle jäävät korvaukaset vuosilta 2010-2022, €]]+Verokompensaatiot[[#This Row],[Veromenetysten korvaus 2023]]</f>
        <v>530968.55081237759</v>
      </c>
    </row>
    <row r="290" spans="1:7">
      <c r="A290" s="35">
        <v>935</v>
      </c>
      <c r="B290" s="13" t="s">
        <v>298</v>
      </c>
      <c r="C290" s="333">
        <v>2087523.5669414282</v>
      </c>
      <c r="D290" s="173">
        <v>1461604.8313106913</v>
      </c>
      <c r="E290" s="173">
        <v>625918.73563073692</v>
      </c>
      <c r="F290" s="173">
        <v>-21945.804426869272</v>
      </c>
      <c r="G290" s="333">
        <f>Verokompensaatiot[[#This Row],[Jäljelle jäävät korvaukaset vuosilta 2010-2022, €]]+Verokompensaatiot[[#This Row],[Veromenetysten korvaus 2023]]</f>
        <v>603972.93120386766</v>
      </c>
    </row>
    <row r="291" spans="1:7">
      <c r="A291" s="35">
        <v>936</v>
      </c>
      <c r="B291" s="13" t="s">
        <v>299</v>
      </c>
      <c r="C291" s="333">
        <v>4618928.2553761574</v>
      </c>
      <c r="D291" s="173">
        <v>3233998.3895016187</v>
      </c>
      <c r="E291" s="173">
        <v>1384929.8658745387</v>
      </c>
      <c r="F291" s="173">
        <v>-42504.589547854026</v>
      </c>
      <c r="G291" s="333">
        <f>Verokompensaatiot[[#This Row],[Jäljelle jäävät korvaukaset vuosilta 2010-2022, €]]+Verokompensaatiot[[#This Row],[Veromenetysten korvaus 2023]]</f>
        <v>1342425.2763266847</v>
      </c>
    </row>
    <row r="292" spans="1:7">
      <c r="A292" s="35">
        <v>946</v>
      </c>
      <c r="B292" s="13" t="s">
        <v>300</v>
      </c>
      <c r="C292" s="333">
        <v>4480183.4760279208</v>
      </c>
      <c r="D292" s="173">
        <v>3136854.5569595797</v>
      </c>
      <c r="E292" s="173">
        <v>1343328.9190683411</v>
      </c>
      <c r="F292" s="173">
        <v>-45089.666758298583</v>
      </c>
      <c r="G292" s="333">
        <f>Verokompensaatiot[[#This Row],[Jäljelle jäävät korvaukaset vuosilta 2010-2022, €]]+Verokompensaatiot[[#This Row],[Veromenetysten korvaus 2023]]</f>
        <v>1298239.2523100425</v>
      </c>
    </row>
    <row r="293" spans="1:7">
      <c r="A293" s="35">
        <v>976</v>
      </c>
      <c r="B293" s="13" t="s">
        <v>301</v>
      </c>
      <c r="C293" s="333">
        <v>2696634.690961252</v>
      </c>
      <c r="D293" s="173">
        <v>1888081.3395385093</v>
      </c>
      <c r="E293" s="173">
        <v>808553.35142274271</v>
      </c>
      <c r="F293" s="173">
        <v>-22818.196541647609</v>
      </c>
      <c r="G293" s="333">
        <f>Verokompensaatiot[[#This Row],[Jäljelle jäävät korvaukaset vuosilta 2010-2022, €]]+Verokompensaatiot[[#This Row],[Veromenetysten korvaus 2023]]</f>
        <v>785735.15488109505</v>
      </c>
    </row>
    <row r="294" spans="1:7">
      <c r="A294" s="35">
        <v>977</v>
      </c>
      <c r="B294" s="13" t="s">
        <v>302</v>
      </c>
      <c r="C294" s="333">
        <v>8097636.1580345966</v>
      </c>
      <c r="D294" s="173">
        <v>5669657.7313953703</v>
      </c>
      <c r="E294" s="173">
        <v>2427978.4266392263</v>
      </c>
      <c r="F294" s="173">
        <v>-66272.102938572178</v>
      </c>
      <c r="G294" s="333">
        <f>Verokompensaatiot[[#This Row],[Jäljelle jäävät korvaukaset vuosilta 2010-2022, €]]+Verokompensaatiot[[#This Row],[Veromenetysten korvaus 2023]]</f>
        <v>2361706.3237006543</v>
      </c>
    </row>
    <row r="295" spans="1:7">
      <c r="A295" s="35">
        <v>980</v>
      </c>
      <c r="B295" s="13" t="s">
        <v>303</v>
      </c>
      <c r="C295" s="333">
        <v>14516475.083544798</v>
      </c>
      <c r="D295" s="173">
        <v>10163885.309710452</v>
      </c>
      <c r="E295" s="173">
        <v>4352589.7738343459</v>
      </c>
      <c r="F295" s="173">
        <v>-181487.59841193509</v>
      </c>
      <c r="G295" s="333">
        <f>Verokompensaatiot[[#This Row],[Jäljelle jäävät korvaukaset vuosilta 2010-2022, €]]+Verokompensaatiot[[#This Row],[Veromenetysten korvaus 2023]]</f>
        <v>4171102.1754224109</v>
      </c>
    </row>
    <row r="296" spans="1:7">
      <c r="A296" s="35">
        <v>981</v>
      </c>
      <c r="B296" s="13" t="s">
        <v>304</v>
      </c>
      <c r="C296" s="333">
        <v>1656606.9603235316</v>
      </c>
      <c r="D296" s="173">
        <v>1159893.3660612078</v>
      </c>
      <c r="E296" s="173">
        <v>496713.59426232381</v>
      </c>
      <c r="F296" s="173">
        <v>-22086.358286926799</v>
      </c>
      <c r="G296" s="333">
        <f>Verokompensaatiot[[#This Row],[Jäljelle jäävät korvaukaset vuosilta 2010-2022, €]]+Verokompensaatiot[[#This Row],[Veromenetysten korvaus 2023]]</f>
        <v>474627.23597539699</v>
      </c>
    </row>
    <row r="297" spans="1:7">
      <c r="A297" s="35">
        <v>989</v>
      </c>
      <c r="B297" s="13" t="s">
        <v>305</v>
      </c>
      <c r="C297" s="333">
        <v>3790199.7736597676</v>
      </c>
      <c r="D297" s="173">
        <v>2653754.1365008405</v>
      </c>
      <c r="E297" s="173">
        <v>1136445.637158927</v>
      </c>
      <c r="F297" s="173">
        <v>-33313.243358932603</v>
      </c>
      <c r="G297" s="333">
        <f>Verokompensaatiot[[#This Row],[Jäljelle jäävät korvaukaset vuosilta 2010-2022, €]]+Verokompensaatiot[[#This Row],[Veromenetysten korvaus 2023]]</f>
        <v>1103132.3937999944</v>
      </c>
    </row>
    <row r="298" spans="1:7">
      <c r="A298" s="35">
        <v>992</v>
      </c>
      <c r="B298" s="13" t="s">
        <v>306</v>
      </c>
      <c r="C298" s="333">
        <v>10036578.223713107</v>
      </c>
      <c r="D298" s="173">
        <v>7027231.4305414259</v>
      </c>
      <c r="E298" s="173">
        <v>3009346.7931716815</v>
      </c>
      <c r="F298" s="173">
        <v>-96451.869126816033</v>
      </c>
      <c r="G298" s="333">
        <f>Verokompensaatiot[[#This Row],[Jäljelle jäävät korvaukaset vuosilta 2010-2022, €]]+Verokompensaatiot[[#This Row],[Veromenetysten korvaus 2023]]</f>
        <v>2912894.9240448656</v>
      </c>
    </row>
    <row r="299" spans="1:7">
      <c r="A299" s="335"/>
    </row>
  </sheetData>
  <pageMargins left="0.7" right="0.7" top="0.75" bottom="0.75" header="0.3" footer="0.3"/>
  <pageSetup paperSize="9" orientation="portrait" r:id="rId1"/>
  <ignoredErrors>
    <ignoredError sqref="C5 C6:C298"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8</vt:i4>
      </vt:variant>
      <vt:variant>
        <vt:lpstr>Nimetyt alueet</vt:lpstr>
      </vt:variant>
      <vt:variant>
        <vt:i4>10</vt:i4>
      </vt:variant>
    </vt:vector>
  </HeadingPairs>
  <TitlesOfParts>
    <vt:vector size="18" baseType="lpstr">
      <vt:lpstr>INFO</vt:lpstr>
      <vt:lpstr>Yhteenveto</vt:lpstr>
      <vt:lpstr>Lask. kustannukset IKÄRAKENNE</vt:lpstr>
      <vt:lpstr>Lask. kustannukset MUUT</vt:lpstr>
      <vt:lpstr>Lisäosat</vt:lpstr>
      <vt:lpstr>Muut lis_väh</vt:lpstr>
      <vt:lpstr>Verotuloihin perust tasaus</vt:lpstr>
      <vt:lpstr>Verokorvaukset</vt:lpstr>
      <vt:lpstr>'Lask. kustannukset IKÄRAKENNE'!Tulostusalue</vt:lpstr>
      <vt:lpstr>'Lask. kustannukset MUUT'!Tulostusalue</vt:lpstr>
      <vt:lpstr>Lisäosat!Tulostusalue</vt:lpstr>
      <vt:lpstr>'Muut lis_väh'!Tulostusalue</vt:lpstr>
      <vt:lpstr>Yhteenveto!Tulostusalue</vt:lpstr>
      <vt:lpstr>'Lask. kustannukset IKÄRAKENNE'!Tulostusotsikot</vt:lpstr>
      <vt:lpstr>'Lask. kustannukset MUUT'!Tulostusotsikot</vt:lpstr>
      <vt:lpstr>Lisäosat!Tulostusotsikot</vt:lpstr>
      <vt:lpstr>'Muut lis_väh'!Tulostusotsikot</vt:lpstr>
      <vt:lpstr>Yhteenveto!Tulostusotsikot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Kunnan peruspalvelujen valtionosuus</dc:title>
  <dc:creator>VM</dc:creator>
  <cp:lastModifiedBy>Heimberg Unna (VM)</cp:lastModifiedBy>
  <dcterms:created xsi:type="dcterms:W3CDTF">2020-05-15T09:22:39Z</dcterms:created>
  <dcterms:modified xsi:type="dcterms:W3CDTF">2022-04-29T06:57:33Z</dcterms:modified>
</cp:coreProperties>
</file>